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odeName="ThisWorkbook" hidePivotFieldList="1" defaultThemeVersion="124226"/>
  <xr:revisionPtr revIDLastSave="0" documentId="13_ncr:1_{6517B19C-BFFE-4BC1-9891-640D5E7BF8E5}" xr6:coauthVersionLast="45" xr6:coauthVersionMax="45" xr10:uidLastSave="{00000000-0000-0000-0000-000000000000}"/>
  <bookViews>
    <workbookView xWindow="-120" yWindow="-120" windowWidth="29040" windowHeight="15840" tabRatio="786" firstSheet="10" activeTab="15" xr2:uid="{00000000-000D-0000-FFFF-FFFF00000000}"/>
  </bookViews>
  <sheets>
    <sheet name="TCVSD" sheetId="70" r:id="rId1"/>
    <sheet name="Ydz" sheetId="69" r:id="rId2"/>
    <sheet name="Pattern" sheetId="74" r:id="rId3"/>
    <sheet name="BOL" sheetId="68" r:id="rId4"/>
    <sheet name="Spread" sheetId="1" r:id="rId5"/>
    <sheet name="use-optimal Ply" sheetId="77" r:id="rId6"/>
    <sheet name="WO" sheetId="82" r:id="rId7"/>
    <sheet name="data" sheetId="81" state="hidden" r:id="rId8"/>
    <sheet name="1-1Y-2H-3N-BK-CTR-CUP-PRA680" sheetId="58" r:id="rId9"/>
    <sheet name="2-2J-CTRLI-LP1743" sheetId="60" r:id="rId10"/>
    <sheet name="3-3R-CUPLI-CK4W75" sheetId="85" r:id="rId11"/>
    <sheet name="4-5K-STR-LPC838" sheetId="86" r:id="rId12"/>
    <sheet name="5-6W-STPLA-EM1038-die" sheetId="72" r:id="rId13"/>
    <sheet name="YEU CAU VAI CUTTING" sheetId="63" r:id="rId14"/>
    <sheet name="Chia std" sheetId="67" r:id="rId15"/>
    <sheet name="Upload-YCV" sheetId="89" r:id="rId16"/>
    <sheet name="std gui WH" sheetId="80" r:id="rId17"/>
    <sheet name="TEM-BK-MCUP-CTR" sheetId="83" r:id="rId18"/>
    <sheet name="TEM-CRTL" sheetId="84" r:id="rId19"/>
    <sheet name="TEM-STR" sheetId="88" r:id="rId20"/>
    <sheet name="KO-IN-TEM-CUPL" sheetId="87" r:id="rId21"/>
    <sheet name="tem-chua" sheetId="78" state="hidden" r:id="rId22"/>
    <sheet name="tem-chua (2)" sheetId="79" state="hidden" r:id="rId23"/>
  </sheets>
  <externalReferences>
    <externalReference r:id="rId24"/>
    <externalReference r:id="rId25"/>
    <externalReference r:id="rId26"/>
  </externalReferences>
  <definedNames>
    <definedName name="_xlnm._FilterDatabase" localSheetId="8" hidden="1">'1-1Y-2H-3N-BK-CTR-CUP-PRA680'!$A$16:$AF$16</definedName>
    <definedName name="_xlnm._FilterDatabase" localSheetId="9" hidden="1">'2-2J-CTRLI-LP1743'!$B$16:$M$90</definedName>
    <definedName name="_xlnm._FilterDatabase" localSheetId="10" hidden="1">'3-3R-CUPLI-CK4W75'!$B$16:$M$90</definedName>
    <definedName name="_xlnm._FilterDatabase" localSheetId="11" hidden="1">'4-5K-STR-LPC838'!$B$16:$M$90</definedName>
    <definedName name="_xlnm._FilterDatabase" localSheetId="12" hidden="1">'5-6W-STPLA-EM1038-die'!$B$16:$M$81</definedName>
    <definedName name="_xlnm._FilterDatabase" localSheetId="14" hidden="1">'Chia std'!$A$1:$N$181</definedName>
    <definedName name="_xlnm._FilterDatabase" localSheetId="4" hidden="1">Spread!$B$2:$N$24</definedName>
    <definedName name="_xlnm._FilterDatabase" localSheetId="15" hidden="1">'Upload-YCV'!$B$1:$J$7</definedName>
    <definedName name="_xlnm._FilterDatabase" localSheetId="5" hidden="1">'use-optimal Ply'!$D$2:$G$82</definedName>
    <definedName name="_xlnm._FilterDatabase" localSheetId="6" hidden="1">WO!$B$1:$L$37</definedName>
    <definedName name="Pattern" localSheetId="10">Table5[]</definedName>
    <definedName name="Pattern" localSheetId="11">Table5[]</definedName>
    <definedName name="Pattern" localSheetId="20">[1]!Table5[#Data]</definedName>
    <definedName name="Pattern" localSheetId="17">[1]!Table5[#Data]</definedName>
    <definedName name="Pattern" localSheetId="21">Table5[#Data]</definedName>
    <definedName name="Pattern" localSheetId="22">Table5[#Data]</definedName>
    <definedName name="Pattern" localSheetId="18">[1]!Table5[#Data]</definedName>
    <definedName name="Pattern" localSheetId="19">[1]!Table5[#Data]</definedName>
    <definedName name="Pattern">Table5[]</definedName>
    <definedName name="_xlnm.Print_Area" localSheetId="8">'1-1Y-2H-3N-BK-CTR-CUP-PRA680'!$B$1:$Z$70</definedName>
    <definedName name="_xlnm.Print_Area" localSheetId="9">'2-2J-CTRLI-LP1743'!$B$1:$Z$70</definedName>
    <definedName name="_xlnm.Print_Area" localSheetId="10">'3-3R-CUPLI-CK4W75'!$B$1:$Z$70</definedName>
    <definedName name="_xlnm.Print_Area" localSheetId="11">'4-5K-STR-LPC838'!$B$1:$Z$70</definedName>
    <definedName name="_xlnm.Print_Area" localSheetId="12">'5-6W-STPLA-EM1038-die'!$B$1:$Z$70</definedName>
    <definedName name="_xlnm.Print_Area" localSheetId="14">#REF!</definedName>
    <definedName name="_xlnm.Print_Area" localSheetId="20">'KO-IN-TEM-CUPL'!$A$1:$CL$40</definedName>
    <definedName name="_xlnm.Print_Area" localSheetId="17">'TEM-BK-MCUP-CTR'!$A$1:$CL$40</definedName>
    <definedName name="_xlnm.Print_Area" localSheetId="21">'tem-chua'!$B$2:$F$240</definedName>
    <definedName name="_xlnm.Print_Area" localSheetId="22">'tem-chua (2)'!$B$2:$F$240</definedName>
    <definedName name="_xlnm.Print_Area" localSheetId="18">'TEM-CRTL'!$A$1:$CL$40</definedName>
    <definedName name="_xlnm.Print_Area" localSheetId="19">'TEM-STR'!$A$1:$CL$40</definedName>
    <definedName name="_xlnm.Print_Area" localSheetId="13">'YEU CAU VAI CUTTING'!$A$1:$H$49</definedName>
    <definedName name="_xlnm.Print_Area">#REF!</definedName>
    <definedName name="Spread" localSheetId="8">'1-1Y-2H-3N-BK-CTR-CUP-PRA680'!$B$1:$AY$70</definedName>
  </definedNames>
  <calcPr calcId="191029"/>
  <pivotCaches>
    <pivotCache cacheId="0" r:id="rId2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69" l="1"/>
  <c r="A64" i="69"/>
  <c r="A65" i="69"/>
  <c r="A66" i="69"/>
  <c r="A67" i="69"/>
  <c r="A68" i="69"/>
  <c r="A69" i="69"/>
  <c r="A70" i="69"/>
  <c r="A71" i="69"/>
  <c r="A72" i="69"/>
  <c r="A73" i="69"/>
  <c r="A74" i="69"/>
  <c r="A75" i="69"/>
  <c r="A76" i="69"/>
  <c r="A77" i="69"/>
  <c r="A78" i="69"/>
  <c r="A79" i="69"/>
  <c r="A80" i="69"/>
  <c r="A81" i="69"/>
  <c r="A82" i="69"/>
  <c r="A83" i="69"/>
  <c r="A84" i="69"/>
  <c r="A85" i="69"/>
  <c r="A86" i="69"/>
  <c r="A87" i="69"/>
  <c r="A88" i="69"/>
  <c r="A89" i="69"/>
  <c r="A90" i="69"/>
  <c r="A91" i="69"/>
  <c r="A92" i="69"/>
  <c r="A93" i="69"/>
  <c r="A94" i="69"/>
  <c r="A95" i="69"/>
  <c r="A96" i="69"/>
  <c r="A97" i="69"/>
  <c r="A98" i="69"/>
  <c r="A99" i="69"/>
  <c r="A100" i="69"/>
  <c r="A101" i="69"/>
  <c r="A102" i="69"/>
  <c r="A103" i="69"/>
  <c r="A104" i="69"/>
  <c r="A105" i="69"/>
  <c r="A106" i="69"/>
  <c r="A107" i="69"/>
  <c r="A108" i="69"/>
  <c r="A109" i="69"/>
  <c r="A110" i="69"/>
  <c r="A111" i="69"/>
  <c r="A112" i="69"/>
  <c r="A113" i="69"/>
  <c r="A114" i="69"/>
  <c r="A115" i="69"/>
  <c r="A116" i="69"/>
  <c r="A117" i="69"/>
  <c r="A118" i="69"/>
  <c r="A119" i="69"/>
  <c r="A120" i="69"/>
  <c r="K63" i="69"/>
  <c r="K64" i="69"/>
  <c r="K65" i="69"/>
  <c r="K66" i="69"/>
  <c r="K67" i="69"/>
  <c r="K68" i="69"/>
  <c r="K69" i="69"/>
  <c r="K70" i="69"/>
  <c r="K71" i="69"/>
  <c r="K72" i="69"/>
  <c r="K73" i="69"/>
  <c r="K74" i="69"/>
  <c r="K75" i="69"/>
  <c r="K76" i="69"/>
  <c r="K77" i="69"/>
  <c r="K78" i="69"/>
  <c r="K79" i="69"/>
  <c r="K80" i="69"/>
  <c r="K81" i="69"/>
  <c r="K82" i="69"/>
  <c r="K83" i="69"/>
  <c r="K84" i="69"/>
  <c r="K85" i="69"/>
  <c r="K86" i="69"/>
  <c r="K87" i="69"/>
  <c r="K88" i="69"/>
  <c r="K89" i="69"/>
  <c r="K90" i="69"/>
  <c r="K91" i="69"/>
  <c r="K92" i="69"/>
  <c r="K93" i="69"/>
  <c r="K94" i="69"/>
  <c r="K95" i="69"/>
  <c r="K96" i="69"/>
  <c r="K97" i="69"/>
  <c r="K98" i="69"/>
  <c r="K99" i="69"/>
  <c r="K100" i="69"/>
  <c r="K101" i="69"/>
  <c r="K102" i="69"/>
  <c r="K103" i="69"/>
  <c r="K104" i="69"/>
  <c r="K105" i="69"/>
  <c r="K106" i="69"/>
  <c r="K107" i="69"/>
  <c r="K108" i="69"/>
  <c r="K109" i="69"/>
  <c r="K110" i="69"/>
  <c r="K111" i="69"/>
  <c r="K112" i="69"/>
  <c r="K113" i="69"/>
  <c r="K114" i="69"/>
  <c r="K115" i="69"/>
  <c r="K116" i="69"/>
  <c r="K117" i="69"/>
  <c r="K118" i="69"/>
  <c r="K119" i="69"/>
  <c r="K120" i="69"/>
  <c r="L63" i="69"/>
  <c r="L64" i="69"/>
  <c r="L65" i="69"/>
  <c r="L66" i="69"/>
  <c r="L67" i="69"/>
  <c r="L68" i="69"/>
  <c r="L69" i="69"/>
  <c r="L70" i="69"/>
  <c r="L71" i="69"/>
  <c r="L72" i="69"/>
  <c r="L73" i="69"/>
  <c r="L74" i="69"/>
  <c r="L75" i="69"/>
  <c r="L76" i="69"/>
  <c r="L77" i="69"/>
  <c r="L78" i="69"/>
  <c r="L79" i="69"/>
  <c r="L80" i="69"/>
  <c r="L81" i="69"/>
  <c r="L82" i="69"/>
  <c r="L83" i="69"/>
  <c r="L84" i="69"/>
  <c r="L85" i="69"/>
  <c r="L86" i="69"/>
  <c r="L87" i="69"/>
  <c r="L88" i="69"/>
  <c r="L89" i="69"/>
  <c r="L90" i="69"/>
  <c r="L91" i="69"/>
  <c r="L92" i="69"/>
  <c r="L93" i="69"/>
  <c r="L94" i="69"/>
  <c r="L95" i="69"/>
  <c r="L96" i="69"/>
  <c r="L97" i="69"/>
  <c r="L98" i="69"/>
  <c r="L99" i="69"/>
  <c r="L100" i="69"/>
  <c r="L101" i="69"/>
  <c r="L102" i="69"/>
  <c r="L103" i="69"/>
  <c r="L104" i="69"/>
  <c r="L105" i="69"/>
  <c r="L106" i="69"/>
  <c r="L107" i="69"/>
  <c r="L108" i="69"/>
  <c r="L109" i="69"/>
  <c r="L110" i="69"/>
  <c r="L111" i="69"/>
  <c r="L112" i="69"/>
  <c r="L113" i="69"/>
  <c r="L114" i="69"/>
  <c r="L115" i="69"/>
  <c r="L116" i="69"/>
  <c r="L117" i="69"/>
  <c r="L118" i="69"/>
  <c r="L119" i="69"/>
  <c r="L120" i="69"/>
  <c r="A62" i="69"/>
  <c r="K62" i="69"/>
  <c r="L62" i="69"/>
  <c r="L37" i="82" l="1"/>
  <c r="K37" i="82"/>
  <c r="J37" i="82"/>
  <c r="I37" i="82"/>
  <c r="H37" i="82"/>
  <c r="G37" i="82"/>
  <c r="F37" i="82"/>
  <c r="E37" i="82"/>
  <c r="D37" i="82"/>
  <c r="C37" i="82"/>
  <c r="L36" i="82"/>
  <c r="K36" i="82"/>
  <c r="J36" i="82"/>
  <c r="I36" i="82"/>
  <c r="H36" i="82"/>
  <c r="G36" i="82"/>
  <c r="F36" i="82"/>
  <c r="E36" i="82"/>
  <c r="D36" i="82"/>
  <c r="C36" i="82"/>
  <c r="L35" i="82"/>
  <c r="K35" i="82"/>
  <c r="J35" i="82"/>
  <c r="I35" i="82"/>
  <c r="H35" i="82"/>
  <c r="G35" i="82"/>
  <c r="F35" i="82"/>
  <c r="E35" i="82"/>
  <c r="D35" i="82"/>
  <c r="C35" i="82"/>
  <c r="L34" i="82"/>
  <c r="K34" i="82"/>
  <c r="J34" i="82"/>
  <c r="I34" i="82"/>
  <c r="H34" i="82"/>
  <c r="G34" i="82"/>
  <c r="F34" i="82"/>
  <c r="E34" i="82"/>
  <c r="D34" i="82"/>
  <c r="C34" i="82"/>
  <c r="L33" i="82"/>
  <c r="K33" i="82"/>
  <c r="J33" i="82"/>
  <c r="I33" i="82"/>
  <c r="H33" i="82"/>
  <c r="G33" i="82"/>
  <c r="F33" i="82"/>
  <c r="E33" i="82"/>
  <c r="D33" i="82"/>
  <c r="C33" i="82"/>
  <c r="L32" i="82"/>
  <c r="K32" i="82"/>
  <c r="J32" i="82"/>
  <c r="I32" i="82"/>
  <c r="H32" i="82"/>
  <c r="G32" i="82"/>
  <c r="F32" i="82"/>
  <c r="E32" i="82"/>
  <c r="D32" i="82"/>
  <c r="C32" i="82"/>
  <c r="L31" i="82"/>
  <c r="K31" i="82"/>
  <c r="J31" i="82"/>
  <c r="I31" i="82"/>
  <c r="H31" i="82"/>
  <c r="G31" i="82"/>
  <c r="F31" i="82"/>
  <c r="E31" i="82"/>
  <c r="D31" i="82"/>
  <c r="C31" i="82"/>
  <c r="L30" i="82"/>
  <c r="K30" i="82"/>
  <c r="J30" i="82"/>
  <c r="I30" i="82"/>
  <c r="H30" i="82"/>
  <c r="G30" i="82"/>
  <c r="F30" i="82"/>
  <c r="E30" i="82"/>
  <c r="D30" i="82"/>
  <c r="C30" i="82"/>
  <c r="L29" i="82"/>
  <c r="K29" i="82"/>
  <c r="J29" i="82"/>
  <c r="I29" i="82"/>
  <c r="H29" i="82"/>
  <c r="G29" i="82"/>
  <c r="F29" i="82"/>
  <c r="E29" i="82"/>
  <c r="D29" i="82"/>
  <c r="C29" i="82"/>
  <c r="L28" i="82"/>
  <c r="K28" i="82"/>
  <c r="J28" i="82"/>
  <c r="I28" i="82"/>
  <c r="H28" i="82"/>
  <c r="G28" i="82"/>
  <c r="F28" i="82"/>
  <c r="E28" i="82"/>
  <c r="D28" i="82"/>
  <c r="C28" i="82"/>
  <c r="L27" i="82"/>
  <c r="K27" i="82"/>
  <c r="J27" i="82"/>
  <c r="I27" i="82"/>
  <c r="H27" i="82"/>
  <c r="G27" i="82"/>
  <c r="F27" i="82"/>
  <c r="E27" i="82"/>
  <c r="D27" i="82"/>
  <c r="C27" i="82"/>
  <c r="L26" i="82"/>
  <c r="K26" i="82"/>
  <c r="J26" i="82"/>
  <c r="I26" i="82"/>
  <c r="H26" i="82"/>
  <c r="G26" i="82"/>
  <c r="F26" i="82"/>
  <c r="E26" i="82"/>
  <c r="D26" i="82"/>
  <c r="C26" i="82"/>
  <c r="L25" i="82"/>
  <c r="K25" i="82"/>
  <c r="J25" i="82"/>
  <c r="I25" i="82"/>
  <c r="H25" i="82"/>
  <c r="G25" i="82"/>
  <c r="F25" i="82"/>
  <c r="E25" i="82"/>
  <c r="D25" i="82"/>
  <c r="C25" i="82"/>
  <c r="L24" i="82"/>
  <c r="K24" i="82"/>
  <c r="J24" i="82"/>
  <c r="I24" i="82"/>
  <c r="H24" i="82"/>
  <c r="G24" i="82"/>
  <c r="F24" i="82"/>
  <c r="E24" i="82"/>
  <c r="D24" i="82"/>
  <c r="C24" i="82"/>
  <c r="L23" i="82"/>
  <c r="K23" i="82"/>
  <c r="J23" i="82"/>
  <c r="I23" i="82"/>
  <c r="H23" i="82"/>
  <c r="G23" i="82"/>
  <c r="F23" i="82"/>
  <c r="E23" i="82"/>
  <c r="D23" i="82"/>
  <c r="C23" i="82"/>
  <c r="L22" i="82"/>
  <c r="K22" i="82"/>
  <c r="J22" i="82"/>
  <c r="I22" i="82"/>
  <c r="H22" i="82"/>
  <c r="G22" i="82"/>
  <c r="F22" i="82"/>
  <c r="E22" i="82"/>
  <c r="D22" i="82"/>
  <c r="C22" i="82"/>
  <c r="L21" i="82"/>
  <c r="K21" i="82"/>
  <c r="J21" i="82"/>
  <c r="I21" i="82"/>
  <c r="H21" i="82"/>
  <c r="G21" i="82"/>
  <c r="F21" i="82"/>
  <c r="E21" i="82"/>
  <c r="D21" i="82"/>
  <c r="C21" i="82"/>
  <c r="L20" i="82"/>
  <c r="K20" i="82"/>
  <c r="J20" i="82"/>
  <c r="I20" i="82"/>
  <c r="H20" i="82"/>
  <c r="G20" i="82"/>
  <c r="F20" i="82"/>
  <c r="E20" i="82"/>
  <c r="D20" i="82"/>
  <c r="C20" i="82"/>
  <c r="L19" i="82"/>
  <c r="K19" i="82"/>
  <c r="J19" i="82"/>
  <c r="I19" i="82"/>
  <c r="H19" i="82"/>
  <c r="G19" i="82"/>
  <c r="F19" i="82"/>
  <c r="E19" i="82"/>
  <c r="D19" i="82"/>
  <c r="C19" i="82"/>
  <c r="L18" i="82"/>
  <c r="K18" i="82"/>
  <c r="J18" i="82"/>
  <c r="I18" i="82"/>
  <c r="H18" i="82"/>
  <c r="G18" i="82"/>
  <c r="F18" i="82"/>
  <c r="E18" i="82"/>
  <c r="D18" i="82"/>
  <c r="C18" i="82"/>
  <c r="L17" i="82"/>
  <c r="K17" i="82"/>
  <c r="J17" i="82"/>
  <c r="I17" i="82"/>
  <c r="H17" i="82"/>
  <c r="G17" i="82"/>
  <c r="F17" i="82"/>
  <c r="E17" i="82"/>
  <c r="D17" i="82"/>
  <c r="C17" i="82"/>
  <c r="L16" i="82"/>
  <c r="K16" i="82"/>
  <c r="J16" i="82"/>
  <c r="I16" i="82"/>
  <c r="H16" i="82"/>
  <c r="G16" i="82"/>
  <c r="F16" i="82"/>
  <c r="E16" i="82"/>
  <c r="D16" i="82"/>
  <c r="C16" i="82"/>
  <c r="L15" i="82"/>
  <c r="K15" i="82"/>
  <c r="J15" i="82"/>
  <c r="I15" i="82"/>
  <c r="H15" i="82"/>
  <c r="G15" i="82"/>
  <c r="F15" i="82"/>
  <c r="E15" i="82"/>
  <c r="D15" i="82"/>
  <c r="C15" i="82"/>
  <c r="L14" i="82"/>
  <c r="K14" i="82"/>
  <c r="J14" i="82"/>
  <c r="I14" i="82"/>
  <c r="H14" i="82"/>
  <c r="G14" i="82"/>
  <c r="F14" i="82"/>
  <c r="E14" i="82"/>
  <c r="D14" i="82"/>
  <c r="C14" i="82"/>
  <c r="L13" i="82"/>
  <c r="K13" i="82"/>
  <c r="J13" i="82"/>
  <c r="I13" i="82"/>
  <c r="H13" i="82"/>
  <c r="G13" i="82"/>
  <c r="F13" i="82"/>
  <c r="E13" i="82"/>
  <c r="D13" i="82"/>
  <c r="C13" i="82"/>
  <c r="L12" i="82"/>
  <c r="K12" i="82"/>
  <c r="J12" i="82"/>
  <c r="I12" i="82"/>
  <c r="H12" i="82"/>
  <c r="G12" i="82"/>
  <c r="F12" i="82"/>
  <c r="E12" i="82"/>
  <c r="D12" i="82"/>
  <c r="C12" i="82"/>
  <c r="L11" i="82"/>
  <c r="K11" i="82"/>
  <c r="J11" i="82"/>
  <c r="I11" i="82"/>
  <c r="H11" i="82"/>
  <c r="G11" i="82"/>
  <c r="F11" i="82"/>
  <c r="E11" i="82"/>
  <c r="D11" i="82"/>
  <c r="C11" i="82"/>
  <c r="L10" i="82"/>
  <c r="K10" i="82"/>
  <c r="J10" i="82"/>
  <c r="I10" i="82"/>
  <c r="H10" i="82"/>
  <c r="G10" i="82"/>
  <c r="F10" i="82"/>
  <c r="E10" i="82"/>
  <c r="D10" i="82"/>
  <c r="C10" i="82"/>
  <c r="L9" i="82"/>
  <c r="K9" i="82"/>
  <c r="J9" i="82"/>
  <c r="I9" i="82"/>
  <c r="H9" i="82"/>
  <c r="G9" i="82"/>
  <c r="F9" i="82"/>
  <c r="E9" i="82"/>
  <c r="D9" i="82"/>
  <c r="C9" i="82"/>
  <c r="L8" i="82"/>
  <c r="K8" i="82"/>
  <c r="J8" i="82"/>
  <c r="I8" i="82"/>
  <c r="H8" i="82"/>
  <c r="G8" i="82"/>
  <c r="F8" i="82"/>
  <c r="E8" i="82"/>
  <c r="D8" i="82"/>
  <c r="C8" i="82"/>
  <c r="L7" i="82"/>
  <c r="K7" i="82"/>
  <c r="J7" i="82"/>
  <c r="I7" i="82"/>
  <c r="H7" i="82"/>
  <c r="G7" i="82"/>
  <c r="F7" i="82"/>
  <c r="E7" i="82"/>
  <c r="D7" i="82"/>
  <c r="C7" i="82"/>
  <c r="L6" i="82"/>
  <c r="K6" i="82"/>
  <c r="J6" i="82"/>
  <c r="I6" i="82"/>
  <c r="H6" i="82"/>
  <c r="G6" i="82"/>
  <c r="F6" i="82"/>
  <c r="E6" i="82"/>
  <c r="D6" i="82"/>
  <c r="C6" i="82"/>
  <c r="L5" i="82"/>
  <c r="K5" i="82"/>
  <c r="J5" i="82"/>
  <c r="I5" i="82"/>
  <c r="H5" i="82"/>
  <c r="G5" i="82"/>
  <c r="F5" i="82"/>
  <c r="E5" i="82"/>
  <c r="D5" i="82"/>
  <c r="C5" i="82"/>
  <c r="L4" i="82"/>
  <c r="K4" i="82"/>
  <c r="J4" i="82"/>
  <c r="I4" i="82"/>
  <c r="H4" i="82"/>
  <c r="G4" i="82"/>
  <c r="F4" i="82"/>
  <c r="E4" i="82"/>
  <c r="D4" i="82"/>
  <c r="C4" i="82"/>
  <c r="L3" i="82"/>
  <c r="K3" i="82"/>
  <c r="J3" i="82"/>
  <c r="I3" i="82"/>
  <c r="H3" i="82"/>
  <c r="G3" i="82"/>
  <c r="F3" i="82"/>
  <c r="E3" i="82"/>
  <c r="D3" i="82"/>
  <c r="C3" i="82"/>
  <c r="L2" i="82"/>
  <c r="K2" i="82"/>
  <c r="J2" i="82"/>
  <c r="I2" i="82"/>
  <c r="H2" i="82"/>
  <c r="G2" i="82"/>
  <c r="F2" i="82"/>
  <c r="E2" i="82"/>
  <c r="D2" i="82"/>
  <c r="C2" i="82"/>
  <c r="N1" i="82"/>
  <c r="N2" i="82" s="1"/>
  <c r="S28" i="82" l="1"/>
  <c r="S29" i="82"/>
  <c r="S30" i="82"/>
  <c r="S31" i="82"/>
  <c r="S8" i="82" l="1"/>
  <c r="S9" i="82"/>
  <c r="S10" i="82"/>
  <c r="S23" i="82" l="1"/>
  <c r="S13" i="82"/>
  <c r="S16" i="82" l="1"/>
  <c r="S24" i="82" l="1"/>
  <c r="S15" i="82"/>
  <c r="S14" i="82" l="1"/>
  <c r="S25" i="82"/>
  <c r="S27" i="82" l="1"/>
  <c r="S7" i="82"/>
  <c r="L3" i="69" l="1"/>
  <c r="L4" i="69"/>
  <c r="L5" i="69"/>
  <c r="L6" i="69"/>
  <c r="L7" i="69"/>
  <c r="L8" i="69"/>
  <c r="L9" i="69"/>
  <c r="L10" i="69"/>
  <c r="L11" i="69"/>
  <c r="L12" i="69"/>
  <c r="L13" i="69"/>
  <c r="L14" i="69"/>
  <c r="L15" i="69"/>
  <c r="L16" i="69"/>
  <c r="L17" i="69"/>
  <c r="L18" i="69"/>
  <c r="L19" i="69"/>
  <c r="L20" i="69"/>
  <c r="L21" i="69"/>
  <c r="L22" i="69"/>
  <c r="L23" i="69"/>
  <c r="L24" i="69"/>
  <c r="L25" i="69"/>
  <c r="L26" i="69"/>
  <c r="L27" i="69"/>
  <c r="L28" i="69"/>
  <c r="L29" i="69"/>
  <c r="L30" i="69"/>
  <c r="L31" i="69"/>
  <c r="L32" i="69"/>
  <c r="L33" i="69"/>
  <c r="L34" i="69"/>
  <c r="L35" i="69"/>
  <c r="L36" i="69"/>
  <c r="L37" i="69"/>
  <c r="L38" i="69"/>
  <c r="L39" i="69"/>
  <c r="L40" i="69"/>
  <c r="L41" i="69"/>
  <c r="L42" i="69"/>
  <c r="L43" i="69"/>
  <c r="L44" i="69"/>
  <c r="L45" i="69"/>
  <c r="L46" i="69"/>
  <c r="L47" i="69"/>
  <c r="L48" i="69"/>
  <c r="L49" i="69"/>
  <c r="L50" i="69"/>
  <c r="L51" i="69"/>
  <c r="L52" i="69"/>
  <c r="L53" i="69"/>
  <c r="L54" i="69"/>
  <c r="L55" i="69"/>
  <c r="L56" i="69"/>
  <c r="L57" i="69"/>
  <c r="L58" i="69"/>
  <c r="L59" i="69"/>
  <c r="L60" i="69"/>
  <c r="L61" i="69"/>
  <c r="CJ36" i="88" l="1"/>
  <c r="CB36" i="88"/>
  <c r="CJ35" i="88"/>
  <c r="CB35" i="88"/>
  <c r="CJ34" i="88"/>
  <c r="CB34" i="88"/>
  <c r="CJ33" i="88"/>
  <c r="CB33" i="88"/>
  <c r="CJ32" i="88"/>
  <c r="CB32" i="88"/>
  <c r="CJ31" i="88"/>
  <c r="CB31" i="88"/>
  <c r="CJ30" i="88"/>
  <c r="CB30" i="88"/>
  <c r="CJ23" i="88"/>
  <c r="CB23" i="88"/>
  <c r="CJ22" i="88"/>
  <c r="CB22" i="88"/>
  <c r="CJ21" i="88"/>
  <c r="CB21" i="88"/>
  <c r="CJ20" i="88"/>
  <c r="CB20" i="88"/>
  <c r="CJ19" i="88"/>
  <c r="CB19" i="88"/>
  <c r="CJ18" i="88"/>
  <c r="CB18" i="88"/>
  <c r="CJ17" i="88"/>
  <c r="CB17" i="88"/>
  <c r="CB10" i="88"/>
  <c r="CJ9" i="88"/>
  <c r="CB9" i="88"/>
  <c r="CJ37" i="88" s="1"/>
  <c r="CJ8" i="88"/>
  <c r="CB8" i="88"/>
  <c r="CJ7" i="88"/>
  <c r="CB7" i="88"/>
  <c r="CJ6" i="88"/>
  <c r="CB6" i="88"/>
  <c r="CJ5" i="88"/>
  <c r="CB5" i="88"/>
  <c r="CJ4" i="88"/>
  <c r="CB4" i="88"/>
  <c r="CJ3" i="88"/>
  <c r="CB3" i="88"/>
  <c r="BU36" i="88"/>
  <c r="BM36" i="88"/>
  <c r="BF36" i="88"/>
  <c r="AX36" i="88"/>
  <c r="BU35" i="88"/>
  <c r="BM35" i="88"/>
  <c r="BF35" i="88"/>
  <c r="AX35" i="88"/>
  <c r="BU34" i="88"/>
  <c r="BM34" i="88"/>
  <c r="BF34" i="88"/>
  <c r="AX34" i="88"/>
  <c r="BU33" i="88"/>
  <c r="BM33" i="88"/>
  <c r="BF33" i="88"/>
  <c r="AX33" i="88"/>
  <c r="BU32" i="88"/>
  <c r="BM32" i="88"/>
  <c r="BF32" i="88"/>
  <c r="AX32" i="88"/>
  <c r="BU31" i="88"/>
  <c r="BM31" i="88"/>
  <c r="BF31" i="88"/>
  <c r="AX31" i="88"/>
  <c r="BU30" i="88"/>
  <c r="BM30" i="88"/>
  <c r="BF30" i="88"/>
  <c r="AX30" i="88"/>
  <c r="BU23" i="88"/>
  <c r="BM23" i="88"/>
  <c r="BF23" i="88"/>
  <c r="AX23" i="88"/>
  <c r="BU22" i="88"/>
  <c r="BM22" i="88"/>
  <c r="BF22" i="88"/>
  <c r="AX22" i="88"/>
  <c r="BU21" i="88"/>
  <c r="BM21" i="88"/>
  <c r="BF21" i="88"/>
  <c r="AX21" i="88"/>
  <c r="BU20" i="88"/>
  <c r="BM20" i="88"/>
  <c r="BF20" i="88"/>
  <c r="AX20" i="88"/>
  <c r="BU19" i="88"/>
  <c r="BM19" i="88"/>
  <c r="BF19" i="88"/>
  <c r="AX19" i="88"/>
  <c r="BU18" i="88"/>
  <c r="BM18" i="88"/>
  <c r="BF18" i="88"/>
  <c r="AX18" i="88"/>
  <c r="BU17" i="88"/>
  <c r="BM17" i="88"/>
  <c r="BF17" i="88"/>
  <c r="AX17" i="88"/>
  <c r="BM10" i="88"/>
  <c r="AX10" i="88"/>
  <c r="BU9" i="88"/>
  <c r="CB37" i="88" s="1"/>
  <c r="BM9" i="88"/>
  <c r="BU37" i="88" s="1"/>
  <c r="BF9" i="88"/>
  <c r="BM37" i="88" s="1"/>
  <c r="AX9" i="88"/>
  <c r="BF37" i="88" s="1"/>
  <c r="BU8" i="88"/>
  <c r="BM8" i="88"/>
  <c r="BF8" i="88"/>
  <c r="AX8" i="88"/>
  <c r="BU7" i="88"/>
  <c r="BM7" i="88"/>
  <c r="BF7" i="88"/>
  <c r="AX7" i="88"/>
  <c r="BU6" i="88"/>
  <c r="BM6" i="88"/>
  <c r="BF6" i="88"/>
  <c r="AX6" i="88"/>
  <c r="BU5" i="88"/>
  <c r="BM5" i="88"/>
  <c r="BF5" i="88"/>
  <c r="AX5" i="88"/>
  <c r="BU4" i="88"/>
  <c r="BM4" i="88"/>
  <c r="BF4" i="88"/>
  <c r="AX4" i="88"/>
  <c r="BU3" i="88"/>
  <c r="BM3" i="88"/>
  <c r="BF3" i="88"/>
  <c r="AX3" i="88"/>
  <c r="AQ36" i="88"/>
  <c r="AI36" i="88"/>
  <c r="AQ35" i="88"/>
  <c r="AI35" i="88"/>
  <c r="AQ34" i="88"/>
  <c r="AI34" i="88"/>
  <c r="AQ33" i="88"/>
  <c r="AI33" i="88"/>
  <c r="AQ32" i="88"/>
  <c r="AI32" i="88"/>
  <c r="AQ31" i="88"/>
  <c r="AI31" i="88"/>
  <c r="AQ30" i="88"/>
  <c r="AI30" i="88"/>
  <c r="AQ23" i="88"/>
  <c r="AI23" i="88"/>
  <c r="AQ22" i="88"/>
  <c r="AI22" i="88"/>
  <c r="AQ21" i="88"/>
  <c r="AI21" i="88"/>
  <c r="AQ20" i="88"/>
  <c r="AI20" i="88"/>
  <c r="AQ19" i="88"/>
  <c r="AI19" i="88"/>
  <c r="AQ18" i="88"/>
  <c r="AI18" i="88"/>
  <c r="AQ17" i="88"/>
  <c r="AI17" i="88"/>
  <c r="AI10" i="88"/>
  <c r="AQ9" i="88"/>
  <c r="AX24" i="88" s="1"/>
  <c r="AI9" i="88"/>
  <c r="AQ37" i="88" s="1"/>
  <c r="AQ8" i="88"/>
  <c r="AI8" i="88"/>
  <c r="AQ7" i="88"/>
  <c r="AI7" i="88"/>
  <c r="AQ6" i="88"/>
  <c r="AI6" i="88"/>
  <c r="AQ5" i="88"/>
  <c r="AI5" i="88"/>
  <c r="AQ4" i="88"/>
  <c r="AI4" i="88"/>
  <c r="AQ3" i="88"/>
  <c r="AI3" i="88"/>
  <c r="CJ36" i="87"/>
  <c r="CB36" i="87"/>
  <c r="CJ35" i="87"/>
  <c r="CB35" i="87"/>
  <c r="CJ34" i="87"/>
  <c r="CB34" i="87"/>
  <c r="CJ33" i="87"/>
  <c r="CB33" i="87"/>
  <c r="CJ32" i="87"/>
  <c r="CB32" i="87"/>
  <c r="CJ31" i="87"/>
  <c r="CB31" i="87"/>
  <c r="CJ30" i="87"/>
  <c r="CB30" i="87"/>
  <c r="CJ23" i="87"/>
  <c r="CB23" i="87"/>
  <c r="CJ22" i="87"/>
  <c r="CB22" i="87"/>
  <c r="CJ21" i="87"/>
  <c r="CB21" i="87"/>
  <c r="CJ20" i="87"/>
  <c r="CB20" i="87"/>
  <c r="CJ19" i="87"/>
  <c r="CB19" i="87"/>
  <c r="CJ18" i="87"/>
  <c r="CB18" i="87"/>
  <c r="CJ17" i="87"/>
  <c r="CB17" i="87"/>
  <c r="CB10" i="87"/>
  <c r="CJ9" i="87"/>
  <c r="CB9" i="87"/>
  <c r="CJ37" i="87" s="1"/>
  <c r="CJ8" i="87"/>
  <c r="CB8" i="87"/>
  <c r="CJ7" i="87"/>
  <c r="CB7" i="87"/>
  <c r="CJ6" i="87"/>
  <c r="CB6" i="87"/>
  <c r="CJ5" i="87"/>
  <c r="CB5" i="87"/>
  <c r="CJ4" i="87"/>
  <c r="CB4" i="87"/>
  <c r="CJ3" i="87"/>
  <c r="CB3" i="87"/>
  <c r="BU36" i="87"/>
  <c r="BM36" i="87"/>
  <c r="BF36" i="87"/>
  <c r="AX36" i="87"/>
  <c r="BU35" i="87"/>
  <c r="BM35" i="87"/>
  <c r="BF35" i="87"/>
  <c r="AX35" i="87"/>
  <c r="BU34" i="87"/>
  <c r="BM34" i="87"/>
  <c r="BF34" i="87"/>
  <c r="AX34" i="87"/>
  <c r="BU33" i="87"/>
  <c r="BM33" i="87"/>
  <c r="BF33" i="87"/>
  <c r="AX33" i="87"/>
  <c r="BU32" i="87"/>
  <c r="BM32" i="87"/>
  <c r="BF32" i="87"/>
  <c r="AX32" i="87"/>
  <c r="BU31" i="87"/>
  <c r="BM31" i="87"/>
  <c r="BF31" i="87"/>
  <c r="AX31" i="87"/>
  <c r="BU30" i="87"/>
  <c r="BM30" i="87"/>
  <c r="BF30" i="87"/>
  <c r="AX30" i="87"/>
  <c r="BU23" i="87"/>
  <c r="BM23" i="87"/>
  <c r="BF23" i="87"/>
  <c r="AX23" i="87"/>
  <c r="BU22" i="87"/>
  <c r="BM22" i="87"/>
  <c r="BF22" i="87"/>
  <c r="AX22" i="87"/>
  <c r="BU21" i="87"/>
  <c r="BM21" i="87"/>
  <c r="BF21" i="87"/>
  <c r="AX21" i="87"/>
  <c r="BU20" i="87"/>
  <c r="BM20" i="87"/>
  <c r="BF20" i="87"/>
  <c r="AX20" i="87"/>
  <c r="BU19" i="87"/>
  <c r="BM19" i="87"/>
  <c r="BF19" i="87"/>
  <c r="AX19" i="87"/>
  <c r="BU18" i="87"/>
  <c r="BM18" i="87"/>
  <c r="BF18" i="87"/>
  <c r="AX18" i="87"/>
  <c r="BU17" i="87"/>
  <c r="BM17" i="87"/>
  <c r="BF17" i="87"/>
  <c r="AX17" i="87"/>
  <c r="BM10" i="87"/>
  <c r="AX10" i="87"/>
  <c r="BU9" i="87"/>
  <c r="CB24" i="87" s="1"/>
  <c r="BM9" i="87"/>
  <c r="BU37" i="87" s="1"/>
  <c r="BF9" i="87"/>
  <c r="BM24" i="87" s="1"/>
  <c r="AX9" i="87"/>
  <c r="BF37" i="87" s="1"/>
  <c r="BU8" i="87"/>
  <c r="BM8" i="87"/>
  <c r="BF8" i="87"/>
  <c r="AX8" i="87"/>
  <c r="BU7" i="87"/>
  <c r="BM7" i="87"/>
  <c r="BF7" i="87"/>
  <c r="AX7" i="87"/>
  <c r="BU6" i="87"/>
  <c r="BM6" i="87"/>
  <c r="BF6" i="87"/>
  <c r="AX6" i="87"/>
  <c r="BU5" i="87"/>
  <c r="BM5" i="87"/>
  <c r="BF5" i="87"/>
  <c r="AX5" i="87"/>
  <c r="BU4" i="87"/>
  <c r="BM4" i="87"/>
  <c r="BF4" i="87"/>
  <c r="AX4" i="87"/>
  <c r="BU3" i="87"/>
  <c r="BM3" i="87"/>
  <c r="BF3" i="87"/>
  <c r="AX3" i="87"/>
  <c r="AQ36" i="87"/>
  <c r="AI36" i="87"/>
  <c r="AQ35" i="87"/>
  <c r="AI35" i="87"/>
  <c r="AQ34" i="87"/>
  <c r="AI34" i="87"/>
  <c r="AQ33" i="87"/>
  <c r="AI33" i="87"/>
  <c r="AQ32" i="87"/>
  <c r="AI32" i="87"/>
  <c r="AQ31" i="87"/>
  <c r="AI31" i="87"/>
  <c r="AQ30" i="87"/>
  <c r="AI30" i="87"/>
  <c r="AQ23" i="87"/>
  <c r="AI23" i="87"/>
  <c r="AQ22" i="87"/>
  <c r="AI22" i="87"/>
  <c r="AQ21" i="87"/>
  <c r="AI21" i="87"/>
  <c r="AQ20" i="87"/>
  <c r="AI20" i="87"/>
  <c r="AQ19" i="87"/>
  <c r="AI19" i="87"/>
  <c r="AQ18" i="87"/>
  <c r="AI18" i="87"/>
  <c r="AQ17" i="87"/>
  <c r="AI17" i="87"/>
  <c r="AI10" i="87"/>
  <c r="AQ9" i="87"/>
  <c r="AX24" i="87" s="1"/>
  <c r="AI9" i="87"/>
  <c r="AQ37" i="87" s="1"/>
  <c r="AQ8" i="87"/>
  <c r="AI8" i="87"/>
  <c r="AQ7" i="87"/>
  <c r="AI7" i="87"/>
  <c r="AQ6" i="87"/>
  <c r="AI6" i="87"/>
  <c r="AQ5" i="87"/>
  <c r="AI5" i="87"/>
  <c r="AQ4" i="87"/>
  <c r="AI4" i="87"/>
  <c r="AQ3" i="87"/>
  <c r="AI3" i="87"/>
  <c r="CJ36" i="84"/>
  <c r="CB36" i="84"/>
  <c r="CJ35" i="84"/>
  <c r="CB35" i="84"/>
  <c r="CJ34" i="84"/>
  <c r="CB34" i="84"/>
  <c r="CJ33" i="84"/>
  <c r="CB33" i="84"/>
  <c r="CJ32" i="84"/>
  <c r="CB32" i="84"/>
  <c r="CJ31" i="84"/>
  <c r="CB31" i="84"/>
  <c r="CJ30" i="84"/>
  <c r="CB30" i="84"/>
  <c r="CJ23" i="84"/>
  <c r="CB23" i="84"/>
  <c r="CJ22" i="84"/>
  <c r="CB22" i="84"/>
  <c r="CJ21" i="84"/>
  <c r="CB21" i="84"/>
  <c r="CJ20" i="84"/>
  <c r="CB20" i="84"/>
  <c r="CJ19" i="84"/>
  <c r="CB19" i="84"/>
  <c r="CJ18" i="84"/>
  <c r="CB18" i="84"/>
  <c r="CJ17" i="84"/>
  <c r="CB17" i="84"/>
  <c r="CB10" i="84"/>
  <c r="CJ9" i="84"/>
  <c r="CB9" i="84"/>
  <c r="CJ37" i="84" s="1"/>
  <c r="CJ8" i="84"/>
  <c r="CB8" i="84"/>
  <c r="CJ7" i="84"/>
  <c r="CB7" i="84"/>
  <c r="CJ6" i="84"/>
  <c r="CB6" i="84"/>
  <c r="CJ5" i="84"/>
  <c r="CB5" i="84"/>
  <c r="CJ4" i="84"/>
  <c r="CB4" i="84"/>
  <c r="CJ3" i="84"/>
  <c r="CB3" i="84"/>
  <c r="BU36" i="84"/>
  <c r="BM36" i="84"/>
  <c r="BF36" i="84"/>
  <c r="AX36" i="84"/>
  <c r="BU35" i="84"/>
  <c r="BM35" i="84"/>
  <c r="BF35" i="84"/>
  <c r="AX35" i="84"/>
  <c r="BU34" i="84"/>
  <c r="BM34" i="84"/>
  <c r="BF34" i="84"/>
  <c r="AX34" i="84"/>
  <c r="BU33" i="84"/>
  <c r="BM33" i="84"/>
  <c r="BF33" i="84"/>
  <c r="AX33" i="84"/>
  <c r="BU32" i="84"/>
  <c r="BM32" i="84"/>
  <c r="BF32" i="84"/>
  <c r="AX32" i="84"/>
  <c r="BU31" i="84"/>
  <c r="BM31" i="84"/>
  <c r="BF31" i="84"/>
  <c r="AX31" i="84"/>
  <c r="BU30" i="84"/>
  <c r="BM30" i="84"/>
  <c r="BF30" i="84"/>
  <c r="AX30" i="84"/>
  <c r="BU23" i="84"/>
  <c r="BM23" i="84"/>
  <c r="BF23" i="84"/>
  <c r="AX23" i="84"/>
  <c r="BU22" i="84"/>
  <c r="BM22" i="84"/>
  <c r="BF22" i="84"/>
  <c r="AX22" i="84"/>
  <c r="BU21" i="84"/>
  <c r="BM21" i="84"/>
  <c r="BF21" i="84"/>
  <c r="AX21" i="84"/>
  <c r="BU20" i="84"/>
  <c r="BM20" i="84"/>
  <c r="BF20" i="84"/>
  <c r="AX20" i="84"/>
  <c r="BU19" i="84"/>
  <c r="BM19" i="84"/>
  <c r="BF19" i="84"/>
  <c r="AX19" i="84"/>
  <c r="BU18" i="84"/>
  <c r="BM18" i="84"/>
  <c r="BF18" i="84"/>
  <c r="AX18" i="84"/>
  <c r="BU17" i="84"/>
  <c r="BM17" i="84"/>
  <c r="BF17" i="84"/>
  <c r="AX17" i="84"/>
  <c r="BM10" i="84"/>
  <c r="AX10" i="84"/>
  <c r="BU9" i="84"/>
  <c r="CB24" i="84" s="1"/>
  <c r="BM9" i="84"/>
  <c r="BU37" i="84" s="1"/>
  <c r="BF9" i="84"/>
  <c r="BM24" i="84" s="1"/>
  <c r="AX9" i="84"/>
  <c r="BF10" i="84" s="1"/>
  <c r="BU8" i="84"/>
  <c r="BM8" i="84"/>
  <c r="BF8" i="84"/>
  <c r="AX8" i="84"/>
  <c r="BU7" i="84"/>
  <c r="BM7" i="84"/>
  <c r="BF7" i="84"/>
  <c r="AX7" i="84"/>
  <c r="BU6" i="84"/>
  <c r="BM6" i="84"/>
  <c r="BF6" i="84"/>
  <c r="AX6" i="84"/>
  <c r="BU5" i="84"/>
  <c r="BM5" i="84"/>
  <c r="BF5" i="84"/>
  <c r="AX5" i="84"/>
  <c r="BU4" i="84"/>
  <c r="BM4" i="84"/>
  <c r="BF4" i="84"/>
  <c r="AX4" i="84"/>
  <c r="BU3" i="84"/>
  <c r="BM3" i="84"/>
  <c r="BF3" i="84"/>
  <c r="AX3" i="84"/>
  <c r="AQ36" i="84"/>
  <c r="AI36" i="84"/>
  <c r="AQ35" i="84"/>
  <c r="AI35" i="84"/>
  <c r="AQ34" i="84"/>
  <c r="AI34" i="84"/>
  <c r="AQ33" i="84"/>
  <c r="AI33" i="84"/>
  <c r="AQ32" i="84"/>
  <c r="AI32" i="84"/>
  <c r="AQ31" i="84"/>
  <c r="AI31" i="84"/>
  <c r="AQ30" i="84"/>
  <c r="AI30" i="84"/>
  <c r="AQ23" i="84"/>
  <c r="AI23" i="84"/>
  <c r="AQ22" i="84"/>
  <c r="AI22" i="84"/>
  <c r="AQ21" i="84"/>
  <c r="AI21" i="84"/>
  <c r="AQ20" i="84"/>
  <c r="AI20" i="84"/>
  <c r="AQ19" i="84"/>
  <c r="AI19" i="84"/>
  <c r="AQ18" i="84"/>
  <c r="AI18" i="84"/>
  <c r="AQ17" i="84"/>
  <c r="AI17" i="84"/>
  <c r="AI10" i="84"/>
  <c r="AQ9" i="84"/>
  <c r="AI9" i="84"/>
  <c r="AQ37" i="84" s="1"/>
  <c r="AQ8" i="84"/>
  <c r="AI8" i="84"/>
  <c r="AQ7" i="84"/>
  <c r="AI7" i="84"/>
  <c r="AQ6" i="84"/>
  <c r="AI6" i="84"/>
  <c r="AQ5" i="84"/>
  <c r="AI5" i="84"/>
  <c r="AQ4" i="84"/>
  <c r="AI4" i="84"/>
  <c r="AQ3" i="84"/>
  <c r="AI3" i="84"/>
  <c r="CJ36" i="83"/>
  <c r="CB36" i="83"/>
  <c r="CJ35" i="83"/>
  <c r="CB35" i="83"/>
  <c r="CJ34" i="83"/>
  <c r="CB34" i="83"/>
  <c r="CJ33" i="83"/>
  <c r="CB33" i="83"/>
  <c r="CJ32" i="83"/>
  <c r="CB32" i="83"/>
  <c r="CJ31" i="83"/>
  <c r="CB31" i="83"/>
  <c r="CJ30" i="83"/>
  <c r="CB30" i="83"/>
  <c r="CJ23" i="83"/>
  <c r="CB23" i="83"/>
  <c r="CJ22" i="83"/>
  <c r="CB22" i="83"/>
  <c r="CJ21" i="83"/>
  <c r="CB21" i="83"/>
  <c r="CJ20" i="83"/>
  <c r="CB20" i="83"/>
  <c r="CJ19" i="83"/>
  <c r="CB19" i="83"/>
  <c r="CJ18" i="83"/>
  <c r="CB18" i="83"/>
  <c r="CJ17" i="83"/>
  <c r="CB17" i="83"/>
  <c r="CB10" i="83"/>
  <c r="CJ9" i="83"/>
  <c r="CB9" i="83"/>
  <c r="CJ37" i="83" s="1"/>
  <c r="CJ8" i="83"/>
  <c r="CB8" i="83"/>
  <c r="CJ7" i="83"/>
  <c r="CB7" i="83"/>
  <c r="CJ6" i="83"/>
  <c r="CB6" i="83"/>
  <c r="CJ5" i="83"/>
  <c r="CB5" i="83"/>
  <c r="CJ4" i="83"/>
  <c r="CB4" i="83"/>
  <c r="CJ3" i="83"/>
  <c r="CB3" i="83"/>
  <c r="BU36" i="83"/>
  <c r="BM36" i="83"/>
  <c r="BF36" i="83"/>
  <c r="AX36" i="83"/>
  <c r="BU35" i="83"/>
  <c r="BM35" i="83"/>
  <c r="BF35" i="83"/>
  <c r="AX35" i="83"/>
  <c r="BU34" i="83"/>
  <c r="BM34" i="83"/>
  <c r="BF34" i="83"/>
  <c r="AX34" i="83"/>
  <c r="BU33" i="83"/>
  <c r="BM33" i="83"/>
  <c r="BF33" i="83"/>
  <c r="AX33" i="83"/>
  <c r="BU32" i="83"/>
  <c r="BM32" i="83"/>
  <c r="BF32" i="83"/>
  <c r="AX32" i="83"/>
  <c r="BU31" i="83"/>
  <c r="BM31" i="83"/>
  <c r="BF31" i="83"/>
  <c r="AX31" i="83"/>
  <c r="BU30" i="83"/>
  <c r="BM30" i="83"/>
  <c r="BF30" i="83"/>
  <c r="AX30" i="83"/>
  <c r="BU23" i="83"/>
  <c r="BM23" i="83"/>
  <c r="BF23" i="83"/>
  <c r="AX23" i="83"/>
  <c r="BU22" i="83"/>
  <c r="BM22" i="83"/>
  <c r="BF22" i="83"/>
  <c r="AX22" i="83"/>
  <c r="BU21" i="83"/>
  <c r="BM21" i="83"/>
  <c r="BF21" i="83"/>
  <c r="AX21" i="83"/>
  <c r="BU20" i="83"/>
  <c r="BM20" i="83"/>
  <c r="BF20" i="83"/>
  <c r="AX20" i="83"/>
  <c r="BU19" i="83"/>
  <c r="BM19" i="83"/>
  <c r="BF19" i="83"/>
  <c r="AX19" i="83"/>
  <c r="BU18" i="83"/>
  <c r="BM18" i="83"/>
  <c r="BF18" i="83"/>
  <c r="AX18" i="83"/>
  <c r="BU17" i="83"/>
  <c r="BM17" i="83"/>
  <c r="BF17" i="83"/>
  <c r="AX17" i="83"/>
  <c r="BM10" i="83"/>
  <c r="AX10" i="83"/>
  <c r="BU9" i="83"/>
  <c r="CB24" i="83" s="1"/>
  <c r="BM9" i="83"/>
  <c r="BU37" i="83" s="1"/>
  <c r="BF9" i="83"/>
  <c r="BM37" i="83" s="1"/>
  <c r="AX9" i="83"/>
  <c r="BF37" i="83" s="1"/>
  <c r="BU8" i="83"/>
  <c r="BM8" i="83"/>
  <c r="BF8" i="83"/>
  <c r="AX8" i="83"/>
  <c r="BU7" i="83"/>
  <c r="BM7" i="83"/>
  <c r="BF7" i="83"/>
  <c r="AX7" i="83"/>
  <c r="BU6" i="83"/>
  <c r="BM6" i="83"/>
  <c r="BF6" i="83"/>
  <c r="AX6" i="83"/>
  <c r="BU5" i="83"/>
  <c r="BM5" i="83"/>
  <c r="BF5" i="83"/>
  <c r="AX5" i="83"/>
  <c r="BU4" i="83"/>
  <c r="BM4" i="83"/>
  <c r="BF4" i="83"/>
  <c r="AX4" i="83"/>
  <c r="BU3" i="83"/>
  <c r="BM3" i="83"/>
  <c r="BF3" i="83"/>
  <c r="AX3" i="83"/>
  <c r="AQ36" i="83"/>
  <c r="AI36" i="83"/>
  <c r="AQ35" i="83"/>
  <c r="AI35" i="83"/>
  <c r="AQ34" i="83"/>
  <c r="AI34" i="83"/>
  <c r="AQ33" i="83"/>
  <c r="AI33" i="83"/>
  <c r="AQ32" i="83"/>
  <c r="AI32" i="83"/>
  <c r="AQ31" i="83"/>
  <c r="AI31" i="83"/>
  <c r="AQ30" i="83"/>
  <c r="AI30" i="83"/>
  <c r="AQ23" i="83"/>
  <c r="AI23" i="83"/>
  <c r="AQ22" i="83"/>
  <c r="AI22" i="83"/>
  <c r="AQ21" i="83"/>
  <c r="AI21" i="83"/>
  <c r="AQ20" i="83"/>
  <c r="AI20" i="83"/>
  <c r="AQ19" i="83"/>
  <c r="AI19" i="83"/>
  <c r="AQ18" i="83"/>
  <c r="AI18" i="83"/>
  <c r="AQ17" i="83"/>
  <c r="AI17" i="83"/>
  <c r="AI10" i="83"/>
  <c r="AQ9" i="83"/>
  <c r="AX24" i="83" s="1"/>
  <c r="AI9" i="83"/>
  <c r="AQ37" i="83" s="1"/>
  <c r="AQ8" i="83"/>
  <c r="AI8" i="83"/>
  <c r="AQ7" i="83"/>
  <c r="AI7" i="83"/>
  <c r="AQ6" i="83"/>
  <c r="AI6" i="83"/>
  <c r="AQ5" i="83"/>
  <c r="AI5" i="83"/>
  <c r="AQ4" i="83"/>
  <c r="AI4" i="83"/>
  <c r="AQ3" i="83"/>
  <c r="AI3" i="83"/>
  <c r="M37" i="88"/>
  <c r="E37" i="88"/>
  <c r="AB36" i="88"/>
  <c r="T36" i="88"/>
  <c r="M36" i="88"/>
  <c r="E36" i="88"/>
  <c r="AB35" i="88"/>
  <c r="T35" i="88"/>
  <c r="M35" i="88"/>
  <c r="E35" i="88"/>
  <c r="AB34" i="88"/>
  <c r="T34" i="88"/>
  <c r="M34" i="88"/>
  <c r="E34" i="88"/>
  <c r="AB33" i="88"/>
  <c r="T33" i="88"/>
  <c r="M33" i="88"/>
  <c r="E33" i="88"/>
  <c r="AB32" i="88"/>
  <c r="T32" i="88"/>
  <c r="M32" i="88"/>
  <c r="E32" i="88"/>
  <c r="AB31" i="88"/>
  <c r="T31" i="88"/>
  <c r="M31" i="88"/>
  <c r="E31" i="88"/>
  <c r="AB30" i="88"/>
  <c r="T30" i="88"/>
  <c r="M30" i="88"/>
  <c r="E30" i="88"/>
  <c r="M24" i="88"/>
  <c r="E24" i="88"/>
  <c r="AB23" i="88"/>
  <c r="T23" i="88"/>
  <c r="M23" i="88"/>
  <c r="E23" i="88"/>
  <c r="AB22" i="88"/>
  <c r="T22" i="88"/>
  <c r="M22" i="88"/>
  <c r="E22" i="88"/>
  <c r="AB21" i="88"/>
  <c r="T21" i="88"/>
  <c r="M21" i="88"/>
  <c r="E21" i="88"/>
  <c r="AB20" i="88"/>
  <c r="T20" i="88"/>
  <c r="M20" i="88"/>
  <c r="E20" i="88"/>
  <c r="AB19" i="88"/>
  <c r="T19" i="88"/>
  <c r="M19" i="88"/>
  <c r="E19" i="88"/>
  <c r="AB18" i="88"/>
  <c r="T18" i="88"/>
  <c r="M18" i="88"/>
  <c r="E18" i="88"/>
  <c r="AB17" i="88"/>
  <c r="T17" i="88"/>
  <c r="M17" i="88"/>
  <c r="E17" i="88"/>
  <c r="B16" i="88"/>
  <c r="T10" i="88"/>
  <c r="M10" i="88"/>
  <c r="AB9" i="88"/>
  <c r="AI24" i="88" s="1"/>
  <c r="T9" i="88"/>
  <c r="AB37" i="88" s="1"/>
  <c r="M9" i="88"/>
  <c r="T37" i="88" s="1"/>
  <c r="AB8" i="88"/>
  <c r="T8" i="88"/>
  <c r="M8" i="88"/>
  <c r="AB7" i="88"/>
  <c r="T7" i="88"/>
  <c r="M7" i="88"/>
  <c r="AB6" i="88"/>
  <c r="T6" i="88"/>
  <c r="M6" i="88"/>
  <c r="AB5" i="88"/>
  <c r="T5" i="88"/>
  <c r="M5" i="88"/>
  <c r="AB4" i="88"/>
  <c r="T4" i="88"/>
  <c r="M4" i="88"/>
  <c r="AB3" i="88"/>
  <c r="T3" i="88"/>
  <c r="M3" i="88"/>
  <c r="M37" i="87"/>
  <c r="E37" i="87"/>
  <c r="AB36" i="87"/>
  <c r="T36" i="87"/>
  <c r="M36" i="87"/>
  <c r="E36" i="87"/>
  <c r="AB35" i="87"/>
  <c r="T35" i="87"/>
  <c r="M35" i="87"/>
  <c r="E35" i="87"/>
  <c r="AB34" i="87"/>
  <c r="T34" i="87"/>
  <c r="M34" i="87"/>
  <c r="E34" i="87"/>
  <c r="AB33" i="87"/>
  <c r="T33" i="87"/>
  <c r="M33" i="87"/>
  <c r="E33" i="87"/>
  <c r="AB32" i="87"/>
  <c r="T32" i="87"/>
  <c r="M32" i="87"/>
  <c r="E32" i="87"/>
  <c r="AB31" i="87"/>
  <c r="T31" i="87"/>
  <c r="M31" i="87"/>
  <c r="E31" i="87"/>
  <c r="AB30" i="87"/>
  <c r="T30" i="87"/>
  <c r="M30" i="87"/>
  <c r="E30" i="87"/>
  <c r="M24" i="87"/>
  <c r="E24" i="87"/>
  <c r="AB23" i="87"/>
  <c r="T23" i="87"/>
  <c r="M23" i="87"/>
  <c r="E23" i="87"/>
  <c r="AB22" i="87"/>
  <c r="T22" i="87"/>
  <c r="M22" i="87"/>
  <c r="E22" i="87"/>
  <c r="AB21" i="87"/>
  <c r="T21" i="87"/>
  <c r="M21" i="87"/>
  <c r="E21" i="87"/>
  <c r="AB20" i="87"/>
  <c r="T20" i="87"/>
  <c r="M20" i="87"/>
  <c r="E20" i="87"/>
  <c r="AB19" i="87"/>
  <c r="T19" i="87"/>
  <c r="M19" i="87"/>
  <c r="E19" i="87"/>
  <c r="AB18" i="87"/>
  <c r="T18" i="87"/>
  <c r="M18" i="87"/>
  <c r="E18" i="87"/>
  <c r="AB17" i="87"/>
  <c r="T17" i="87"/>
  <c r="M17" i="87"/>
  <c r="E17" i="87"/>
  <c r="B16" i="87"/>
  <c r="T10" i="87"/>
  <c r="M10" i="87"/>
  <c r="AB9" i="87"/>
  <c r="AI24" i="87" s="1"/>
  <c r="T9" i="87"/>
  <c r="AB37" i="87" s="1"/>
  <c r="M9" i="87"/>
  <c r="T37" i="87" s="1"/>
  <c r="AB8" i="87"/>
  <c r="T8" i="87"/>
  <c r="M8" i="87"/>
  <c r="AB7" i="87"/>
  <c r="T7" i="87"/>
  <c r="M7" i="87"/>
  <c r="AB6" i="87"/>
  <c r="T6" i="87"/>
  <c r="M6" i="87"/>
  <c r="AB5" i="87"/>
  <c r="T5" i="87"/>
  <c r="M5" i="87"/>
  <c r="AB4" i="87"/>
  <c r="T4" i="87"/>
  <c r="M4" i="87"/>
  <c r="AB3" i="87"/>
  <c r="T3" i="87"/>
  <c r="M3" i="87"/>
  <c r="B74" i="67"/>
  <c r="B75" i="67"/>
  <c r="B76" i="67"/>
  <c r="B77" i="67"/>
  <c r="B78" i="67"/>
  <c r="B79" i="67"/>
  <c r="B80" i="67"/>
  <c r="B81" i="67"/>
  <c r="B82" i="67"/>
  <c r="B83" i="67"/>
  <c r="B84" i="67"/>
  <c r="B85" i="67"/>
  <c r="B86" i="67"/>
  <c r="B87" i="67"/>
  <c r="B88" i="67"/>
  <c r="B89" i="67"/>
  <c r="B90" i="67"/>
  <c r="B91" i="67"/>
  <c r="B92" i="67"/>
  <c r="B93" i="67"/>
  <c r="B94" i="67"/>
  <c r="B95" i="67"/>
  <c r="B96" i="67"/>
  <c r="B97" i="67"/>
  <c r="B98" i="67"/>
  <c r="B99" i="67"/>
  <c r="B100" i="67"/>
  <c r="B101" i="67"/>
  <c r="B102" i="67"/>
  <c r="B103" i="67"/>
  <c r="B104" i="67"/>
  <c r="B105" i="67"/>
  <c r="B106" i="67"/>
  <c r="B107" i="67"/>
  <c r="B108" i="67"/>
  <c r="B109" i="67"/>
  <c r="B110" i="67"/>
  <c r="B111" i="67"/>
  <c r="B112" i="67"/>
  <c r="B113" i="67"/>
  <c r="B114" i="67"/>
  <c r="B115" i="67"/>
  <c r="B116" i="67"/>
  <c r="B117" i="67"/>
  <c r="B118" i="67"/>
  <c r="B119" i="67"/>
  <c r="B120" i="67"/>
  <c r="B121" i="67"/>
  <c r="B122" i="67"/>
  <c r="B123" i="67"/>
  <c r="B124" i="67"/>
  <c r="B125" i="67"/>
  <c r="B126" i="67"/>
  <c r="B127" i="67"/>
  <c r="B128" i="67"/>
  <c r="B129" i="67"/>
  <c r="B130" i="67"/>
  <c r="B131" i="67"/>
  <c r="B132" i="67"/>
  <c r="B133" i="67"/>
  <c r="B134" i="67"/>
  <c r="B135" i="67"/>
  <c r="B136" i="67"/>
  <c r="B137" i="67"/>
  <c r="B138" i="67"/>
  <c r="B139" i="67"/>
  <c r="B140" i="67"/>
  <c r="B141" i="67"/>
  <c r="B142" i="67"/>
  <c r="B143" i="67"/>
  <c r="B144" i="67"/>
  <c r="B145" i="67"/>
  <c r="O111" i="67"/>
  <c r="O112" i="67"/>
  <c r="O113" i="67"/>
  <c r="O114" i="67"/>
  <c r="O115" i="67"/>
  <c r="O116" i="67"/>
  <c r="O117" i="67"/>
  <c r="O118" i="67"/>
  <c r="O119" i="67"/>
  <c r="O120" i="67"/>
  <c r="O121" i="67"/>
  <c r="O122" i="67"/>
  <c r="O123" i="67"/>
  <c r="O124" i="67"/>
  <c r="O125" i="67"/>
  <c r="O126" i="67"/>
  <c r="O127" i="67"/>
  <c r="O128" i="67"/>
  <c r="O129" i="67"/>
  <c r="O130" i="67"/>
  <c r="O131" i="67"/>
  <c r="O132" i="67"/>
  <c r="O133" i="67"/>
  <c r="O134" i="67"/>
  <c r="O135" i="67"/>
  <c r="O136" i="67"/>
  <c r="O137" i="67"/>
  <c r="O138" i="67"/>
  <c r="O139" i="67"/>
  <c r="O140" i="67"/>
  <c r="O141" i="67"/>
  <c r="O142" i="67"/>
  <c r="O143" i="67"/>
  <c r="O144" i="67"/>
  <c r="O145" i="67"/>
  <c r="O146" i="67"/>
  <c r="O147" i="67"/>
  <c r="O148" i="67"/>
  <c r="O149" i="67"/>
  <c r="O150" i="67"/>
  <c r="O110" i="67"/>
  <c r="O75" i="67"/>
  <c r="O76" i="67"/>
  <c r="O77" i="67"/>
  <c r="O78" i="67"/>
  <c r="O79" i="67"/>
  <c r="O80" i="67"/>
  <c r="O81" i="67"/>
  <c r="O82" i="67"/>
  <c r="O83" i="67"/>
  <c r="O84" i="67"/>
  <c r="O85" i="67"/>
  <c r="O86" i="67"/>
  <c r="O87" i="67"/>
  <c r="O88" i="67"/>
  <c r="O89" i="67"/>
  <c r="O90" i="67"/>
  <c r="O91" i="67"/>
  <c r="O92" i="67"/>
  <c r="O93" i="67"/>
  <c r="O94" i="67"/>
  <c r="O95" i="67"/>
  <c r="O96" i="67"/>
  <c r="O97" i="67"/>
  <c r="O98" i="67"/>
  <c r="O99" i="67"/>
  <c r="O100" i="67"/>
  <c r="O101" i="67"/>
  <c r="O102" i="67"/>
  <c r="O103" i="67"/>
  <c r="O104" i="67"/>
  <c r="O105" i="67"/>
  <c r="O106" i="67"/>
  <c r="O107" i="67"/>
  <c r="O108" i="67"/>
  <c r="O109" i="67"/>
  <c r="O74" i="67"/>
  <c r="O38" i="67"/>
  <c r="A34" i="63"/>
  <c r="A35" i="63"/>
  <c r="A36" i="63"/>
  <c r="A37" i="63"/>
  <c r="A38" i="63"/>
  <c r="B38" i="63"/>
  <c r="C38" i="63"/>
  <c r="D38" i="63"/>
  <c r="E38" i="63"/>
  <c r="F38" i="63"/>
  <c r="G38" i="63"/>
  <c r="H38" i="63"/>
  <c r="I38" i="63"/>
  <c r="T10" i="86"/>
  <c r="T11" i="86"/>
  <c r="T12" i="86"/>
  <c r="U12" i="86"/>
  <c r="V12" i="86"/>
  <c r="W12" i="86"/>
  <c r="T10" i="85"/>
  <c r="T11" i="85"/>
  <c r="T12" i="85"/>
  <c r="U12" i="85"/>
  <c r="V12" i="85"/>
  <c r="W12" i="85"/>
  <c r="T10" i="60"/>
  <c r="T11" i="60"/>
  <c r="T12" i="60"/>
  <c r="U12" i="60"/>
  <c r="V12" i="60"/>
  <c r="W12" i="60"/>
  <c r="N129" i="67" l="1"/>
  <c r="N117" i="67"/>
  <c r="N93" i="67"/>
  <c r="N81" i="67"/>
  <c r="N128" i="67"/>
  <c r="N125" i="67"/>
  <c r="N112" i="67"/>
  <c r="N88" i="67"/>
  <c r="N138" i="67"/>
  <c r="N134" i="67"/>
  <c r="N142" i="67"/>
  <c r="N106" i="67"/>
  <c r="AQ10" i="88"/>
  <c r="BM24" i="88"/>
  <c r="BF24" i="84"/>
  <c r="N85" i="67"/>
  <c r="N143" i="67"/>
  <c r="N135" i="67"/>
  <c r="N130" i="67"/>
  <c r="N123" i="67"/>
  <c r="N119" i="67"/>
  <c r="N114" i="67"/>
  <c r="N108" i="67"/>
  <c r="N101" i="67"/>
  <c r="N83" i="67"/>
  <c r="N77" i="67"/>
  <c r="N76" i="67"/>
  <c r="N91" i="67"/>
  <c r="N87" i="67"/>
  <c r="N92" i="67"/>
  <c r="N98" i="67"/>
  <c r="N82" i="67"/>
  <c r="N121" i="67"/>
  <c r="N113" i="67"/>
  <c r="N97" i="67"/>
  <c r="N89" i="67"/>
  <c r="N145" i="67"/>
  <c r="N137" i="67"/>
  <c r="N122" i="67"/>
  <c r="N105" i="67"/>
  <c r="N86" i="67"/>
  <c r="N140" i="67"/>
  <c r="N99" i="67"/>
  <c r="N104" i="67"/>
  <c r="N80" i="67"/>
  <c r="N144" i="67"/>
  <c r="N139" i="67"/>
  <c r="N136" i="67"/>
  <c r="N131" i="67"/>
  <c r="N120" i="67"/>
  <c r="N109" i="67"/>
  <c r="N102" i="67"/>
  <c r="N78" i="67"/>
  <c r="AI37" i="88"/>
  <c r="N100" i="67"/>
  <c r="N115" i="67"/>
  <c r="N103" i="67"/>
  <c r="N95" i="67"/>
  <c r="N79" i="67"/>
  <c r="N141" i="67"/>
  <c r="N133" i="67"/>
  <c r="N124" i="67"/>
  <c r="N84" i="67"/>
  <c r="N116" i="67"/>
  <c r="N132" i="67"/>
  <c r="N107" i="67"/>
  <c r="N126" i="67"/>
  <c r="N118" i="67"/>
  <c r="N94" i="67"/>
  <c r="N127" i="67"/>
  <c r="N96" i="67"/>
  <c r="N90" i="67"/>
  <c r="AX24" i="84"/>
  <c r="AX37" i="84"/>
  <c r="CJ24" i="87"/>
  <c r="CB37" i="83"/>
  <c r="AI37" i="87"/>
  <c r="CJ10" i="87"/>
  <c r="AQ24" i="88"/>
  <c r="AX37" i="83"/>
  <c r="CB37" i="84"/>
  <c r="AX37" i="87"/>
  <c r="CB37" i="87"/>
  <c r="BF37" i="84"/>
  <c r="BM37" i="87"/>
  <c r="AX37" i="88"/>
  <c r="BM37" i="84"/>
  <c r="CB24" i="88"/>
  <c r="BM24" i="83"/>
  <c r="CJ10" i="88"/>
  <c r="CJ24" i="88"/>
  <c r="BF10" i="88"/>
  <c r="BF24" i="88"/>
  <c r="BU10" i="88"/>
  <c r="BU24" i="88"/>
  <c r="BF10" i="87"/>
  <c r="BF24" i="87"/>
  <c r="BU10" i="87"/>
  <c r="BU24" i="87"/>
  <c r="AQ10" i="87"/>
  <c r="AQ24" i="87"/>
  <c r="CJ10" i="84"/>
  <c r="CJ24" i="84"/>
  <c r="BU10" i="84"/>
  <c r="BU24" i="84"/>
  <c r="AQ10" i="84"/>
  <c r="AQ24" i="84"/>
  <c r="CJ10" i="83"/>
  <c r="CJ24" i="83"/>
  <c r="BF10" i="83"/>
  <c r="BF24" i="83"/>
  <c r="BU10" i="83"/>
  <c r="BU24" i="83"/>
  <c r="AQ10" i="83"/>
  <c r="AQ24" i="83"/>
  <c r="T24" i="88"/>
  <c r="AB10" i="88"/>
  <c r="AB24" i="88"/>
  <c r="B29" i="88"/>
  <c r="T24" i="87"/>
  <c r="B29" i="87"/>
  <c r="AB10" i="87"/>
  <c r="AB24" i="87"/>
  <c r="A52" i="86"/>
  <c r="A51" i="86"/>
  <c r="A50" i="86"/>
  <c r="A49" i="86"/>
  <c r="A48" i="86"/>
  <c r="A47" i="86"/>
  <c r="A46" i="86"/>
  <c r="A45" i="86"/>
  <c r="A44" i="86"/>
  <c r="A43" i="86"/>
  <c r="A42" i="86"/>
  <c r="A41" i="86"/>
  <c r="A40" i="86"/>
  <c r="A39" i="86"/>
  <c r="A38" i="86"/>
  <c r="A37" i="86"/>
  <c r="A36" i="86"/>
  <c r="A35" i="86"/>
  <c r="A34" i="86"/>
  <c r="A33" i="86"/>
  <c r="A32" i="86"/>
  <c r="A31" i="86"/>
  <c r="A30" i="86"/>
  <c r="A29" i="86"/>
  <c r="A28" i="86"/>
  <c r="A27" i="86"/>
  <c r="A26" i="86"/>
  <c r="A25" i="86"/>
  <c r="A24" i="86"/>
  <c r="A23" i="86"/>
  <c r="A22" i="86"/>
  <c r="A21" i="86"/>
  <c r="A20" i="86"/>
  <c r="A19" i="86"/>
  <c r="A18" i="86"/>
  <c r="A17" i="86"/>
  <c r="B14" i="86"/>
  <c r="T9" i="86"/>
  <c r="L11" i="86" s="1"/>
  <c r="S17" i="86" s="1"/>
  <c r="S53" i="86" s="1"/>
  <c r="T8" i="86"/>
  <c r="T7" i="86"/>
  <c r="R7" i="86"/>
  <c r="S4" i="86"/>
  <c r="S3" i="86"/>
  <c r="S2" i="86"/>
  <c r="S1" i="86"/>
  <c r="A52" i="85"/>
  <c r="A51" i="85"/>
  <c r="A50" i="85"/>
  <c r="A49" i="85"/>
  <c r="A48" i="85"/>
  <c r="A47" i="85"/>
  <c r="A46" i="85"/>
  <c r="A45" i="85"/>
  <c r="A44" i="85"/>
  <c r="A43" i="85"/>
  <c r="A42" i="85"/>
  <c r="A41" i="85"/>
  <c r="A40" i="85"/>
  <c r="A39" i="85"/>
  <c r="A38" i="85"/>
  <c r="A37" i="85"/>
  <c r="A36" i="85"/>
  <c r="A35" i="85"/>
  <c r="A34" i="85"/>
  <c r="A33" i="85"/>
  <c r="A32" i="85"/>
  <c r="A31" i="85"/>
  <c r="A30" i="85"/>
  <c r="A29" i="85"/>
  <c r="A28" i="85"/>
  <c r="A27" i="85"/>
  <c r="A26" i="85"/>
  <c r="A25" i="85"/>
  <c r="A24" i="85"/>
  <c r="A23" i="85"/>
  <c r="A22" i="85"/>
  <c r="A21" i="85"/>
  <c r="A20" i="85"/>
  <c r="A19" i="85"/>
  <c r="A18" i="85"/>
  <c r="A17" i="85"/>
  <c r="B14" i="85"/>
  <c r="T9" i="85"/>
  <c r="T8" i="85"/>
  <c r="L11" i="85" s="1"/>
  <c r="T7" i="85"/>
  <c r="R7" i="85"/>
  <c r="S4" i="85"/>
  <c r="S3" i="85"/>
  <c r="S2" i="85"/>
  <c r="S1" i="85"/>
  <c r="J2" i="88" l="1"/>
  <c r="J2" i="87"/>
  <c r="L10" i="86"/>
  <c r="J52" i="86"/>
  <c r="J51" i="86"/>
  <c r="J50" i="86"/>
  <c r="J49" i="86"/>
  <c r="J48" i="86"/>
  <c r="J47" i="86"/>
  <c r="J46" i="86"/>
  <c r="J45" i="86"/>
  <c r="J44" i="86"/>
  <c r="J43" i="86"/>
  <c r="J42" i="86"/>
  <c r="J41" i="86"/>
  <c r="J40" i="86"/>
  <c r="J39" i="86"/>
  <c r="J38" i="86"/>
  <c r="J37" i="86"/>
  <c r="J36" i="86"/>
  <c r="J35" i="86"/>
  <c r="J34" i="86"/>
  <c r="J33" i="86"/>
  <c r="J32" i="86"/>
  <c r="J31" i="86"/>
  <c r="J30" i="86"/>
  <c r="J29" i="86"/>
  <c r="J28" i="86"/>
  <c r="J27" i="86"/>
  <c r="J26" i="86"/>
  <c r="J25" i="86"/>
  <c r="J24" i="86"/>
  <c r="J23" i="86"/>
  <c r="G12" i="86"/>
  <c r="K13" i="63" s="1"/>
  <c r="G13" i="86"/>
  <c r="M13" i="63" s="1"/>
  <c r="E12" i="86"/>
  <c r="E13" i="86"/>
  <c r="Q17" i="86"/>
  <c r="Q53" i="86" s="1"/>
  <c r="E13" i="63" s="1"/>
  <c r="E36" i="63" s="1"/>
  <c r="Z17" i="86"/>
  <c r="Z53" i="86" s="1"/>
  <c r="Q17" i="85"/>
  <c r="Q53" i="85" s="1"/>
  <c r="E12" i="63" s="1"/>
  <c r="E35" i="63" s="1"/>
  <c r="Z17" i="85"/>
  <c r="Z53" i="85" s="1"/>
  <c r="S17" i="85"/>
  <c r="S53" i="85" s="1"/>
  <c r="L10" i="85"/>
  <c r="J52" i="85"/>
  <c r="J51" i="85"/>
  <c r="J50" i="85"/>
  <c r="J49" i="85"/>
  <c r="J48" i="85"/>
  <c r="J47" i="85"/>
  <c r="J46" i="85"/>
  <c r="J45" i="85"/>
  <c r="J44" i="85"/>
  <c r="J43" i="85"/>
  <c r="J42" i="85"/>
  <c r="J41" i="85"/>
  <c r="J40" i="85"/>
  <c r="J39" i="85"/>
  <c r="J38" i="85"/>
  <c r="J37" i="85"/>
  <c r="J36" i="85"/>
  <c r="J35" i="85"/>
  <c r="J34" i="85"/>
  <c r="J33" i="85"/>
  <c r="J32" i="85"/>
  <c r="J31" i="85"/>
  <c r="J30" i="85"/>
  <c r="J29" i="85"/>
  <c r="J28" i="85"/>
  <c r="J27" i="85"/>
  <c r="J26" i="85"/>
  <c r="J25" i="85"/>
  <c r="J24" i="85"/>
  <c r="J23" i="85"/>
  <c r="G12" i="85"/>
  <c r="K12" i="63" s="1"/>
  <c r="G13" i="85"/>
  <c r="M12" i="63" s="1"/>
  <c r="E12" i="85"/>
  <c r="E13" i="85"/>
  <c r="L12" i="63" l="1"/>
  <c r="J12" i="63"/>
  <c r="L13" i="63"/>
  <c r="J13" i="63"/>
  <c r="J16" i="88"/>
  <c r="J16" i="87"/>
  <c r="J29" i="88" l="1"/>
  <c r="J29" i="87"/>
  <c r="Q2" i="88" l="1"/>
  <c r="Q2" i="87"/>
  <c r="Q16" i="88" l="1"/>
  <c r="Q16" i="87"/>
  <c r="K3" i="69"/>
  <c r="K4" i="69"/>
  <c r="K5" i="69"/>
  <c r="K6" i="69"/>
  <c r="K7" i="69"/>
  <c r="K8" i="69"/>
  <c r="K9" i="69"/>
  <c r="K10" i="69"/>
  <c r="K11" i="69"/>
  <c r="K12" i="69"/>
  <c r="K13" i="69"/>
  <c r="K14" i="69"/>
  <c r="K15" i="69"/>
  <c r="K16" i="69"/>
  <c r="K17" i="69"/>
  <c r="K18" i="69"/>
  <c r="K19" i="69"/>
  <c r="K20" i="69"/>
  <c r="K21" i="69"/>
  <c r="K22" i="69"/>
  <c r="K23" i="69"/>
  <c r="K24" i="69"/>
  <c r="K25" i="69"/>
  <c r="K26" i="69"/>
  <c r="K27" i="69"/>
  <c r="K28" i="69"/>
  <c r="K29" i="69"/>
  <c r="K30" i="69"/>
  <c r="K31" i="69"/>
  <c r="K32" i="69"/>
  <c r="K33" i="69"/>
  <c r="K34" i="69"/>
  <c r="K35" i="69"/>
  <c r="K36" i="69"/>
  <c r="K37" i="69"/>
  <c r="K38" i="69"/>
  <c r="K39" i="69"/>
  <c r="K40" i="69"/>
  <c r="K41" i="69"/>
  <c r="K42" i="69"/>
  <c r="K43" i="69"/>
  <c r="K44" i="69"/>
  <c r="K45" i="69"/>
  <c r="K46" i="69"/>
  <c r="K47" i="69"/>
  <c r="K48" i="69"/>
  <c r="K49" i="69"/>
  <c r="K50" i="69"/>
  <c r="K51" i="69"/>
  <c r="K52" i="69"/>
  <c r="K53" i="69"/>
  <c r="K54" i="69"/>
  <c r="K55" i="69"/>
  <c r="K56" i="69"/>
  <c r="K57" i="69"/>
  <c r="K58" i="69"/>
  <c r="K59" i="69"/>
  <c r="K60" i="69"/>
  <c r="K61" i="69"/>
  <c r="Q29" i="88" l="1"/>
  <c r="Q29" i="87"/>
  <c r="L11" i="58"/>
  <c r="U8" i="58"/>
  <c r="V8" i="58"/>
  <c r="W8" i="58"/>
  <c r="U9" i="58"/>
  <c r="V9" i="58"/>
  <c r="W9" i="58"/>
  <c r="U10" i="58"/>
  <c r="V10" i="58"/>
  <c r="W10" i="58"/>
  <c r="N20" i="1"/>
  <c r="M20" i="1"/>
  <c r="K20" i="1"/>
  <c r="L20" i="1" s="1"/>
  <c r="J20" i="1"/>
  <c r="I20" i="1"/>
  <c r="H20" i="1"/>
  <c r="G20" i="1"/>
  <c r="F20" i="1"/>
  <c r="E20" i="1"/>
  <c r="D20" i="1"/>
  <c r="C20" i="1"/>
  <c r="N10" i="1"/>
  <c r="M10" i="1"/>
  <c r="K10" i="1"/>
  <c r="J10" i="1"/>
  <c r="I10" i="1"/>
  <c r="H10" i="1"/>
  <c r="G10" i="1"/>
  <c r="F10" i="1"/>
  <c r="D10" i="1"/>
  <c r="E10" i="1"/>
  <c r="C10" i="1"/>
  <c r="L19" i="1"/>
  <c r="L18" i="1"/>
  <c r="L17" i="1"/>
  <c r="L16" i="1"/>
  <c r="L15" i="1"/>
  <c r="L14" i="1"/>
  <c r="L13" i="1"/>
  <c r="V9" i="86" l="1"/>
  <c r="M11" i="86" s="1"/>
  <c r="V9" i="85"/>
  <c r="U9" i="85"/>
  <c r="U9" i="86"/>
  <c r="W10" i="60"/>
  <c r="W10" i="85"/>
  <c r="W10" i="86"/>
  <c r="W8" i="85"/>
  <c r="L12" i="85" s="1"/>
  <c r="W8" i="86"/>
  <c r="V8" i="86"/>
  <c r="V8" i="85"/>
  <c r="M11" i="85" s="1"/>
  <c r="U8" i="86"/>
  <c r="U8" i="85"/>
  <c r="U11" i="58"/>
  <c r="V10" i="60"/>
  <c r="V10" i="85"/>
  <c r="V10" i="86"/>
  <c r="U10" i="85"/>
  <c r="U10" i="60"/>
  <c r="U10" i="86"/>
  <c r="W9" i="86"/>
  <c r="L12" i="86" s="1"/>
  <c r="W9" i="85"/>
  <c r="Y2" i="88"/>
  <c r="Y2" i="87"/>
  <c r="W11" i="58"/>
  <c r="V11" i="58"/>
  <c r="A58" i="69"/>
  <c r="A59" i="69"/>
  <c r="A60" i="69"/>
  <c r="A61" i="69"/>
  <c r="A48" i="69"/>
  <c r="A49" i="69"/>
  <c r="A50" i="69"/>
  <c r="A51" i="69"/>
  <c r="A52" i="69"/>
  <c r="A53" i="69"/>
  <c r="A54" i="69"/>
  <c r="A55" i="69"/>
  <c r="A56" i="69"/>
  <c r="A57" i="69"/>
  <c r="A39" i="69"/>
  <c r="A40" i="69"/>
  <c r="A41" i="69"/>
  <c r="A42" i="69"/>
  <c r="A43" i="69"/>
  <c r="A44" i="69"/>
  <c r="A45" i="69"/>
  <c r="A46" i="69"/>
  <c r="A47" i="69"/>
  <c r="A38" i="69"/>
  <c r="U11" i="86" l="1"/>
  <c r="U11" i="60"/>
  <c r="U11" i="85"/>
  <c r="C12" i="63"/>
  <c r="C35" i="63" s="1"/>
  <c r="V11" i="86"/>
  <c r="V11" i="60"/>
  <c r="V11" i="85"/>
  <c r="W11" i="86"/>
  <c r="W11" i="60"/>
  <c r="W11" i="85"/>
  <c r="C13" i="63"/>
  <c r="C36" i="63" s="1"/>
  <c r="Y16" i="88"/>
  <c r="Y16" i="87"/>
  <c r="N110" i="67" l="1"/>
  <c r="N74" i="67"/>
  <c r="N111" i="67"/>
  <c r="N75" i="67"/>
  <c r="Y29" i="88"/>
  <c r="Y29" i="87"/>
  <c r="A33" i="69"/>
  <c r="A34" i="69"/>
  <c r="A35" i="69"/>
  <c r="A36" i="69"/>
  <c r="A37" i="69"/>
  <c r="A23" i="69"/>
  <c r="A24" i="69"/>
  <c r="A25" i="69"/>
  <c r="A26" i="69"/>
  <c r="A27" i="69"/>
  <c r="A28" i="69"/>
  <c r="A29" i="69"/>
  <c r="A30" i="69"/>
  <c r="A31" i="69"/>
  <c r="A32" i="69"/>
  <c r="A14" i="69"/>
  <c r="A15" i="69"/>
  <c r="A16" i="69"/>
  <c r="A17" i="69"/>
  <c r="A18" i="69"/>
  <c r="A19" i="69"/>
  <c r="A20" i="69"/>
  <c r="A21" i="69"/>
  <c r="A22" i="69"/>
  <c r="A9" i="69"/>
  <c r="A10" i="69"/>
  <c r="A11" i="69"/>
  <c r="A12" i="69"/>
  <c r="A13" i="69"/>
  <c r="A20" i="1"/>
  <c r="A21" i="1"/>
  <c r="A22" i="1"/>
  <c r="A23" i="1"/>
  <c r="A24" i="1"/>
  <c r="L21" i="1"/>
  <c r="L22" i="1"/>
  <c r="L23" i="1"/>
  <c r="L24" i="1"/>
  <c r="A14" i="1"/>
  <c r="A15" i="1"/>
  <c r="A16" i="1"/>
  <c r="A17" i="1"/>
  <c r="A18" i="1"/>
  <c r="A19" i="1"/>
  <c r="A10" i="1"/>
  <c r="A11" i="1"/>
  <c r="A12" i="1"/>
  <c r="A13" i="1"/>
  <c r="L10" i="1"/>
  <c r="L11" i="1"/>
  <c r="L12" i="1"/>
  <c r="A9" i="1"/>
  <c r="L9" i="1"/>
  <c r="AF2" i="87" l="1"/>
  <c r="AF2" i="88"/>
  <c r="Q1" i="82"/>
  <c r="AF16" i="88" l="1"/>
  <c r="AF16" i="87"/>
  <c r="S1" i="82"/>
  <c r="S8" i="58" s="1"/>
  <c r="A40" i="63"/>
  <c r="S7" i="58" l="1"/>
  <c r="S8" i="86"/>
  <c r="S8" i="85"/>
  <c r="AF29" i="87"/>
  <c r="AF29" i="88"/>
  <c r="S53" i="72"/>
  <c r="AN2" i="88" l="1"/>
  <c r="AN2" i="87"/>
  <c r="S7" i="86"/>
  <c r="S7" i="85"/>
  <c r="M37" i="84"/>
  <c r="E37" i="84"/>
  <c r="AB36" i="84"/>
  <c r="T36" i="84"/>
  <c r="M36" i="84"/>
  <c r="E36" i="84"/>
  <c r="AB35" i="84"/>
  <c r="T35" i="84"/>
  <c r="M35" i="84"/>
  <c r="E35" i="84"/>
  <c r="AB34" i="84"/>
  <c r="T34" i="84"/>
  <c r="M34" i="84"/>
  <c r="E34" i="84"/>
  <c r="AB33" i="84"/>
  <c r="T33" i="84"/>
  <c r="M33" i="84"/>
  <c r="E33" i="84"/>
  <c r="AB32" i="84"/>
  <c r="T32" i="84"/>
  <c r="M32" i="84"/>
  <c r="E32" i="84"/>
  <c r="AB31" i="84"/>
  <c r="T31" i="84"/>
  <c r="M31" i="84"/>
  <c r="E31" i="84"/>
  <c r="AB30" i="84"/>
  <c r="T30" i="84"/>
  <c r="M30" i="84"/>
  <c r="E30" i="84"/>
  <c r="M24" i="84"/>
  <c r="E24" i="84"/>
  <c r="AB23" i="84"/>
  <c r="T23" i="84"/>
  <c r="M23" i="84"/>
  <c r="E23" i="84"/>
  <c r="AB22" i="84"/>
  <c r="T22" i="84"/>
  <c r="M22" i="84"/>
  <c r="E22" i="84"/>
  <c r="AB21" i="84"/>
  <c r="T21" i="84"/>
  <c r="M21" i="84"/>
  <c r="E21" i="84"/>
  <c r="AB20" i="84"/>
  <c r="T20" i="84"/>
  <c r="M20" i="84"/>
  <c r="E20" i="84"/>
  <c r="AB19" i="84"/>
  <c r="T19" i="84"/>
  <c r="M19" i="84"/>
  <c r="E19" i="84"/>
  <c r="AB18" i="84"/>
  <c r="T18" i="84"/>
  <c r="M18" i="84"/>
  <c r="E18" i="84"/>
  <c r="AB17" i="84"/>
  <c r="T17" i="84"/>
  <c r="M17" i="84"/>
  <c r="E17" i="84"/>
  <c r="B16" i="84"/>
  <c r="B29" i="84" s="1"/>
  <c r="T10" i="84"/>
  <c r="M10" i="84"/>
  <c r="AB9" i="84"/>
  <c r="T9" i="84"/>
  <c r="AB37" i="84" s="1"/>
  <c r="M9" i="84"/>
  <c r="T24" i="84" s="1"/>
  <c r="AB8" i="84"/>
  <c r="T8" i="84"/>
  <c r="M8" i="84"/>
  <c r="AB7" i="84"/>
  <c r="T7" i="84"/>
  <c r="M7" i="84"/>
  <c r="AB6" i="84"/>
  <c r="T6" i="84"/>
  <c r="M6" i="84"/>
  <c r="AB5" i="84"/>
  <c r="T5" i="84"/>
  <c r="M5" i="84"/>
  <c r="AB4" i="84"/>
  <c r="T4" i="84"/>
  <c r="M4" i="84"/>
  <c r="AB3" i="84"/>
  <c r="T3" i="84"/>
  <c r="M3" i="84"/>
  <c r="M37" i="83"/>
  <c r="E37" i="83"/>
  <c r="AB36" i="83"/>
  <c r="T36" i="83"/>
  <c r="M36" i="83"/>
  <c r="E36" i="83"/>
  <c r="AB35" i="83"/>
  <c r="T35" i="83"/>
  <c r="M35" i="83"/>
  <c r="E35" i="83"/>
  <c r="AB34" i="83"/>
  <c r="T34" i="83"/>
  <c r="M34" i="83"/>
  <c r="E34" i="83"/>
  <c r="AB33" i="83"/>
  <c r="T33" i="83"/>
  <c r="M33" i="83"/>
  <c r="E33" i="83"/>
  <c r="AB32" i="83"/>
  <c r="T32" i="83"/>
  <c r="M32" i="83"/>
  <c r="E32" i="83"/>
  <c r="AB31" i="83"/>
  <c r="T31" i="83"/>
  <c r="M31" i="83"/>
  <c r="E31" i="83"/>
  <c r="AB30" i="83"/>
  <c r="T30" i="83"/>
  <c r="M30" i="83"/>
  <c r="E30" i="83"/>
  <c r="M24" i="83"/>
  <c r="E24" i="83"/>
  <c r="AB23" i="83"/>
  <c r="T23" i="83"/>
  <c r="M23" i="83"/>
  <c r="E23" i="83"/>
  <c r="AB22" i="83"/>
  <c r="T22" i="83"/>
  <c r="M22" i="83"/>
  <c r="E22" i="83"/>
  <c r="AB21" i="83"/>
  <c r="T21" i="83"/>
  <c r="M21" i="83"/>
  <c r="E21" i="83"/>
  <c r="AB20" i="83"/>
  <c r="T20" i="83"/>
  <c r="M20" i="83"/>
  <c r="E20" i="83"/>
  <c r="AB19" i="83"/>
  <c r="T19" i="83"/>
  <c r="M19" i="83"/>
  <c r="E19" i="83"/>
  <c r="AB18" i="83"/>
  <c r="T18" i="83"/>
  <c r="M18" i="83"/>
  <c r="E18" i="83"/>
  <c r="AB17" i="83"/>
  <c r="T17" i="83"/>
  <c r="M17" i="83"/>
  <c r="E17" i="83"/>
  <c r="B16" i="83"/>
  <c r="T10" i="83"/>
  <c r="M10" i="83"/>
  <c r="AB9" i="83"/>
  <c r="T9" i="83"/>
  <c r="AB10" i="83" s="1"/>
  <c r="M9" i="83"/>
  <c r="AB8" i="83"/>
  <c r="T8" i="83"/>
  <c r="M8" i="83"/>
  <c r="AB7" i="83"/>
  <c r="T7" i="83"/>
  <c r="M7" i="83"/>
  <c r="AB6" i="83"/>
  <c r="T6" i="83"/>
  <c r="M6" i="83"/>
  <c r="AB5" i="83"/>
  <c r="T5" i="83"/>
  <c r="M5" i="83"/>
  <c r="AB4" i="83"/>
  <c r="T4" i="83"/>
  <c r="M4" i="83"/>
  <c r="AB3" i="83"/>
  <c r="T3" i="83"/>
  <c r="M3" i="83"/>
  <c r="B147" i="67"/>
  <c r="B148" i="67"/>
  <c r="B149" i="67"/>
  <c r="B150" i="67"/>
  <c r="B151" i="67"/>
  <c r="B152" i="67"/>
  <c r="B153" i="67"/>
  <c r="B154" i="67"/>
  <c r="B155" i="67"/>
  <c r="B156" i="67"/>
  <c r="B157" i="67"/>
  <c r="B158" i="67"/>
  <c r="B159" i="67"/>
  <c r="B160" i="67"/>
  <c r="B161" i="67"/>
  <c r="B162" i="67"/>
  <c r="B163" i="67"/>
  <c r="B164" i="67"/>
  <c r="B165" i="67"/>
  <c r="B166" i="67"/>
  <c r="B167" i="67"/>
  <c r="B168" i="67"/>
  <c r="B169" i="67"/>
  <c r="B170" i="67"/>
  <c r="B171" i="67"/>
  <c r="B172" i="67"/>
  <c r="B173" i="67"/>
  <c r="B174" i="67"/>
  <c r="B175" i="67"/>
  <c r="B176" i="67"/>
  <c r="B177" i="67"/>
  <c r="B178" i="67"/>
  <c r="B179" i="67"/>
  <c r="B180" i="67"/>
  <c r="B181" i="67"/>
  <c r="B39" i="67"/>
  <c r="B40" i="67"/>
  <c r="B41" i="67"/>
  <c r="B42" i="67"/>
  <c r="B43" i="67"/>
  <c r="B44" i="67"/>
  <c r="B45" i="67"/>
  <c r="B46" i="67"/>
  <c r="B47" i="67"/>
  <c r="B48" i="67"/>
  <c r="B49" i="67"/>
  <c r="B50" i="67"/>
  <c r="B51" i="67"/>
  <c r="B52" i="67"/>
  <c r="B53" i="67"/>
  <c r="B54" i="67"/>
  <c r="B55" i="67"/>
  <c r="B56" i="67"/>
  <c r="B57" i="67"/>
  <c r="B58" i="67"/>
  <c r="B59" i="67"/>
  <c r="B60" i="67"/>
  <c r="B61" i="67"/>
  <c r="B62" i="67"/>
  <c r="B63" i="67"/>
  <c r="B64" i="67"/>
  <c r="B65" i="67"/>
  <c r="B66" i="67"/>
  <c r="B67" i="67"/>
  <c r="B68" i="67"/>
  <c r="B69" i="67"/>
  <c r="B70" i="67"/>
  <c r="B71" i="67"/>
  <c r="B72" i="67"/>
  <c r="B73" i="67"/>
  <c r="Y1" i="67"/>
  <c r="O151" i="67"/>
  <c r="O152" i="67"/>
  <c r="O153" i="67"/>
  <c r="O154" i="67"/>
  <c r="O155" i="67"/>
  <c r="O156" i="67"/>
  <c r="O157" i="67"/>
  <c r="O158" i="67"/>
  <c r="O159" i="67"/>
  <c r="O160" i="67"/>
  <c r="O161" i="67"/>
  <c r="O162" i="67"/>
  <c r="O163" i="67"/>
  <c r="O164" i="67"/>
  <c r="O165" i="67"/>
  <c r="O166" i="67"/>
  <c r="O167" i="67"/>
  <c r="O168" i="67"/>
  <c r="O169" i="67"/>
  <c r="O170" i="67"/>
  <c r="O171" i="67"/>
  <c r="O172" i="67"/>
  <c r="O173" i="67"/>
  <c r="O174" i="67"/>
  <c r="O175" i="67"/>
  <c r="O176" i="67"/>
  <c r="O177" i="67"/>
  <c r="O178" i="67"/>
  <c r="O179" i="67"/>
  <c r="O180" i="67"/>
  <c r="O181" i="67"/>
  <c r="B146" i="67"/>
  <c r="O68" i="67"/>
  <c r="O69" i="67"/>
  <c r="O70" i="67"/>
  <c r="O71" i="67"/>
  <c r="O72" i="67"/>
  <c r="O73" i="67"/>
  <c r="O39" i="67"/>
  <c r="O40" i="67"/>
  <c r="O41" i="67"/>
  <c r="O42" i="67"/>
  <c r="O43" i="67"/>
  <c r="O44" i="67"/>
  <c r="O45" i="67"/>
  <c r="O46" i="67"/>
  <c r="O47" i="67"/>
  <c r="O48" i="67"/>
  <c r="O49" i="67"/>
  <c r="O50" i="67"/>
  <c r="O51" i="67"/>
  <c r="O52" i="67"/>
  <c r="O53" i="67"/>
  <c r="O54" i="67"/>
  <c r="O55" i="67"/>
  <c r="O56" i="67"/>
  <c r="O57" i="67"/>
  <c r="O58" i="67"/>
  <c r="O59" i="67"/>
  <c r="O60" i="67"/>
  <c r="O61" i="67"/>
  <c r="O62" i="67"/>
  <c r="O63" i="67"/>
  <c r="O64" i="67"/>
  <c r="O65" i="67"/>
  <c r="O66" i="67"/>
  <c r="O67" i="67"/>
  <c r="O28" i="67"/>
  <c r="B28" i="67"/>
  <c r="O29" i="67"/>
  <c r="B29" i="67"/>
  <c r="O30" i="67"/>
  <c r="B30" i="67"/>
  <c r="O31" i="67"/>
  <c r="B31" i="67"/>
  <c r="O32" i="67"/>
  <c r="B32" i="67"/>
  <c r="O33" i="67"/>
  <c r="B33" i="67"/>
  <c r="O34" i="67"/>
  <c r="B34" i="67"/>
  <c r="O35" i="67"/>
  <c r="B35" i="67"/>
  <c r="O36" i="67"/>
  <c r="B36" i="67"/>
  <c r="O37" i="67"/>
  <c r="B37" i="67"/>
  <c r="O3" i="67"/>
  <c r="B3" i="67"/>
  <c r="O4" i="67"/>
  <c r="B4" i="67"/>
  <c r="O5" i="67"/>
  <c r="B5" i="67"/>
  <c r="O6" i="67"/>
  <c r="B6" i="67"/>
  <c r="O7" i="67"/>
  <c r="B7" i="67"/>
  <c r="O8" i="67"/>
  <c r="B8" i="67"/>
  <c r="O9" i="67"/>
  <c r="B9" i="67"/>
  <c r="O10" i="67"/>
  <c r="B10" i="67"/>
  <c r="O11" i="67"/>
  <c r="B11" i="67"/>
  <c r="O12" i="67"/>
  <c r="B12" i="67"/>
  <c r="O13" i="67"/>
  <c r="B13" i="67"/>
  <c r="O14" i="67"/>
  <c r="B14" i="67"/>
  <c r="O15" i="67"/>
  <c r="B15" i="67"/>
  <c r="O16" i="67"/>
  <c r="B16" i="67"/>
  <c r="O17" i="67"/>
  <c r="B17" i="67"/>
  <c r="O18" i="67"/>
  <c r="B18" i="67"/>
  <c r="O19" i="67"/>
  <c r="B19" i="67"/>
  <c r="O20" i="67"/>
  <c r="B20" i="67"/>
  <c r="O21" i="67"/>
  <c r="B21" i="67"/>
  <c r="O22" i="67"/>
  <c r="B22" i="67"/>
  <c r="O23" i="67"/>
  <c r="B23" i="67"/>
  <c r="O24" i="67"/>
  <c r="B24" i="67"/>
  <c r="O25" i="67"/>
  <c r="B25" i="67"/>
  <c r="O26" i="67"/>
  <c r="B26" i="67"/>
  <c r="O27" i="67"/>
  <c r="B27" i="67"/>
  <c r="B38" i="67"/>
  <c r="O2" i="67"/>
  <c r="B2" i="67"/>
  <c r="E28" i="63"/>
  <c r="G31" i="63"/>
  <c r="A26" i="72"/>
  <c r="A27" i="72"/>
  <c r="A28" i="72"/>
  <c r="A29" i="72"/>
  <c r="A30" i="72"/>
  <c r="A31" i="72"/>
  <c r="A32" i="72"/>
  <c r="A33" i="72"/>
  <c r="A34" i="72"/>
  <c r="A35" i="72"/>
  <c r="A36" i="72"/>
  <c r="A37" i="72"/>
  <c r="A38" i="72"/>
  <c r="A39" i="72"/>
  <c r="A40" i="72"/>
  <c r="A41" i="72"/>
  <c r="A42" i="72"/>
  <c r="A43" i="72"/>
  <c r="A44" i="72"/>
  <c r="A45" i="72"/>
  <c r="A46" i="72"/>
  <c r="A47" i="72"/>
  <c r="A48" i="72"/>
  <c r="A49" i="72"/>
  <c r="A50" i="72"/>
  <c r="A51" i="72"/>
  <c r="A52" i="72"/>
  <c r="B14" i="58"/>
  <c r="B14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D1" i="80"/>
  <c r="A7" i="89" l="1"/>
  <c r="A5" i="89"/>
  <c r="A3" i="89"/>
  <c r="A2" i="89"/>
  <c r="A6" i="89"/>
  <c r="A4" i="89"/>
  <c r="N61" i="67"/>
  <c r="N72" i="67"/>
  <c r="N48" i="67"/>
  <c r="N179" i="67"/>
  <c r="N167" i="67"/>
  <c r="N155" i="67"/>
  <c r="N23" i="67"/>
  <c r="N17" i="67"/>
  <c r="N11" i="67"/>
  <c r="N5" i="67"/>
  <c r="E5" i="89"/>
  <c r="F5" i="89" s="1"/>
  <c r="N34" i="67"/>
  <c r="N28" i="67"/>
  <c r="N71" i="67"/>
  <c r="N59" i="67"/>
  <c r="N47" i="67"/>
  <c r="N178" i="67"/>
  <c r="N166" i="67"/>
  <c r="N154" i="67"/>
  <c r="N6" i="67"/>
  <c r="E6" i="89"/>
  <c r="F6" i="89" s="1"/>
  <c r="N73" i="67"/>
  <c r="N146" i="67"/>
  <c r="N70" i="67"/>
  <c r="N58" i="67"/>
  <c r="N46" i="67"/>
  <c r="N177" i="67"/>
  <c r="N165" i="67"/>
  <c r="N153" i="67"/>
  <c r="N22" i="67"/>
  <c r="N16" i="67"/>
  <c r="N10" i="67"/>
  <c r="N4" i="67"/>
  <c r="E4" i="89"/>
  <c r="F4" i="89" s="1"/>
  <c r="N33" i="67"/>
  <c r="N69" i="67"/>
  <c r="N57" i="67"/>
  <c r="N45" i="67"/>
  <c r="N176" i="67"/>
  <c r="N164" i="67"/>
  <c r="N152" i="67"/>
  <c r="N38" i="67"/>
  <c r="N68" i="67"/>
  <c r="N44" i="67"/>
  <c r="N163" i="67"/>
  <c r="N27" i="67"/>
  <c r="N21" i="67"/>
  <c r="N15" i="67"/>
  <c r="N9" i="67"/>
  <c r="N3" i="67"/>
  <c r="E3" i="89"/>
  <c r="F3" i="89" s="1"/>
  <c r="N32" i="67"/>
  <c r="N67" i="67"/>
  <c r="N55" i="67"/>
  <c r="N43" i="67"/>
  <c r="N174" i="67"/>
  <c r="N162" i="67"/>
  <c r="N150" i="67"/>
  <c r="N18" i="67"/>
  <c r="N29" i="67"/>
  <c r="N180" i="67"/>
  <c r="N2" i="67"/>
  <c r="E2" i="89"/>
  <c r="F2" i="89" s="1"/>
  <c r="N56" i="67"/>
  <c r="N175" i="67"/>
  <c r="N151" i="67"/>
  <c r="N66" i="67"/>
  <c r="N54" i="67"/>
  <c r="N42" i="67"/>
  <c r="N173" i="67"/>
  <c r="N161" i="67"/>
  <c r="N149" i="67"/>
  <c r="N20" i="67"/>
  <c r="N172" i="67"/>
  <c r="N168" i="67"/>
  <c r="N26" i="67"/>
  <c r="N14" i="67"/>
  <c r="N37" i="67"/>
  <c r="N31" i="67"/>
  <c r="N65" i="67"/>
  <c r="N53" i="67"/>
  <c r="N41" i="67"/>
  <c r="N160" i="67"/>
  <c r="N148" i="67"/>
  <c r="N64" i="67"/>
  <c r="N52" i="67"/>
  <c r="N40" i="67"/>
  <c r="N171" i="67"/>
  <c r="N159" i="67"/>
  <c r="N147" i="67"/>
  <c r="N24" i="67"/>
  <c r="N156" i="67"/>
  <c r="N12" i="67"/>
  <c r="N8" i="67"/>
  <c r="N25" i="67"/>
  <c r="N19" i="67"/>
  <c r="N13" i="67"/>
  <c r="N7" i="67"/>
  <c r="E7" i="89"/>
  <c r="F7" i="89" s="1"/>
  <c r="N36" i="67"/>
  <c r="N30" i="67"/>
  <c r="N63" i="67"/>
  <c r="N51" i="67"/>
  <c r="N39" i="67"/>
  <c r="N170" i="67"/>
  <c r="N158" i="67"/>
  <c r="N62" i="67"/>
  <c r="N50" i="67"/>
  <c r="N181" i="67"/>
  <c r="N169" i="67"/>
  <c r="N157" i="67"/>
  <c r="N35" i="67"/>
  <c r="N49" i="67"/>
  <c r="N60" i="67"/>
  <c r="AI24" i="83"/>
  <c r="AI37" i="83"/>
  <c r="AI37" i="84"/>
  <c r="AI24" i="84"/>
  <c r="AN16" i="87"/>
  <c r="AN16" i="88"/>
  <c r="J2" i="84"/>
  <c r="AB10" i="84"/>
  <c r="AB24" i="84"/>
  <c r="T37" i="84"/>
  <c r="AB37" i="83"/>
  <c r="AB24" i="83"/>
  <c r="B29" i="83"/>
  <c r="T37" i="83"/>
  <c r="T24" i="83"/>
  <c r="I6" i="89" l="1"/>
  <c r="I7" i="89"/>
  <c r="I2" i="89"/>
  <c r="I3" i="89"/>
  <c r="I5" i="89"/>
  <c r="I4" i="89"/>
  <c r="AN29" i="88"/>
  <c r="AN29" i="87"/>
  <c r="J16" i="84"/>
  <c r="J2" i="83"/>
  <c r="AU2" i="87" l="1"/>
  <c r="AU2" i="88"/>
  <c r="J29" i="84"/>
  <c r="J16" i="83"/>
  <c r="AU16" i="88" l="1"/>
  <c r="AU16" i="87"/>
  <c r="Q2" i="84"/>
  <c r="J29" i="83"/>
  <c r="AU29" i="87" l="1"/>
  <c r="AU29" i="88"/>
  <c r="Q16" i="84"/>
  <c r="Q2" i="83"/>
  <c r="BC2" i="88" l="1"/>
  <c r="BC2" i="87"/>
  <c r="Q29" i="84"/>
  <c r="Q16" i="83"/>
  <c r="E11" i="58"/>
  <c r="E7" i="58"/>
  <c r="L3" i="1"/>
  <c r="L4" i="1"/>
  <c r="L5" i="1"/>
  <c r="L6" i="1"/>
  <c r="L7" i="1"/>
  <c r="L8" i="1"/>
  <c r="A46" i="58"/>
  <c r="B46" i="58"/>
  <c r="A47" i="58"/>
  <c r="B47" i="58"/>
  <c r="A48" i="58"/>
  <c r="B48" i="58"/>
  <c r="A49" i="58"/>
  <c r="B49" i="58"/>
  <c r="A50" i="58"/>
  <c r="B50" i="58"/>
  <c r="A51" i="58"/>
  <c r="B51" i="58"/>
  <c r="A52" i="58"/>
  <c r="B52" i="58"/>
  <c r="A38" i="58"/>
  <c r="B38" i="58"/>
  <c r="A39" i="58"/>
  <c r="B39" i="58"/>
  <c r="A40" i="58"/>
  <c r="B40" i="58"/>
  <c r="A41" i="58"/>
  <c r="B41" i="58"/>
  <c r="A42" i="58"/>
  <c r="B42" i="58"/>
  <c r="A43" i="58"/>
  <c r="B43" i="58"/>
  <c r="A44" i="58"/>
  <c r="B44" i="58"/>
  <c r="A45" i="58"/>
  <c r="B45" i="58"/>
  <c r="S17" i="82"/>
  <c r="S12" i="82"/>
  <c r="S18" i="82"/>
  <c r="S21" i="82"/>
  <c r="S11" i="82"/>
  <c r="S19" i="82"/>
  <c r="S26" i="82"/>
  <c r="S20" i="82"/>
  <c r="S22" i="82"/>
  <c r="B18" i="58"/>
  <c r="B19" i="58"/>
  <c r="B20" i="58"/>
  <c r="B21" i="58"/>
  <c r="B22" i="58"/>
  <c r="B23" i="58"/>
  <c r="B24" i="58"/>
  <c r="B25" i="58"/>
  <c r="B26" i="58"/>
  <c r="B27" i="58"/>
  <c r="B28" i="58"/>
  <c r="B29" i="58"/>
  <c r="B30" i="58"/>
  <c r="B31" i="58"/>
  <c r="B32" i="58"/>
  <c r="B33" i="58"/>
  <c r="B34" i="58"/>
  <c r="B35" i="58"/>
  <c r="B36" i="58"/>
  <c r="B37" i="58"/>
  <c r="B17" i="58"/>
  <c r="L13" i="58" l="1"/>
  <c r="B17" i="86"/>
  <c r="B17" i="85"/>
  <c r="H37" i="58"/>
  <c r="I37" i="58" s="1"/>
  <c r="B37" i="86"/>
  <c r="B37" i="85"/>
  <c r="H36" i="58"/>
  <c r="I36" i="58" s="1"/>
  <c r="B36" i="86"/>
  <c r="B36" i="85"/>
  <c r="H35" i="58"/>
  <c r="I35" i="58" s="1"/>
  <c r="B35" i="86"/>
  <c r="B35" i="85"/>
  <c r="H34" i="58"/>
  <c r="I34" i="58" s="1"/>
  <c r="B34" i="86"/>
  <c r="B34" i="85"/>
  <c r="H33" i="58"/>
  <c r="I33" i="58" s="1"/>
  <c r="B33" i="86"/>
  <c r="B33" i="85"/>
  <c r="H32" i="58"/>
  <c r="I32" i="58" s="1"/>
  <c r="B32" i="86"/>
  <c r="B32" i="85"/>
  <c r="H31" i="58"/>
  <c r="I31" i="58" s="1"/>
  <c r="B31" i="86"/>
  <c r="B31" i="85"/>
  <c r="H30" i="58"/>
  <c r="I30" i="58" s="1"/>
  <c r="B30" i="86"/>
  <c r="B30" i="85"/>
  <c r="B29" i="86"/>
  <c r="B29" i="85"/>
  <c r="C28" i="58"/>
  <c r="C28" i="72" s="1"/>
  <c r="B28" i="86"/>
  <c r="B28" i="85"/>
  <c r="B27" i="86"/>
  <c r="B27" i="85"/>
  <c r="B26" i="86"/>
  <c r="B26" i="85"/>
  <c r="B25" i="86"/>
  <c r="B25" i="85"/>
  <c r="B24" i="86"/>
  <c r="B24" i="85"/>
  <c r="B23" i="86"/>
  <c r="B23" i="85"/>
  <c r="B22" i="86"/>
  <c r="B22" i="85"/>
  <c r="B21" i="86"/>
  <c r="B21" i="85"/>
  <c r="C20" i="58"/>
  <c r="B20" i="86"/>
  <c r="B20" i="85"/>
  <c r="B19" i="86"/>
  <c r="B19" i="85"/>
  <c r="B18" i="86"/>
  <c r="B18" i="85"/>
  <c r="H45" i="58"/>
  <c r="I45" i="58" s="1"/>
  <c r="B45" i="86"/>
  <c r="B45" i="85"/>
  <c r="H44" i="58"/>
  <c r="I44" i="58" s="1"/>
  <c r="B44" i="86"/>
  <c r="B44" i="85"/>
  <c r="H43" i="58"/>
  <c r="I43" i="58" s="1"/>
  <c r="B43" i="86"/>
  <c r="B43" i="85"/>
  <c r="B42" i="86"/>
  <c r="B42" i="85"/>
  <c r="H41" i="58"/>
  <c r="I41" i="58" s="1"/>
  <c r="B41" i="86"/>
  <c r="B41" i="85"/>
  <c r="H40" i="58"/>
  <c r="I40" i="58" s="1"/>
  <c r="B40" i="86"/>
  <c r="B40" i="85"/>
  <c r="H39" i="58"/>
  <c r="I39" i="58" s="1"/>
  <c r="B39" i="86"/>
  <c r="B39" i="85"/>
  <c r="H38" i="58"/>
  <c r="I38" i="58" s="1"/>
  <c r="B38" i="86"/>
  <c r="B38" i="85"/>
  <c r="H52" i="58"/>
  <c r="I52" i="58" s="1"/>
  <c r="B52" i="86"/>
  <c r="AE52" i="86" s="1"/>
  <c r="B52" i="85"/>
  <c r="AE52" i="85" s="1"/>
  <c r="H51" i="58"/>
  <c r="I51" i="58" s="1"/>
  <c r="B51" i="86"/>
  <c r="AE51" i="86" s="1"/>
  <c r="B51" i="85"/>
  <c r="AE51" i="85" s="1"/>
  <c r="H50" i="58"/>
  <c r="I50" i="58" s="1"/>
  <c r="B50" i="86"/>
  <c r="AE50" i="86" s="1"/>
  <c r="B50" i="85"/>
  <c r="AE50" i="85" s="1"/>
  <c r="B49" i="86"/>
  <c r="AE49" i="86" s="1"/>
  <c r="B49" i="85"/>
  <c r="AE49" i="85" s="1"/>
  <c r="H48" i="58"/>
  <c r="I48" i="58" s="1"/>
  <c r="B48" i="86"/>
  <c r="B48" i="85"/>
  <c r="H47" i="58"/>
  <c r="I47" i="58" s="1"/>
  <c r="B47" i="86"/>
  <c r="B47" i="85"/>
  <c r="H46" i="58"/>
  <c r="I46" i="58" s="1"/>
  <c r="B46" i="86"/>
  <c r="B46" i="85"/>
  <c r="E7" i="86"/>
  <c r="N17" i="86" s="1"/>
  <c r="E7" i="85"/>
  <c r="N17" i="85" s="1"/>
  <c r="E11" i="86"/>
  <c r="E11" i="85"/>
  <c r="BC16" i="87"/>
  <c r="BC16" i="88"/>
  <c r="F28" i="58"/>
  <c r="F20" i="58"/>
  <c r="L5" i="58"/>
  <c r="H29" i="58"/>
  <c r="H28" i="58"/>
  <c r="H27" i="58"/>
  <c r="H17" i="58"/>
  <c r="H26" i="58"/>
  <c r="B25" i="60"/>
  <c r="H25" i="58"/>
  <c r="B24" i="60"/>
  <c r="H24" i="58"/>
  <c r="B23" i="60"/>
  <c r="H23" i="58"/>
  <c r="B22" i="60"/>
  <c r="H22" i="58"/>
  <c r="H42" i="58"/>
  <c r="H21" i="58"/>
  <c r="H20" i="58"/>
  <c r="H19" i="58"/>
  <c r="H18" i="58"/>
  <c r="H49" i="58"/>
  <c r="F49" i="58"/>
  <c r="AE49" i="58"/>
  <c r="L6" i="58"/>
  <c r="L9" i="58"/>
  <c r="L8" i="58"/>
  <c r="B37" i="72"/>
  <c r="B37" i="60"/>
  <c r="F36" i="58"/>
  <c r="B36" i="72"/>
  <c r="B36" i="60"/>
  <c r="F35" i="58"/>
  <c r="B35" i="72"/>
  <c r="B35" i="60"/>
  <c r="C34" i="58"/>
  <c r="B34" i="60"/>
  <c r="B34" i="72"/>
  <c r="D33" i="58"/>
  <c r="B33" i="72"/>
  <c r="B33" i="60"/>
  <c r="C32" i="58"/>
  <c r="B32" i="72"/>
  <c r="B32" i="60"/>
  <c r="C31" i="58"/>
  <c r="B31" i="72"/>
  <c r="B31" i="60"/>
  <c r="C30" i="58"/>
  <c r="B30" i="72"/>
  <c r="B30" i="60"/>
  <c r="B29" i="72"/>
  <c r="B29" i="60"/>
  <c r="B28" i="72"/>
  <c r="B28" i="60"/>
  <c r="B27" i="72"/>
  <c r="B27" i="60"/>
  <c r="B26" i="72"/>
  <c r="B26" i="60"/>
  <c r="D45" i="58"/>
  <c r="B45" i="72"/>
  <c r="B45" i="60"/>
  <c r="C44" i="58"/>
  <c r="B44" i="72"/>
  <c r="B44" i="60"/>
  <c r="C43" i="58"/>
  <c r="B43" i="72"/>
  <c r="B43" i="60"/>
  <c r="C42" i="58"/>
  <c r="B42" i="72"/>
  <c r="B42" i="60"/>
  <c r="C41" i="58"/>
  <c r="B41" i="72"/>
  <c r="B41" i="60"/>
  <c r="C40" i="58"/>
  <c r="B40" i="72"/>
  <c r="B40" i="60"/>
  <c r="C39" i="58"/>
  <c r="B39" i="72"/>
  <c r="B39" i="60"/>
  <c r="C38" i="58"/>
  <c r="B38" i="72"/>
  <c r="B38" i="60"/>
  <c r="C52" i="58"/>
  <c r="B52" i="72"/>
  <c r="B52" i="60"/>
  <c r="AE52" i="60" s="1"/>
  <c r="C51" i="58"/>
  <c r="B51" i="72"/>
  <c r="B51" i="60"/>
  <c r="AE51" i="60" s="1"/>
  <c r="C50" i="58"/>
  <c r="B50" i="72"/>
  <c r="B50" i="60"/>
  <c r="AE50" i="60" s="1"/>
  <c r="C49" i="58"/>
  <c r="B49" i="72"/>
  <c r="B49" i="60"/>
  <c r="AE49" i="60" s="1"/>
  <c r="C48" i="58"/>
  <c r="B48" i="72"/>
  <c r="B48" i="60"/>
  <c r="C47" i="58"/>
  <c r="B47" i="72"/>
  <c r="B47" i="60"/>
  <c r="C46" i="58"/>
  <c r="B46" i="72"/>
  <c r="B46" i="60"/>
  <c r="Y2" i="84"/>
  <c r="Q29" i="83"/>
  <c r="F27" i="58"/>
  <c r="F19" i="58"/>
  <c r="D36" i="58"/>
  <c r="C36" i="58"/>
  <c r="D22" i="58"/>
  <c r="F30" i="58"/>
  <c r="D30" i="58"/>
  <c r="D27" i="58"/>
  <c r="C45" i="58"/>
  <c r="F42" i="58"/>
  <c r="AE50" i="58"/>
  <c r="D34" i="58"/>
  <c r="F52" i="58"/>
  <c r="D39" i="58"/>
  <c r="D52" i="58"/>
  <c r="D20" i="58"/>
  <c r="F50" i="58"/>
  <c r="D19" i="58"/>
  <c r="AE51" i="58"/>
  <c r="D28" i="58"/>
  <c r="F26" i="58"/>
  <c r="F18" i="58"/>
  <c r="AE52" i="58"/>
  <c r="F51" i="58"/>
  <c r="F44" i="58"/>
  <c r="D42" i="58"/>
  <c r="D51" i="58"/>
  <c r="D50" i="58"/>
  <c r="D49" i="58"/>
  <c r="F48" i="58"/>
  <c r="C27" i="58"/>
  <c r="C19" i="58"/>
  <c r="D35" i="58"/>
  <c r="F46" i="58"/>
  <c r="C35" i="58"/>
  <c r="F39" i="58"/>
  <c r="D48" i="58"/>
  <c r="F47" i="58"/>
  <c r="D47" i="58"/>
  <c r="D46" i="58"/>
  <c r="D44" i="58"/>
  <c r="F41" i="58"/>
  <c r="F34" i="58"/>
  <c r="D41" i="58"/>
  <c r="F38" i="58"/>
  <c r="F43" i="58"/>
  <c r="D38" i="58"/>
  <c r="D43" i="58"/>
  <c r="F40" i="58"/>
  <c r="F45" i="58"/>
  <c r="D40" i="58"/>
  <c r="C26" i="58"/>
  <c r="C18" i="58"/>
  <c r="D26" i="58"/>
  <c r="D18" i="58"/>
  <c r="C29" i="58"/>
  <c r="D25" i="58"/>
  <c r="C21" i="58"/>
  <c r="C24" i="58"/>
  <c r="C23" i="58"/>
  <c r="F29" i="58"/>
  <c r="F21" i="58"/>
  <c r="F37" i="58"/>
  <c r="D37" i="58"/>
  <c r="D29" i="58"/>
  <c r="C37" i="58"/>
  <c r="D21" i="58"/>
  <c r="C33" i="58"/>
  <c r="F32" i="58"/>
  <c r="F31" i="58"/>
  <c r="F22" i="58"/>
  <c r="C17" i="58"/>
  <c r="F23" i="58"/>
  <c r="AE17" i="58"/>
  <c r="D17" i="58"/>
  <c r="D32" i="58"/>
  <c r="D31" i="58"/>
  <c r="F24" i="58"/>
  <c r="D23" i="58"/>
  <c r="F17" i="58"/>
  <c r="D24" i="58"/>
  <c r="C25" i="58"/>
  <c r="C22" i="58"/>
  <c r="F33" i="58"/>
  <c r="F25" i="58"/>
  <c r="L7" i="58" l="1"/>
  <c r="C28" i="60"/>
  <c r="F25" i="60"/>
  <c r="AA25" i="60" s="1"/>
  <c r="F25" i="86"/>
  <c r="F25" i="85"/>
  <c r="F33" i="86"/>
  <c r="F33" i="85"/>
  <c r="C22" i="60"/>
  <c r="C22" i="86"/>
  <c r="C22" i="85"/>
  <c r="C25" i="60"/>
  <c r="C25" i="86"/>
  <c r="C25" i="85"/>
  <c r="D24" i="86"/>
  <c r="D24" i="85"/>
  <c r="F17" i="86"/>
  <c r="C110" i="67" s="1"/>
  <c r="F17" i="85"/>
  <c r="C74" i="67" s="1"/>
  <c r="D23" i="86"/>
  <c r="D23" i="85"/>
  <c r="F24" i="60"/>
  <c r="AA24" i="60" s="1"/>
  <c r="F24" i="86"/>
  <c r="F24" i="85"/>
  <c r="D31" i="86"/>
  <c r="D31" i="85"/>
  <c r="D32" i="85"/>
  <c r="D32" i="86"/>
  <c r="D17" i="86"/>
  <c r="D17" i="85"/>
  <c r="E17" i="58"/>
  <c r="F23" i="60"/>
  <c r="AA23" i="60" s="1"/>
  <c r="F23" i="86"/>
  <c r="F23" i="85"/>
  <c r="C17" i="86"/>
  <c r="C17" i="85"/>
  <c r="F22" i="86"/>
  <c r="F22" i="85"/>
  <c r="F31" i="86"/>
  <c r="F31" i="85"/>
  <c r="F32" i="86"/>
  <c r="F32" i="85"/>
  <c r="C33" i="86"/>
  <c r="C33" i="85"/>
  <c r="E21" i="58"/>
  <c r="D21" i="86"/>
  <c r="D21" i="85"/>
  <c r="C37" i="86"/>
  <c r="C37" i="85"/>
  <c r="D29" i="86"/>
  <c r="D29" i="85"/>
  <c r="D37" i="86"/>
  <c r="D37" i="85"/>
  <c r="F37" i="86"/>
  <c r="F37" i="85"/>
  <c r="G21" i="58"/>
  <c r="F21" i="86"/>
  <c r="F21" i="85"/>
  <c r="F29" i="86"/>
  <c r="F29" i="85"/>
  <c r="C23" i="60"/>
  <c r="C23" i="86"/>
  <c r="C23" i="85"/>
  <c r="C24" i="60"/>
  <c r="C24" i="86"/>
  <c r="C24" i="85"/>
  <c r="C21" i="86"/>
  <c r="C21" i="85"/>
  <c r="D25" i="86"/>
  <c r="D25" i="85"/>
  <c r="C29" i="86"/>
  <c r="C29" i="85"/>
  <c r="E18" i="58"/>
  <c r="D18" i="86"/>
  <c r="D18" i="85"/>
  <c r="D26" i="86"/>
  <c r="D26" i="85"/>
  <c r="C18" i="86"/>
  <c r="C18" i="85"/>
  <c r="C26" i="86"/>
  <c r="C26" i="85"/>
  <c r="D40" i="86"/>
  <c r="D40" i="85"/>
  <c r="F45" i="86"/>
  <c r="F45" i="85"/>
  <c r="F40" i="86"/>
  <c r="F40" i="85"/>
  <c r="D43" i="86"/>
  <c r="D43" i="85"/>
  <c r="D38" i="86"/>
  <c r="D38" i="85"/>
  <c r="F43" i="86"/>
  <c r="F43" i="85"/>
  <c r="F38" i="86"/>
  <c r="F38" i="85"/>
  <c r="D41" i="86"/>
  <c r="D41" i="85"/>
  <c r="F34" i="86"/>
  <c r="F34" i="85"/>
  <c r="F41" i="86"/>
  <c r="F41" i="85"/>
  <c r="D44" i="86"/>
  <c r="D44" i="85"/>
  <c r="D46" i="86"/>
  <c r="D46" i="85"/>
  <c r="D47" i="86"/>
  <c r="D47" i="85"/>
  <c r="F47" i="86"/>
  <c r="F47" i="85"/>
  <c r="D48" i="86"/>
  <c r="D48" i="85"/>
  <c r="G39" i="58"/>
  <c r="G39" i="72" s="1"/>
  <c r="F39" i="86"/>
  <c r="F39" i="85"/>
  <c r="C35" i="86"/>
  <c r="C35" i="85"/>
  <c r="F46" i="86"/>
  <c r="F46" i="85"/>
  <c r="D35" i="86"/>
  <c r="D35" i="85"/>
  <c r="C19" i="86"/>
  <c r="C19" i="85"/>
  <c r="C27" i="86"/>
  <c r="C27" i="85"/>
  <c r="F48" i="86"/>
  <c r="F48" i="85"/>
  <c r="D49" i="86"/>
  <c r="D49" i="85"/>
  <c r="D50" i="86"/>
  <c r="D50" i="85"/>
  <c r="D51" i="86"/>
  <c r="D51" i="85"/>
  <c r="D42" i="86"/>
  <c r="D42" i="85"/>
  <c r="F44" i="86"/>
  <c r="F44" i="85"/>
  <c r="F51" i="86"/>
  <c r="F51" i="85"/>
  <c r="G18" i="58"/>
  <c r="F18" i="86"/>
  <c r="F18" i="85"/>
  <c r="F26" i="86"/>
  <c r="F26" i="85"/>
  <c r="D28" i="86"/>
  <c r="D28" i="85"/>
  <c r="E19" i="58"/>
  <c r="D19" i="86"/>
  <c r="D19" i="85"/>
  <c r="F50" i="86"/>
  <c r="F50" i="85"/>
  <c r="E20" i="58"/>
  <c r="D20" i="86"/>
  <c r="D20" i="85"/>
  <c r="D52" i="86"/>
  <c r="D52" i="85"/>
  <c r="D39" i="86"/>
  <c r="D39" i="85"/>
  <c r="F52" i="86"/>
  <c r="F52" i="85"/>
  <c r="D34" i="86"/>
  <c r="D34" i="85"/>
  <c r="G42" i="58"/>
  <c r="G42" i="72" s="1"/>
  <c r="F42" i="86"/>
  <c r="F42" i="85"/>
  <c r="C45" i="86"/>
  <c r="C45" i="85"/>
  <c r="D27" i="86"/>
  <c r="D27" i="85"/>
  <c r="D30" i="86"/>
  <c r="D30" i="85"/>
  <c r="F30" i="86"/>
  <c r="F30" i="85"/>
  <c r="D22" i="86"/>
  <c r="D22" i="85"/>
  <c r="C36" i="86"/>
  <c r="C36" i="85"/>
  <c r="D36" i="86"/>
  <c r="D36" i="85"/>
  <c r="G19" i="58"/>
  <c r="F19" i="86"/>
  <c r="F19" i="85"/>
  <c r="F27" i="86"/>
  <c r="F27" i="85"/>
  <c r="C46" i="86"/>
  <c r="C46" i="85"/>
  <c r="C47" i="86"/>
  <c r="C47" i="85"/>
  <c r="C48" i="86"/>
  <c r="C48" i="85"/>
  <c r="C49" i="86"/>
  <c r="C49" i="85"/>
  <c r="C50" i="86"/>
  <c r="C50" i="85"/>
  <c r="C51" i="86"/>
  <c r="C51" i="85"/>
  <c r="C52" i="86"/>
  <c r="C52" i="85"/>
  <c r="C38" i="86"/>
  <c r="C38" i="85"/>
  <c r="C39" i="86"/>
  <c r="C39" i="85"/>
  <c r="C40" i="86"/>
  <c r="C40" i="85"/>
  <c r="C41" i="86"/>
  <c r="C41" i="85"/>
  <c r="C42" i="86"/>
  <c r="C42" i="85"/>
  <c r="C43" i="86"/>
  <c r="C43" i="85"/>
  <c r="C44" i="86"/>
  <c r="C44" i="85"/>
  <c r="D45" i="86"/>
  <c r="D45" i="85"/>
  <c r="C30" i="86"/>
  <c r="C30" i="85"/>
  <c r="C31" i="86"/>
  <c r="C31" i="85"/>
  <c r="C32" i="86"/>
  <c r="C32" i="85"/>
  <c r="D33" i="86"/>
  <c r="D33" i="85"/>
  <c r="C34" i="86"/>
  <c r="C34" i="85"/>
  <c r="AA35" i="58"/>
  <c r="F35" i="86"/>
  <c r="F35" i="85"/>
  <c r="AA36" i="58"/>
  <c r="F36" i="86"/>
  <c r="F36" i="85"/>
  <c r="L8" i="86"/>
  <c r="L8" i="85"/>
  <c r="L9" i="86"/>
  <c r="L9" i="85"/>
  <c r="L6" i="86"/>
  <c r="L6" i="85"/>
  <c r="G49" i="58"/>
  <c r="G49" i="72" s="1"/>
  <c r="F49" i="86"/>
  <c r="F49" i="85"/>
  <c r="H49" i="72"/>
  <c r="H49" i="86"/>
  <c r="H49" i="85"/>
  <c r="H18" i="86"/>
  <c r="H18" i="85"/>
  <c r="H19" i="86"/>
  <c r="H19" i="85"/>
  <c r="H20" i="86"/>
  <c r="H20" i="85"/>
  <c r="H21" i="86"/>
  <c r="H21" i="85"/>
  <c r="I42" i="58"/>
  <c r="H42" i="86"/>
  <c r="H42" i="85"/>
  <c r="I22" i="58"/>
  <c r="H22" i="86"/>
  <c r="H22" i="85"/>
  <c r="I23" i="58"/>
  <c r="H23" i="86"/>
  <c r="H23" i="85"/>
  <c r="I24" i="58"/>
  <c r="H24" i="86"/>
  <c r="H24" i="85"/>
  <c r="I25" i="58"/>
  <c r="H25" i="86"/>
  <c r="H25" i="85"/>
  <c r="I26" i="58"/>
  <c r="H26" i="86"/>
  <c r="H26" i="85"/>
  <c r="H17" i="86"/>
  <c r="H17" i="85"/>
  <c r="B17" i="63"/>
  <c r="B40" i="63" s="1"/>
  <c r="I27" i="58"/>
  <c r="H27" i="86"/>
  <c r="H27" i="85"/>
  <c r="I28" i="58"/>
  <c r="H28" i="86"/>
  <c r="H28" i="85"/>
  <c r="I29" i="58"/>
  <c r="H29" i="86"/>
  <c r="H29" i="85"/>
  <c r="L5" i="60"/>
  <c r="L5" i="86"/>
  <c r="L5" i="85"/>
  <c r="G20" i="58"/>
  <c r="F20" i="86"/>
  <c r="F20" i="85"/>
  <c r="F28" i="72"/>
  <c r="F28" i="86"/>
  <c r="F28" i="85"/>
  <c r="BC29" i="88"/>
  <c r="BC29" i="87"/>
  <c r="N28" i="85"/>
  <c r="N49" i="85"/>
  <c r="N18" i="85"/>
  <c r="N25" i="85"/>
  <c r="N20" i="85"/>
  <c r="N48" i="85"/>
  <c r="N30" i="85"/>
  <c r="N40" i="85"/>
  <c r="N41" i="85"/>
  <c r="N39" i="85"/>
  <c r="N38" i="85"/>
  <c r="N32" i="85"/>
  <c r="N27" i="85"/>
  <c r="N31" i="85"/>
  <c r="N51" i="85"/>
  <c r="N24" i="85"/>
  <c r="N42" i="85"/>
  <c r="N35" i="85"/>
  <c r="N22" i="85"/>
  <c r="N45" i="85"/>
  <c r="N19" i="85"/>
  <c r="N52" i="85"/>
  <c r="N50" i="85"/>
  <c r="N34" i="85"/>
  <c r="N43" i="85"/>
  <c r="N33" i="85"/>
  <c r="N47" i="85"/>
  <c r="N37" i="85"/>
  <c r="N26" i="85"/>
  <c r="N44" i="85"/>
  <c r="N46" i="85"/>
  <c r="N29" i="85"/>
  <c r="N23" i="85"/>
  <c r="N36" i="85"/>
  <c r="N21" i="85"/>
  <c r="N42" i="86"/>
  <c r="N49" i="86"/>
  <c r="N36" i="86"/>
  <c r="N19" i="86"/>
  <c r="N28" i="86"/>
  <c r="N52" i="86"/>
  <c r="N47" i="86"/>
  <c r="N33" i="86"/>
  <c r="N18" i="86"/>
  <c r="N20" i="86"/>
  <c r="N38" i="86"/>
  <c r="N46" i="86"/>
  <c r="N48" i="86"/>
  <c r="N24" i="86"/>
  <c r="N37" i="86"/>
  <c r="N44" i="86"/>
  <c r="N45" i="86"/>
  <c r="N21" i="86"/>
  <c r="N34" i="86"/>
  <c r="N43" i="86"/>
  <c r="N31" i="86"/>
  <c r="N25" i="86"/>
  <c r="N35" i="86"/>
  <c r="N41" i="86"/>
  <c r="N30" i="86"/>
  <c r="N29" i="86"/>
  <c r="N32" i="86"/>
  <c r="N40" i="86"/>
  <c r="N22" i="86"/>
  <c r="N26" i="86"/>
  <c r="N51" i="86"/>
  <c r="N50" i="86"/>
  <c r="N39" i="86"/>
  <c r="N27" i="86"/>
  <c r="N23" i="86"/>
  <c r="H46" i="86"/>
  <c r="H46" i="85"/>
  <c r="H47" i="86"/>
  <c r="H47" i="85"/>
  <c r="H48" i="86"/>
  <c r="H48" i="85"/>
  <c r="H50" i="86"/>
  <c r="H50" i="85"/>
  <c r="H51" i="86"/>
  <c r="H51" i="85"/>
  <c r="H52" i="85"/>
  <c r="H52" i="86"/>
  <c r="H38" i="86"/>
  <c r="H38" i="85"/>
  <c r="H39" i="86"/>
  <c r="H39" i="85"/>
  <c r="H40" i="86"/>
  <c r="H40" i="85"/>
  <c r="H41" i="86"/>
  <c r="H41" i="85"/>
  <c r="H43" i="86"/>
  <c r="H43" i="85"/>
  <c r="H44" i="85"/>
  <c r="H44" i="86"/>
  <c r="H45" i="86"/>
  <c r="H45" i="85"/>
  <c r="C20" i="86"/>
  <c r="C20" i="85"/>
  <c r="C28" i="86"/>
  <c r="C28" i="85"/>
  <c r="H30" i="86"/>
  <c r="H30" i="85"/>
  <c r="H31" i="86"/>
  <c r="H31" i="85"/>
  <c r="H32" i="86"/>
  <c r="H32" i="85"/>
  <c r="H33" i="86"/>
  <c r="H33" i="85"/>
  <c r="H34" i="86"/>
  <c r="H34" i="85"/>
  <c r="H35" i="86"/>
  <c r="H35" i="85"/>
  <c r="H36" i="85"/>
  <c r="H36" i="86"/>
  <c r="H37" i="86"/>
  <c r="H37" i="85"/>
  <c r="AE17" i="85"/>
  <c r="AE18" i="85" s="1"/>
  <c r="E74" i="67"/>
  <c r="AE17" i="86"/>
  <c r="AE18" i="86" s="1"/>
  <c r="E110" i="67"/>
  <c r="F11" i="87"/>
  <c r="F11" i="88"/>
  <c r="L13" i="86"/>
  <c r="L13" i="85"/>
  <c r="AA28" i="58"/>
  <c r="G28" i="58"/>
  <c r="F28" i="60"/>
  <c r="AA28" i="60" s="1"/>
  <c r="C5" i="67"/>
  <c r="C7" i="67"/>
  <c r="C17" i="67"/>
  <c r="C11" i="67"/>
  <c r="C13" i="67"/>
  <c r="C12" i="67"/>
  <c r="C14" i="67"/>
  <c r="G26" i="58"/>
  <c r="F49" i="72"/>
  <c r="F49" i="60"/>
  <c r="AA49" i="60" s="1"/>
  <c r="AA49" i="58"/>
  <c r="H42" i="60"/>
  <c r="H42" i="72"/>
  <c r="I49" i="58"/>
  <c r="H49" i="60"/>
  <c r="AA42" i="58"/>
  <c r="I21" i="58"/>
  <c r="I18" i="58"/>
  <c r="I19" i="58"/>
  <c r="I20" i="58"/>
  <c r="G27" i="58"/>
  <c r="AA27" i="58"/>
  <c r="C2" i="67"/>
  <c r="F53" i="58"/>
  <c r="C6" i="67"/>
  <c r="C9" i="67"/>
  <c r="C23" i="67"/>
  <c r="C22" i="67"/>
  <c r="C29" i="67"/>
  <c r="C21" i="67"/>
  <c r="C25" i="67"/>
  <c r="C4" i="67"/>
  <c r="C3" i="67"/>
  <c r="C20" i="67"/>
  <c r="C34" i="67"/>
  <c r="C10" i="67"/>
  <c r="C28" i="67"/>
  <c r="C32" i="67"/>
  <c r="C16" i="67"/>
  <c r="C35" i="67"/>
  <c r="C26" i="67"/>
  <c r="C18" i="67"/>
  <c r="C24" i="67"/>
  <c r="C33" i="67"/>
  <c r="C19" i="67"/>
  <c r="C37" i="67"/>
  <c r="AA30" i="58"/>
  <c r="C8" i="67"/>
  <c r="C31" i="67"/>
  <c r="C36" i="67"/>
  <c r="C30" i="67"/>
  <c r="C15" i="67"/>
  <c r="C27" i="67"/>
  <c r="F33" i="72"/>
  <c r="F33" i="60"/>
  <c r="H22" i="60"/>
  <c r="H25" i="60"/>
  <c r="H33" i="72"/>
  <c r="H33" i="60"/>
  <c r="E24" i="58"/>
  <c r="D24" i="60"/>
  <c r="E23" i="58"/>
  <c r="D23" i="60"/>
  <c r="D31" i="72"/>
  <c r="D31" i="60"/>
  <c r="E32" i="58"/>
  <c r="D32" i="72"/>
  <c r="D32" i="60"/>
  <c r="AE18" i="58"/>
  <c r="H24" i="60"/>
  <c r="G22" i="58"/>
  <c r="F22" i="60"/>
  <c r="H23" i="60"/>
  <c r="G31" i="58"/>
  <c r="F31" i="72"/>
  <c r="F31" i="60"/>
  <c r="F32" i="72"/>
  <c r="F32" i="60"/>
  <c r="C33" i="72"/>
  <c r="C33" i="60"/>
  <c r="C37" i="72"/>
  <c r="C37" i="60"/>
  <c r="E29" i="58"/>
  <c r="D29" i="72"/>
  <c r="D29" i="60"/>
  <c r="E37" i="58"/>
  <c r="D37" i="60"/>
  <c r="D37" i="72"/>
  <c r="G37" i="58"/>
  <c r="F37" i="72"/>
  <c r="F37" i="60"/>
  <c r="G29" i="58"/>
  <c r="F29" i="72"/>
  <c r="F29" i="60"/>
  <c r="H28" i="72"/>
  <c r="H28" i="60"/>
  <c r="E25" i="58"/>
  <c r="D25" i="60"/>
  <c r="H29" i="72"/>
  <c r="H29" i="60"/>
  <c r="H31" i="72"/>
  <c r="H31" i="60"/>
  <c r="C29" i="72"/>
  <c r="C29" i="60"/>
  <c r="H26" i="72"/>
  <c r="H26" i="60"/>
  <c r="H27" i="72"/>
  <c r="H27" i="60"/>
  <c r="E26" i="58"/>
  <c r="D26" i="72"/>
  <c r="D26" i="60"/>
  <c r="C26" i="72"/>
  <c r="C26" i="60"/>
  <c r="E40" i="58"/>
  <c r="D40" i="72"/>
  <c r="D40" i="60"/>
  <c r="G45" i="58"/>
  <c r="F45" i="60"/>
  <c r="F45" i="72"/>
  <c r="AA40" i="58"/>
  <c r="F40" i="72"/>
  <c r="F40" i="60"/>
  <c r="E43" i="58"/>
  <c r="D43" i="72"/>
  <c r="D43" i="60"/>
  <c r="H45" i="72"/>
  <c r="H45" i="60"/>
  <c r="E38" i="58"/>
  <c r="D38" i="72"/>
  <c r="D38" i="60"/>
  <c r="H40" i="72"/>
  <c r="H40" i="60"/>
  <c r="G43" i="58"/>
  <c r="F43" i="72"/>
  <c r="F43" i="60"/>
  <c r="G38" i="58"/>
  <c r="F38" i="72"/>
  <c r="F38" i="60"/>
  <c r="E41" i="58"/>
  <c r="D41" i="72"/>
  <c r="D41" i="60"/>
  <c r="H43" i="72"/>
  <c r="H43" i="60"/>
  <c r="G34" i="58"/>
  <c r="F34" i="72"/>
  <c r="F34" i="60"/>
  <c r="H38" i="72"/>
  <c r="H38" i="60"/>
  <c r="AA41" i="58"/>
  <c r="F41" i="72"/>
  <c r="F41" i="60"/>
  <c r="E44" i="58"/>
  <c r="D44" i="72"/>
  <c r="D44" i="60"/>
  <c r="H32" i="72"/>
  <c r="H32" i="60"/>
  <c r="H34" i="60"/>
  <c r="H34" i="72"/>
  <c r="H41" i="72"/>
  <c r="H41" i="60"/>
  <c r="E46" i="58"/>
  <c r="D46" i="72"/>
  <c r="D46" i="60"/>
  <c r="E47" i="58"/>
  <c r="D47" i="72"/>
  <c r="D47" i="60"/>
  <c r="F47" i="72"/>
  <c r="F47" i="60"/>
  <c r="E48" i="58"/>
  <c r="D48" i="72"/>
  <c r="D48" i="60"/>
  <c r="AA39" i="58"/>
  <c r="F39" i="72"/>
  <c r="F39" i="60"/>
  <c r="C35" i="72"/>
  <c r="C35" i="60"/>
  <c r="G46" i="58"/>
  <c r="F46" i="72"/>
  <c r="F46" i="60"/>
  <c r="H39" i="72"/>
  <c r="H39" i="60"/>
  <c r="E35" i="58"/>
  <c r="D35" i="72"/>
  <c r="D35" i="60"/>
  <c r="C27" i="72"/>
  <c r="C27" i="60"/>
  <c r="H46" i="72"/>
  <c r="H46" i="60"/>
  <c r="H47" i="72"/>
  <c r="H47" i="60"/>
  <c r="F48" i="72"/>
  <c r="F48" i="60"/>
  <c r="E49" i="58"/>
  <c r="D49" i="72"/>
  <c r="D49" i="60"/>
  <c r="E50" i="58"/>
  <c r="D50" i="72"/>
  <c r="D50" i="60"/>
  <c r="E51" i="58"/>
  <c r="D51" i="72"/>
  <c r="D51" i="60"/>
  <c r="E42" i="58"/>
  <c r="D42" i="60"/>
  <c r="D42" i="72"/>
  <c r="AA44" i="58"/>
  <c r="F44" i="72"/>
  <c r="F44" i="60"/>
  <c r="H35" i="60"/>
  <c r="H35" i="72"/>
  <c r="H48" i="72"/>
  <c r="H48" i="60"/>
  <c r="AA51" i="58"/>
  <c r="F51" i="72"/>
  <c r="F51" i="60"/>
  <c r="H51" i="72"/>
  <c r="H51" i="60"/>
  <c r="AA26" i="58"/>
  <c r="F26" i="72"/>
  <c r="F26" i="60"/>
  <c r="E28" i="58"/>
  <c r="D28" i="72"/>
  <c r="D28" i="60"/>
  <c r="H36" i="72"/>
  <c r="H36" i="60"/>
  <c r="G50" i="58"/>
  <c r="F50" i="60"/>
  <c r="F50" i="72"/>
  <c r="H44" i="72"/>
  <c r="H44" i="60"/>
  <c r="E52" i="58"/>
  <c r="D52" i="72"/>
  <c r="D52" i="60"/>
  <c r="E39" i="58"/>
  <c r="D39" i="72"/>
  <c r="D39" i="60"/>
  <c r="G52" i="58"/>
  <c r="F52" i="72"/>
  <c r="F52" i="60"/>
  <c r="E34" i="58"/>
  <c r="D34" i="72"/>
  <c r="D34" i="60"/>
  <c r="F11" i="84"/>
  <c r="F11" i="83"/>
  <c r="H52" i="72"/>
  <c r="H52" i="60"/>
  <c r="H50" i="72"/>
  <c r="H50" i="60"/>
  <c r="F42" i="72"/>
  <c r="F42" i="60"/>
  <c r="H30" i="72"/>
  <c r="H30" i="60"/>
  <c r="C45" i="72"/>
  <c r="C45" i="60"/>
  <c r="E27" i="58"/>
  <c r="D27" i="72"/>
  <c r="D27" i="60"/>
  <c r="E30" i="58"/>
  <c r="D30" i="72"/>
  <c r="D30" i="60"/>
  <c r="G30" i="58"/>
  <c r="F30" i="72"/>
  <c r="F30" i="60"/>
  <c r="E22" i="58"/>
  <c r="D22" i="60"/>
  <c r="C36" i="72"/>
  <c r="C36" i="60"/>
  <c r="E36" i="58"/>
  <c r="D36" i="72"/>
  <c r="D36" i="60"/>
  <c r="F27" i="72"/>
  <c r="F27" i="60"/>
  <c r="C46" i="72"/>
  <c r="C46" i="60"/>
  <c r="C47" i="72"/>
  <c r="C47" i="60"/>
  <c r="C48" i="72"/>
  <c r="C48" i="60"/>
  <c r="C49" i="72"/>
  <c r="C49" i="60"/>
  <c r="C50" i="72"/>
  <c r="C50" i="60"/>
  <c r="C51" i="72"/>
  <c r="C51" i="60"/>
  <c r="C52" i="72"/>
  <c r="C52" i="60"/>
  <c r="C38" i="60"/>
  <c r="C38" i="72"/>
  <c r="C39" i="72"/>
  <c r="C39" i="60"/>
  <c r="C40" i="72"/>
  <c r="C40" i="60"/>
  <c r="C41" i="72"/>
  <c r="C41" i="60"/>
  <c r="C42" i="72"/>
  <c r="C42" i="60"/>
  <c r="C43" i="72"/>
  <c r="C43" i="60"/>
  <c r="C44" i="72"/>
  <c r="C44" i="60"/>
  <c r="E45" i="58"/>
  <c r="D45" i="72"/>
  <c r="D45" i="60"/>
  <c r="C30" i="72"/>
  <c r="C30" i="60"/>
  <c r="C31" i="72"/>
  <c r="C31" i="60"/>
  <c r="C32" i="72"/>
  <c r="C32" i="60"/>
  <c r="E33" i="58"/>
  <c r="D33" i="72"/>
  <c r="D33" i="60"/>
  <c r="C34" i="72"/>
  <c r="C34" i="60"/>
  <c r="G35" i="58"/>
  <c r="F35" i="60"/>
  <c r="F35" i="72"/>
  <c r="G36" i="58"/>
  <c r="F36" i="60"/>
  <c r="F36" i="72"/>
  <c r="H37" i="72"/>
  <c r="H37" i="60"/>
  <c r="Y16" i="84"/>
  <c r="Y2" i="83"/>
  <c r="AA50" i="58"/>
  <c r="AA52" i="58"/>
  <c r="G41" i="58"/>
  <c r="AA34" i="58"/>
  <c r="AA46" i="58"/>
  <c r="G51" i="58"/>
  <c r="AA38" i="58"/>
  <c r="G40" i="58"/>
  <c r="G44" i="58"/>
  <c r="G48" i="58"/>
  <c r="AA48" i="58"/>
  <c r="G47" i="58"/>
  <c r="AA47" i="58"/>
  <c r="AA37" i="58"/>
  <c r="AA45" i="58"/>
  <c r="AA43" i="58"/>
  <c r="AA29" i="58"/>
  <c r="AA31" i="58"/>
  <c r="AA22" i="58"/>
  <c r="G32" i="58"/>
  <c r="AA32" i="58"/>
  <c r="G23" i="58"/>
  <c r="AA23" i="58"/>
  <c r="G24" i="58"/>
  <c r="AA24" i="58"/>
  <c r="E31" i="58"/>
  <c r="G25" i="58"/>
  <c r="AA25" i="58"/>
  <c r="G33" i="58"/>
  <c r="AA33" i="58"/>
  <c r="AE19" i="58" l="1"/>
  <c r="C125" i="67"/>
  <c r="C111" i="67"/>
  <c r="E111" i="67"/>
  <c r="E116" i="67"/>
  <c r="E75" i="67"/>
  <c r="C126" i="67"/>
  <c r="G49" i="60"/>
  <c r="C101" i="67"/>
  <c r="C106" i="67"/>
  <c r="C100" i="67"/>
  <c r="E141" i="67"/>
  <c r="E87" i="67"/>
  <c r="AE19" i="86"/>
  <c r="AE19" i="85"/>
  <c r="E100" i="67"/>
  <c r="E109" i="67"/>
  <c r="C131" i="67"/>
  <c r="C140" i="67"/>
  <c r="C118" i="67"/>
  <c r="C94" i="67"/>
  <c r="C127" i="67"/>
  <c r="C80" i="67"/>
  <c r="C75" i="67"/>
  <c r="C137" i="67"/>
  <c r="C103" i="67"/>
  <c r="E132" i="67"/>
  <c r="C78" i="67"/>
  <c r="E134" i="67"/>
  <c r="C86" i="67"/>
  <c r="E143" i="67"/>
  <c r="E140" i="67"/>
  <c r="E118" i="67"/>
  <c r="E119" i="67"/>
  <c r="E106" i="67"/>
  <c r="E84" i="67"/>
  <c r="E142" i="67"/>
  <c r="E102" i="67"/>
  <c r="E103" i="67"/>
  <c r="C124" i="67"/>
  <c r="C123" i="67"/>
  <c r="E145" i="67"/>
  <c r="C139" i="67"/>
  <c r="C138" i="67"/>
  <c r="G42" i="60"/>
  <c r="C117" i="67"/>
  <c r="E83" i="67"/>
  <c r="C93" i="67"/>
  <c r="E90" i="67"/>
  <c r="C85" i="67"/>
  <c r="E94" i="67"/>
  <c r="C104" i="67"/>
  <c r="C102" i="67"/>
  <c r="C76" i="67"/>
  <c r="C98" i="67"/>
  <c r="E93" i="67"/>
  <c r="E108" i="67"/>
  <c r="C142" i="67"/>
  <c r="E117" i="67"/>
  <c r="E115" i="67"/>
  <c r="E104" i="67"/>
  <c r="E95" i="67"/>
  <c r="C97" i="67"/>
  <c r="E98" i="67"/>
  <c r="T1" i="82"/>
  <c r="C134" i="67"/>
  <c r="E123" i="67"/>
  <c r="C115" i="67"/>
  <c r="C129" i="67"/>
  <c r="E76" i="67"/>
  <c r="C84" i="67"/>
  <c r="C105" i="67"/>
  <c r="C89" i="67"/>
  <c r="E113" i="67"/>
  <c r="E122" i="67"/>
  <c r="E133" i="67"/>
  <c r="E107" i="67"/>
  <c r="E136" i="67"/>
  <c r="E139" i="67"/>
  <c r="C120" i="67"/>
  <c r="E144" i="67"/>
  <c r="E129" i="67"/>
  <c r="E120" i="67"/>
  <c r="E112" i="67"/>
  <c r="E77" i="67"/>
  <c r="E121" i="67"/>
  <c r="E138" i="67"/>
  <c r="E131" i="67"/>
  <c r="E137" i="67"/>
  <c r="C144" i="67"/>
  <c r="E128" i="67"/>
  <c r="E124" i="67"/>
  <c r="E135" i="67"/>
  <c r="E130" i="67"/>
  <c r="C96" i="67"/>
  <c r="C88" i="67"/>
  <c r="E78" i="67"/>
  <c r="E127" i="67"/>
  <c r="E125" i="67"/>
  <c r="E126" i="67"/>
  <c r="E114" i="67"/>
  <c r="E101" i="67"/>
  <c r="E92" i="67"/>
  <c r="C133" i="67"/>
  <c r="C82" i="67"/>
  <c r="E89" i="67"/>
  <c r="C109" i="67"/>
  <c r="E81" i="67"/>
  <c r="E88" i="67"/>
  <c r="E105" i="67"/>
  <c r="E86" i="67"/>
  <c r="C130" i="67"/>
  <c r="C141" i="67"/>
  <c r="E91" i="67"/>
  <c r="E85" i="67"/>
  <c r="E82" i="67"/>
  <c r="E96" i="67"/>
  <c r="E79" i="67"/>
  <c r="E97" i="67"/>
  <c r="E99" i="67"/>
  <c r="E80" i="67"/>
  <c r="C128" i="67"/>
  <c r="C143" i="67"/>
  <c r="C114" i="67"/>
  <c r="C119" i="67"/>
  <c r="C81" i="67"/>
  <c r="C77" i="67"/>
  <c r="C87" i="67"/>
  <c r="C99" i="67"/>
  <c r="C121" i="67"/>
  <c r="C145" i="67"/>
  <c r="C116" i="67"/>
  <c r="C132" i="67"/>
  <c r="C79" i="67"/>
  <c r="C83" i="67"/>
  <c r="C135" i="67"/>
  <c r="C113" i="67"/>
  <c r="C136" i="67"/>
  <c r="C108" i="67"/>
  <c r="C91" i="67"/>
  <c r="C92" i="67"/>
  <c r="C122" i="67"/>
  <c r="C112" i="67"/>
  <c r="C90" i="67"/>
  <c r="C107" i="67"/>
  <c r="C95" i="67"/>
  <c r="G39" i="60"/>
  <c r="G33" i="86"/>
  <c r="G33" i="85"/>
  <c r="G25" i="60"/>
  <c r="G25" i="86"/>
  <c r="G25" i="85"/>
  <c r="E31" i="85"/>
  <c r="E31" i="86"/>
  <c r="G24" i="60"/>
  <c r="G24" i="86"/>
  <c r="G24" i="85"/>
  <c r="G23" i="60"/>
  <c r="G23" i="86"/>
  <c r="G23" i="85"/>
  <c r="G32" i="86"/>
  <c r="G32" i="85"/>
  <c r="G47" i="86"/>
  <c r="G47" i="85"/>
  <c r="G48" i="86"/>
  <c r="G48" i="85"/>
  <c r="G44" i="86"/>
  <c r="G44" i="85"/>
  <c r="G40" i="86"/>
  <c r="G40" i="85"/>
  <c r="G51" i="86"/>
  <c r="G51" i="85"/>
  <c r="G41" i="86"/>
  <c r="G41" i="85"/>
  <c r="G36" i="86"/>
  <c r="G36" i="85"/>
  <c r="G35" i="86"/>
  <c r="G35" i="85"/>
  <c r="E33" i="86"/>
  <c r="E33" i="85"/>
  <c r="E45" i="86"/>
  <c r="E45" i="85"/>
  <c r="E36" i="86"/>
  <c r="E36" i="85"/>
  <c r="E22" i="60"/>
  <c r="E22" i="86"/>
  <c r="E22" i="85"/>
  <c r="G30" i="86"/>
  <c r="G30" i="85"/>
  <c r="E30" i="86"/>
  <c r="E30" i="85"/>
  <c r="E27" i="86"/>
  <c r="E27" i="85"/>
  <c r="E34" i="86"/>
  <c r="E34" i="85"/>
  <c r="G52" i="86"/>
  <c r="G52" i="85"/>
  <c r="E39" i="85"/>
  <c r="E39" i="86"/>
  <c r="E52" i="86"/>
  <c r="E52" i="85"/>
  <c r="G50" i="86"/>
  <c r="G50" i="85"/>
  <c r="E28" i="86"/>
  <c r="E28" i="85"/>
  <c r="E42" i="86"/>
  <c r="E42" i="85"/>
  <c r="E51" i="86"/>
  <c r="E51" i="85"/>
  <c r="E50" i="86"/>
  <c r="E50" i="85"/>
  <c r="E49" i="86"/>
  <c r="E49" i="85"/>
  <c r="E35" i="86"/>
  <c r="E35" i="85"/>
  <c r="G46" i="86"/>
  <c r="G46" i="85"/>
  <c r="E48" i="86"/>
  <c r="E48" i="85"/>
  <c r="E47" i="85"/>
  <c r="E47" i="86"/>
  <c r="E46" i="86"/>
  <c r="E46" i="85"/>
  <c r="E44" i="86"/>
  <c r="E44" i="85"/>
  <c r="G34" i="86"/>
  <c r="G34" i="85"/>
  <c r="E41" i="86"/>
  <c r="E41" i="85"/>
  <c r="G38" i="86"/>
  <c r="G38" i="85"/>
  <c r="G43" i="86"/>
  <c r="G43" i="85"/>
  <c r="E38" i="86"/>
  <c r="E38" i="85"/>
  <c r="E43" i="86"/>
  <c r="E43" i="85"/>
  <c r="G45" i="86"/>
  <c r="G45" i="85"/>
  <c r="E40" i="86"/>
  <c r="E40" i="85"/>
  <c r="E26" i="86"/>
  <c r="E26" i="85"/>
  <c r="E25" i="60"/>
  <c r="E25" i="86"/>
  <c r="E25" i="85"/>
  <c r="G29" i="86"/>
  <c r="G29" i="85"/>
  <c r="G37" i="86"/>
  <c r="G37" i="85"/>
  <c r="E37" i="86"/>
  <c r="E37" i="85"/>
  <c r="E29" i="86"/>
  <c r="E29" i="85"/>
  <c r="G31" i="86"/>
  <c r="G31" i="85"/>
  <c r="G22" i="60"/>
  <c r="G22" i="86"/>
  <c r="G22" i="85"/>
  <c r="E32" i="86"/>
  <c r="E32" i="85"/>
  <c r="E23" i="60"/>
  <c r="E23" i="86"/>
  <c r="E23" i="85"/>
  <c r="E24" i="60"/>
  <c r="E24" i="86"/>
  <c r="E24" i="85"/>
  <c r="G27" i="60"/>
  <c r="G27" i="86"/>
  <c r="G27" i="85"/>
  <c r="G26" i="72"/>
  <c r="G26" i="86"/>
  <c r="G26" i="85"/>
  <c r="G28" i="60"/>
  <c r="G28" i="86"/>
  <c r="G28" i="85"/>
  <c r="AC38" i="88"/>
  <c r="CC38" i="88"/>
  <c r="AY38" i="88"/>
  <c r="BN11" i="88"/>
  <c r="BV25" i="88"/>
  <c r="AJ11" i="88"/>
  <c r="U11" i="88"/>
  <c r="AJ25" i="88"/>
  <c r="N11" i="88"/>
  <c r="CK11" i="88"/>
  <c r="BG11" i="88"/>
  <c r="BN25" i="88"/>
  <c r="BV38" i="88"/>
  <c r="AJ38" i="88"/>
  <c r="N25" i="88"/>
  <c r="U25" i="88"/>
  <c r="CK38" i="88"/>
  <c r="AY11" i="88"/>
  <c r="BG25" i="88"/>
  <c r="BN38" i="88"/>
  <c r="AR11" i="88"/>
  <c r="CC25" i="88"/>
  <c r="CK25" i="88"/>
  <c r="BG38" i="88"/>
  <c r="AR25" i="88"/>
  <c r="AR38" i="88"/>
  <c r="F25" i="88"/>
  <c r="BV11" i="88"/>
  <c r="U38" i="88"/>
  <c r="F38" i="88"/>
  <c r="CC11" i="88"/>
  <c r="N38" i="88"/>
  <c r="AC25" i="88"/>
  <c r="AY25" i="88"/>
  <c r="AC11" i="88"/>
  <c r="AC38" i="87"/>
  <c r="CK38" i="87"/>
  <c r="CC38" i="87"/>
  <c r="CK11" i="87"/>
  <c r="CC11" i="87"/>
  <c r="CK25" i="87"/>
  <c r="CC25" i="87"/>
  <c r="AJ38" i="87"/>
  <c r="U11" i="87"/>
  <c r="AY38" i="87"/>
  <c r="BV11" i="87"/>
  <c r="BN11" i="87"/>
  <c r="U25" i="87"/>
  <c r="AC11" i="87"/>
  <c r="AY25" i="87"/>
  <c r="BG38" i="87"/>
  <c r="BG11" i="87"/>
  <c r="BV25" i="87"/>
  <c r="N25" i="87"/>
  <c r="N38" i="87"/>
  <c r="BG25" i="87"/>
  <c r="BV38" i="87"/>
  <c r="AJ11" i="87"/>
  <c r="AJ25" i="87"/>
  <c r="U38" i="87"/>
  <c r="BN25" i="87"/>
  <c r="AR11" i="87"/>
  <c r="F25" i="87"/>
  <c r="AR25" i="87"/>
  <c r="AC25" i="87"/>
  <c r="N11" i="87"/>
  <c r="F38" i="87"/>
  <c r="AR38" i="87"/>
  <c r="AY11" i="87"/>
  <c r="BN38" i="87"/>
  <c r="I37" i="85"/>
  <c r="I37" i="86"/>
  <c r="I36" i="86"/>
  <c r="I36" i="85"/>
  <c r="I35" i="85"/>
  <c r="I35" i="86"/>
  <c r="I34" i="85"/>
  <c r="I34" i="86"/>
  <c r="I33" i="85"/>
  <c r="I33" i="86"/>
  <c r="I32" i="85"/>
  <c r="I32" i="86"/>
  <c r="I31" i="85"/>
  <c r="I31" i="86"/>
  <c r="I30" i="85"/>
  <c r="I30" i="86"/>
  <c r="I45" i="85"/>
  <c r="I45" i="86"/>
  <c r="I44" i="86"/>
  <c r="I44" i="85"/>
  <c r="I43" i="85"/>
  <c r="I43" i="86"/>
  <c r="I41" i="85"/>
  <c r="I41" i="86"/>
  <c r="I40" i="85"/>
  <c r="I40" i="86"/>
  <c r="I39" i="85"/>
  <c r="I39" i="86"/>
  <c r="I38" i="85"/>
  <c r="I38" i="86"/>
  <c r="I52" i="86"/>
  <c r="K52" i="86"/>
  <c r="K52" i="85"/>
  <c r="I52" i="85"/>
  <c r="K51" i="85"/>
  <c r="I51" i="85"/>
  <c r="K51" i="86"/>
  <c r="I51" i="86"/>
  <c r="I50" i="85"/>
  <c r="K50" i="85"/>
  <c r="K50" i="86"/>
  <c r="I50" i="86"/>
  <c r="I48" i="85"/>
  <c r="I48" i="86"/>
  <c r="I47" i="85"/>
  <c r="I47" i="86"/>
  <c r="I46" i="85"/>
  <c r="I46" i="86"/>
  <c r="BJ2" i="87"/>
  <c r="BJ2" i="88"/>
  <c r="AA28" i="85"/>
  <c r="V28" i="85"/>
  <c r="L28" i="85"/>
  <c r="U28" i="85"/>
  <c r="L28" i="86"/>
  <c r="V28" i="86"/>
  <c r="AA28" i="86"/>
  <c r="U28" i="86"/>
  <c r="AA20" i="85"/>
  <c r="U20" i="85"/>
  <c r="L20" i="85"/>
  <c r="V20" i="85"/>
  <c r="AA20" i="86"/>
  <c r="U20" i="86"/>
  <c r="L20" i="86"/>
  <c r="V20" i="86"/>
  <c r="G20" i="86"/>
  <c r="G20" i="85"/>
  <c r="I29" i="85"/>
  <c r="I29" i="86"/>
  <c r="I28" i="85"/>
  <c r="I28" i="86"/>
  <c r="I27" i="85"/>
  <c r="I27" i="86"/>
  <c r="I17" i="85"/>
  <c r="D74" i="67" s="1"/>
  <c r="I17" i="86"/>
  <c r="D110" i="67" s="1"/>
  <c r="I26" i="85"/>
  <c r="I26" i="86"/>
  <c r="I25" i="85"/>
  <c r="I25" i="86"/>
  <c r="I24" i="85"/>
  <c r="I24" i="86"/>
  <c r="I23" i="85"/>
  <c r="I23" i="86"/>
  <c r="I22" i="85"/>
  <c r="I22" i="86"/>
  <c r="I42" i="85"/>
  <c r="I42" i="86"/>
  <c r="I21" i="85"/>
  <c r="I21" i="86"/>
  <c r="I20" i="85"/>
  <c r="I20" i="86"/>
  <c r="I19" i="85"/>
  <c r="I19" i="86"/>
  <c r="I18" i="85"/>
  <c r="I18" i="86"/>
  <c r="K49" i="85"/>
  <c r="I49" i="85"/>
  <c r="I49" i="86"/>
  <c r="K49" i="86"/>
  <c r="AA49" i="85"/>
  <c r="U49" i="85"/>
  <c r="L49" i="85"/>
  <c r="V49" i="85"/>
  <c r="AA49" i="86"/>
  <c r="U49" i="86"/>
  <c r="V49" i="86"/>
  <c r="L49" i="86"/>
  <c r="G49" i="86"/>
  <c r="G49" i="85"/>
  <c r="U36" i="85"/>
  <c r="AA36" i="85"/>
  <c r="L36" i="85"/>
  <c r="V36" i="85"/>
  <c r="AA36" i="86"/>
  <c r="U36" i="86"/>
  <c r="L36" i="86"/>
  <c r="V36" i="86"/>
  <c r="AA35" i="85"/>
  <c r="V35" i="85"/>
  <c r="L35" i="85"/>
  <c r="U35" i="85"/>
  <c r="AA35" i="86"/>
  <c r="L35" i="86"/>
  <c r="V35" i="86"/>
  <c r="U35" i="86"/>
  <c r="AA27" i="85"/>
  <c r="V27" i="85"/>
  <c r="U27" i="85"/>
  <c r="L27" i="85"/>
  <c r="AA27" i="86"/>
  <c r="L27" i="86"/>
  <c r="V27" i="86"/>
  <c r="U27" i="86"/>
  <c r="AA19" i="85"/>
  <c r="L19" i="85"/>
  <c r="U19" i="85"/>
  <c r="V19" i="85"/>
  <c r="AA19" i="86"/>
  <c r="L19" i="86"/>
  <c r="U19" i="86"/>
  <c r="V19" i="86"/>
  <c r="G19" i="86"/>
  <c r="G19" i="85"/>
  <c r="U30" i="85"/>
  <c r="AA30" i="85"/>
  <c r="L30" i="85"/>
  <c r="V30" i="85"/>
  <c r="L30" i="86"/>
  <c r="V30" i="86"/>
  <c r="AA30" i="86"/>
  <c r="U30" i="86"/>
  <c r="AA42" i="85"/>
  <c r="L42" i="85"/>
  <c r="U42" i="85"/>
  <c r="V42" i="85"/>
  <c r="AA42" i="86"/>
  <c r="L42" i="86"/>
  <c r="V42" i="86"/>
  <c r="U42" i="86"/>
  <c r="G42" i="86"/>
  <c r="G42" i="85"/>
  <c r="AA52" i="85"/>
  <c r="L52" i="85"/>
  <c r="U52" i="85"/>
  <c r="V52" i="85"/>
  <c r="AA52" i="86"/>
  <c r="U52" i="86"/>
  <c r="V52" i="86"/>
  <c r="L52" i="86"/>
  <c r="E20" i="86"/>
  <c r="E20" i="85"/>
  <c r="AA50" i="85"/>
  <c r="U50" i="85"/>
  <c r="V50" i="85"/>
  <c r="L50" i="85"/>
  <c r="AA50" i="86"/>
  <c r="V50" i="86"/>
  <c r="U50" i="86"/>
  <c r="L50" i="86"/>
  <c r="E19" i="86"/>
  <c r="E19" i="85"/>
  <c r="AA26" i="85"/>
  <c r="L26" i="85"/>
  <c r="V26" i="85"/>
  <c r="U26" i="85"/>
  <c r="U26" i="86"/>
  <c r="L26" i="86"/>
  <c r="AA26" i="86"/>
  <c r="V26" i="86"/>
  <c r="AA18" i="85"/>
  <c r="V18" i="85"/>
  <c r="U18" i="85"/>
  <c r="L18" i="85"/>
  <c r="U18" i="86"/>
  <c r="AA18" i="86"/>
  <c r="L18" i="86"/>
  <c r="V18" i="86"/>
  <c r="G18" i="86"/>
  <c r="G18" i="85"/>
  <c r="AA51" i="85"/>
  <c r="U51" i="85"/>
  <c r="L51" i="85"/>
  <c r="V51" i="85"/>
  <c r="AA51" i="86"/>
  <c r="L51" i="86"/>
  <c r="V51" i="86"/>
  <c r="U51" i="86"/>
  <c r="AA44" i="85"/>
  <c r="U44" i="85"/>
  <c r="V44" i="85"/>
  <c r="L44" i="85"/>
  <c r="AA44" i="86"/>
  <c r="U44" i="86"/>
  <c r="L44" i="86"/>
  <c r="V44" i="86"/>
  <c r="AA48" i="85"/>
  <c r="V48" i="85"/>
  <c r="U48" i="85"/>
  <c r="L48" i="85"/>
  <c r="AA48" i="86"/>
  <c r="U48" i="86"/>
  <c r="V48" i="86"/>
  <c r="L48" i="86"/>
  <c r="AA46" i="85"/>
  <c r="L46" i="85"/>
  <c r="U46" i="85"/>
  <c r="V46" i="85"/>
  <c r="AA46" i="86"/>
  <c r="L46" i="86"/>
  <c r="V46" i="86"/>
  <c r="U46" i="86"/>
  <c r="AA39" i="85"/>
  <c r="L39" i="85"/>
  <c r="U39" i="85"/>
  <c r="V39" i="85"/>
  <c r="AA39" i="86"/>
  <c r="U39" i="86"/>
  <c r="V39" i="86"/>
  <c r="L39" i="86"/>
  <c r="G39" i="86"/>
  <c r="G39" i="85"/>
  <c r="AA47" i="85"/>
  <c r="V47" i="85"/>
  <c r="L47" i="85"/>
  <c r="U47" i="85"/>
  <c r="AA47" i="86"/>
  <c r="U47" i="86"/>
  <c r="V47" i="86"/>
  <c r="L47" i="86"/>
  <c r="AA41" i="85"/>
  <c r="L41" i="85"/>
  <c r="V41" i="85"/>
  <c r="U41" i="85"/>
  <c r="AA41" i="86"/>
  <c r="V41" i="86"/>
  <c r="U41" i="86"/>
  <c r="L41" i="86"/>
  <c r="AA34" i="85"/>
  <c r="U34" i="85"/>
  <c r="L34" i="85"/>
  <c r="V34" i="85"/>
  <c r="AA34" i="86"/>
  <c r="U34" i="86"/>
  <c r="V34" i="86"/>
  <c r="L34" i="86"/>
  <c r="AA38" i="85"/>
  <c r="L38" i="85"/>
  <c r="U38" i="85"/>
  <c r="V38" i="85"/>
  <c r="AA38" i="86"/>
  <c r="U38" i="86"/>
  <c r="L38" i="86"/>
  <c r="V38" i="86"/>
  <c r="AA43" i="85"/>
  <c r="U43" i="85"/>
  <c r="V43" i="85"/>
  <c r="L43" i="85"/>
  <c r="AA43" i="86"/>
  <c r="U43" i="86"/>
  <c r="V43" i="86"/>
  <c r="L43" i="86"/>
  <c r="AA40" i="85"/>
  <c r="V40" i="85"/>
  <c r="L40" i="85"/>
  <c r="U40" i="85"/>
  <c r="AA40" i="86"/>
  <c r="U40" i="86"/>
  <c r="V40" i="86"/>
  <c r="L40" i="86"/>
  <c r="AA45" i="85"/>
  <c r="V45" i="85"/>
  <c r="L45" i="85"/>
  <c r="U45" i="85"/>
  <c r="AA45" i="86"/>
  <c r="L45" i="86"/>
  <c r="U45" i="86"/>
  <c r="V45" i="86"/>
  <c r="E18" i="86"/>
  <c r="E18" i="85"/>
  <c r="AA29" i="85"/>
  <c r="U29" i="85"/>
  <c r="L29" i="85"/>
  <c r="V29" i="85"/>
  <c r="AA29" i="86"/>
  <c r="V29" i="86"/>
  <c r="L29" i="86"/>
  <c r="U29" i="86"/>
  <c r="AA21" i="85"/>
  <c r="U21" i="85"/>
  <c r="L21" i="85"/>
  <c r="V21" i="85"/>
  <c r="AA21" i="86"/>
  <c r="L21" i="86"/>
  <c r="U21" i="86"/>
  <c r="V21" i="86"/>
  <c r="G21" i="85"/>
  <c r="G21" i="86"/>
  <c r="AA37" i="85"/>
  <c r="V37" i="85"/>
  <c r="L37" i="85"/>
  <c r="U37" i="85"/>
  <c r="AA37" i="86"/>
  <c r="V37" i="86"/>
  <c r="L37" i="86"/>
  <c r="U37" i="86"/>
  <c r="E21" i="86"/>
  <c r="E21" i="85"/>
  <c r="AA32" i="85"/>
  <c r="V32" i="85"/>
  <c r="L32" i="85"/>
  <c r="U32" i="85"/>
  <c r="AA32" i="86"/>
  <c r="U32" i="86"/>
  <c r="V32" i="86"/>
  <c r="L32" i="86"/>
  <c r="AA31" i="85"/>
  <c r="V31" i="85"/>
  <c r="U31" i="85"/>
  <c r="L31" i="85"/>
  <c r="AA31" i="86"/>
  <c r="V31" i="86"/>
  <c r="U31" i="86"/>
  <c r="L31" i="86"/>
  <c r="AA22" i="85"/>
  <c r="L22" i="85"/>
  <c r="V22" i="85"/>
  <c r="U22" i="85"/>
  <c r="V22" i="86"/>
  <c r="U22" i="86"/>
  <c r="AA22" i="86"/>
  <c r="L22" i="86"/>
  <c r="AA23" i="85"/>
  <c r="U23" i="85"/>
  <c r="V23" i="85"/>
  <c r="L23" i="85"/>
  <c r="AA23" i="86"/>
  <c r="U23" i="86"/>
  <c r="V23" i="86"/>
  <c r="L23" i="86"/>
  <c r="E17" i="86"/>
  <c r="E17" i="85"/>
  <c r="AA24" i="85"/>
  <c r="L24" i="85"/>
  <c r="U24" i="85"/>
  <c r="V24" i="85"/>
  <c r="V24" i="86"/>
  <c r="U24" i="86"/>
  <c r="L24" i="86"/>
  <c r="AA24" i="86"/>
  <c r="AA17" i="85"/>
  <c r="L17" i="85"/>
  <c r="F53" i="85"/>
  <c r="U17" i="85"/>
  <c r="V17" i="85"/>
  <c r="AA17" i="86"/>
  <c r="L17" i="86"/>
  <c r="V17" i="86"/>
  <c r="F53" i="86"/>
  <c r="U17" i="86"/>
  <c r="G110" i="67" s="1"/>
  <c r="U33" i="85"/>
  <c r="AA33" i="85"/>
  <c r="V33" i="85"/>
  <c r="L33" i="85"/>
  <c r="AA33" i="86"/>
  <c r="U33" i="86"/>
  <c r="V33" i="86"/>
  <c r="L33" i="86"/>
  <c r="AA25" i="85"/>
  <c r="L25" i="85"/>
  <c r="U25" i="85"/>
  <c r="V25" i="85"/>
  <c r="AA25" i="86"/>
  <c r="V25" i="86"/>
  <c r="U25" i="86"/>
  <c r="L25" i="86"/>
  <c r="CK38" i="84"/>
  <c r="CK25" i="84"/>
  <c r="CK11" i="84"/>
  <c r="CC38" i="84"/>
  <c r="CC25" i="84"/>
  <c r="CC11" i="84"/>
  <c r="BV38" i="84"/>
  <c r="BV25" i="84"/>
  <c r="BV11" i="84"/>
  <c r="BN38" i="84"/>
  <c r="BN25" i="84"/>
  <c r="BN11" i="84"/>
  <c r="BG38" i="84"/>
  <c r="BG25" i="84"/>
  <c r="BG11" i="84"/>
  <c r="AY38" i="84"/>
  <c r="AY25" i="84"/>
  <c r="AY11" i="84"/>
  <c r="AR38" i="84"/>
  <c r="AR25" i="84"/>
  <c r="AR11" i="84"/>
  <c r="AJ38" i="84"/>
  <c r="AJ25" i="84"/>
  <c r="AJ11" i="84"/>
  <c r="CK38" i="83"/>
  <c r="CK25" i="83"/>
  <c r="CK11" i="83"/>
  <c r="CC38" i="83"/>
  <c r="CC25" i="83"/>
  <c r="CC11" i="83"/>
  <c r="BV38" i="83"/>
  <c r="BV25" i="83"/>
  <c r="BV11" i="83"/>
  <c r="BN38" i="83"/>
  <c r="BN25" i="83"/>
  <c r="BN11" i="83"/>
  <c r="BG38" i="83"/>
  <c r="BG25" i="83"/>
  <c r="BG11" i="83"/>
  <c r="AY38" i="83"/>
  <c r="AY25" i="83"/>
  <c r="AY11" i="83"/>
  <c r="AR38" i="83"/>
  <c r="AR25" i="83"/>
  <c r="AR11" i="83"/>
  <c r="AJ38" i="83"/>
  <c r="AJ25" i="83"/>
  <c r="AJ11" i="83"/>
  <c r="G28" i="72"/>
  <c r="G27" i="72"/>
  <c r="G26" i="60"/>
  <c r="AE20" i="58"/>
  <c r="G33" i="72"/>
  <c r="G33" i="60"/>
  <c r="E31" i="72"/>
  <c r="E31" i="60"/>
  <c r="G32" i="72"/>
  <c r="G32" i="60"/>
  <c r="G47" i="72"/>
  <c r="G47" i="60"/>
  <c r="G48" i="72"/>
  <c r="G48" i="60"/>
  <c r="G44" i="72"/>
  <c r="G44" i="60"/>
  <c r="G40" i="72"/>
  <c r="G40" i="60"/>
  <c r="G51" i="72"/>
  <c r="G51" i="60"/>
  <c r="G41" i="72"/>
  <c r="G41" i="60"/>
  <c r="AA36" i="60"/>
  <c r="G36" i="72"/>
  <c r="G36" i="60"/>
  <c r="AA35" i="60"/>
  <c r="G35" i="60"/>
  <c r="G35" i="72"/>
  <c r="E33" i="72"/>
  <c r="E33" i="60"/>
  <c r="E45" i="72"/>
  <c r="E45" i="60"/>
  <c r="AA27" i="60"/>
  <c r="E36" i="60"/>
  <c r="E36" i="72"/>
  <c r="AA30" i="60"/>
  <c r="G30" i="72"/>
  <c r="G30" i="60"/>
  <c r="E30" i="72"/>
  <c r="E30" i="60"/>
  <c r="E27" i="72"/>
  <c r="E27" i="60"/>
  <c r="AA42" i="60"/>
  <c r="AC11" i="83"/>
  <c r="U11" i="83"/>
  <c r="N11" i="83"/>
  <c r="F25" i="83"/>
  <c r="AC38" i="83"/>
  <c r="AC25" i="83"/>
  <c r="U38" i="83"/>
  <c r="U25" i="83"/>
  <c r="N38" i="83"/>
  <c r="N25" i="83"/>
  <c r="F38" i="83"/>
  <c r="AC38" i="84"/>
  <c r="F38" i="84"/>
  <c r="AC25" i="84"/>
  <c r="N11" i="84"/>
  <c r="N25" i="84"/>
  <c r="N38" i="84"/>
  <c r="U11" i="84"/>
  <c r="U25" i="84"/>
  <c r="U38" i="84"/>
  <c r="F25" i="84"/>
  <c r="AC11" i="84"/>
  <c r="E34" i="72"/>
  <c r="E34" i="60"/>
  <c r="AA52" i="60"/>
  <c r="G52" i="72"/>
  <c r="G52" i="60"/>
  <c r="E39" i="72"/>
  <c r="E39" i="60"/>
  <c r="E52" i="72"/>
  <c r="E52" i="60"/>
  <c r="AA50" i="60"/>
  <c r="G50" i="72"/>
  <c r="G50" i="60"/>
  <c r="E28" i="72"/>
  <c r="E28" i="60"/>
  <c r="AA26" i="60"/>
  <c r="AA51" i="60"/>
  <c r="AA44" i="60"/>
  <c r="E42" i="72"/>
  <c r="E42" i="60"/>
  <c r="E51" i="72"/>
  <c r="E51" i="60"/>
  <c r="E50" i="72"/>
  <c r="E50" i="60"/>
  <c r="E49" i="72"/>
  <c r="E49" i="60"/>
  <c r="AA48" i="60"/>
  <c r="E35" i="72"/>
  <c r="E35" i="60"/>
  <c r="AA46" i="60"/>
  <c r="G46" i="72"/>
  <c r="G46" i="60"/>
  <c r="AA39" i="60"/>
  <c r="E48" i="60"/>
  <c r="E48" i="72"/>
  <c r="AA47" i="60"/>
  <c r="E47" i="72"/>
  <c r="E47" i="60"/>
  <c r="E46" i="72"/>
  <c r="E46" i="60"/>
  <c r="E44" i="72"/>
  <c r="E44" i="60"/>
  <c r="AA41" i="60"/>
  <c r="AA34" i="60"/>
  <c r="G34" i="60"/>
  <c r="G34" i="72"/>
  <c r="E41" i="72"/>
  <c r="E41" i="60"/>
  <c r="AA38" i="60"/>
  <c r="G38" i="72"/>
  <c r="G38" i="60"/>
  <c r="AA43" i="60"/>
  <c r="G43" i="72"/>
  <c r="G43" i="60"/>
  <c r="E38" i="72"/>
  <c r="E38" i="60"/>
  <c r="E43" i="72"/>
  <c r="E43" i="60"/>
  <c r="AA40" i="60"/>
  <c r="AA45" i="60"/>
  <c r="G45" i="72"/>
  <c r="G45" i="60"/>
  <c r="E40" i="72"/>
  <c r="E40" i="60"/>
  <c r="E26" i="72"/>
  <c r="E26" i="60"/>
  <c r="AA29" i="60"/>
  <c r="G29" i="72"/>
  <c r="G29" i="60"/>
  <c r="AA37" i="60"/>
  <c r="G37" i="72"/>
  <c r="G37" i="60"/>
  <c r="E37" i="72"/>
  <c r="E37" i="60"/>
  <c r="E29" i="72"/>
  <c r="E29" i="60"/>
  <c r="AA32" i="60"/>
  <c r="AA31" i="60"/>
  <c r="G31" i="72"/>
  <c r="G31" i="60"/>
  <c r="AA22" i="60"/>
  <c r="E32" i="72"/>
  <c r="E32" i="60"/>
  <c r="AA33" i="60"/>
  <c r="Y29" i="84"/>
  <c r="AF2" i="84" s="1"/>
  <c r="Y16" i="83"/>
  <c r="AE20" i="85" l="1"/>
  <c r="AE21" i="85" s="1"/>
  <c r="AE20" i="86"/>
  <c r="D75" i="67"/>
  <c r="G111" i="67"/>
  <c r="H75" i="67"/>
  <c r="D111" i="67"/>
  <c r="H111" i="67"/>
  <c r="G75" i="67"/>
  <c r="H115" i="67"/>
  <c r="H120" i="67"/>
  <c r="H135" i="67"/>
  <c r="H117" i="67"/>
  <c r="H131" i="67"/>
  <c r="H129" i="67"/>
  <c r="H121" i="67"/>
  <c r="H114" i="67"/>
  <c r="H137" i="67"/>
  <c r="H139" i="67"/>
  <c r="H134" i="67"/>
  <c r="H128" i="67"/>
  <c r="H119" i="67"/>
  <c r="H133" i="67"/>
  <c r="H141" i="67"/>
  <c r="H138" i="67"/>
  <c r="H124" i="67"/>
  <c r="H125" i="67"/>
  <c r="H122" i="67"/>
  <c r="H142" i="67"/>
  <c r="H145" i="67"/>
  <c r="H144" i="67"/>
  <c r="H130" i="67"/>
  <c r="H116" i="67"/>
  <c r="H112" i="67"/>
  <c r="H123" i="67"/>
  <c r="H127" i="67"/>
  <c r="H132" i="67"/>
  <c r="H118" i="67"/>
  <c r="H113" i="67"/>
  <c r="H143" i="67"/>
  <c r="H136" i="67"/>
  <c r="H140" i="67"/>
  <c r="H126" i="67"/>
  <c r="U53" i="86"/>
  <c r="G116" i="67"/>
  <c r="G138" i="67"/>
  <c r="G129" i="67"/>
  <c r="G113" i="67"/>
  <c r="G122" i="67"/>
  <c r="G124" i="67"/>
  <c r="G115" i="67"/>
  <c r="G121" i="67"/>
  <c r="G144" i="67"/>
  <c r="G134" i="67"/>
  <c r="G140" i="67"/>
  <c r="G130" i="67"/>
  <c r="G114" i="67"/>
  <c r="G117" i="67"/>
  <c r="G143" i="67"/>
  <c r="G126" i="67"/>
  <c r="G135" i="67"/>
  <c r="G123" i="67"/>
  <c r="G136" i="67"/>
  <c r="G112" i="67"/>
  <c r="G141" i="67"/>
  <c r="G139" i="67"/>
  <c r="G118" i="67"/>
  <c r="G137" i="67"/>
  <c r="G125" i="67"/>
  <c r="G128" i="67"/>
  <c r="G133" i="67"/>
  <c r="G127" i="67"/>
  <c r="G145" i="67"/>
  <c r="G132" i="67"/>
  <c r="G119" i="67"/>
  <c r="G142" i="67"/>
  <c r="G131" i="67"/>
  <c r="G120" i="67"/>
  <c r="V53" i="85"/>
  <c r="H74" i="67"/>
  <c r="U53" i="85"/>
  <c r="G74" i="67"/>
  <c r="D118" i="67"/>
  <c r="D142" i="67"/>
  <c r="D130" i="67"/>
  <c r="D141" i="67"/>
  <c r="D123" i="67"/>
  <c r="D113" i="67"/>
  <c r="D143" i="67"/>
  <c r="D116" i="67"/>
  <c r="D140" i="67"/>
  <c r="D115" i="67"/>
  <c r="D145" i="67"/>
  <c r="D121" i="67"/>
  <c r="D134" i="67"/>
  <c r="D144" i="67"/>
  <c r="D127" i="67"/>
  <c r="D137" i="67"/>
  <c r="D120" i="67"/>
  <c r="D112" i="67"/>
  <c r="D136" i="67"/>
  <c r="D129" i="67"/>
  <c r="D132" i="67"/>
  <c r="D114" i="67"/>
  <c r="D139" i="67"/>
  <c r="D135" i="67"/>
  <c r="D124" i="67"/>
  <c r="D119" i="67"/>
  <c r="D128" i="67"/>
  <c r="D117" i="67"/>
  <c r="D133" i="67"/>
  <c r="D138" i="67"/>
  <c r="D131" i="67"/>
  <c r="D125" i="67"/>
  <c r="D122" i="67"/>
  <c r="D126" i="67"/>
  <c r="H83" i="67"/>
  <c r="H78" i="67"/>
  <c r="H107" i="67"/>
  <c r="H93" i="67"/>
  <c r="H92" i="67"/>
  <c r="H76" i="67"/>
  <c r="H98" i="67"/>
  <c r="H106" i="67"/>
  <c r="H105" i="67"/>
  <c r="H88" i="67"/>
  <c r="H86" i="67"/>
  <c r="H103" i="67"/>
  <c r="H82" i="67"/>
  <c r="H85" i="67"/>
  <c r="H90" i="67"/>
  <c r="H109" i="67"/>
  <c r="H79" i="67"/>
  <c r="H91" i="67"/>
  <c r="H108" i="67"/>
  <c r="H84" i="67"/>
  <c r="H99" i="67"/>
  <c r="H95" i="67"/>
  <c r="H81" i="67"/>
  <c r="H94" i="67"/>
  <c r="H101" i="67"/>
  <c r="H100" i="67"/>
  <c r="H87" i="67"/>
  <c r="H96" i="67"/>
  <c r="H104" i="67"/>
  <c r="H97" i="67"/>
  <c r="H102" i="67"/>
  <c r="H77" i="67"/>
  <c r="H89" i="67"/>
  <c r="H80" i="67"/>
  <c r="D101" i="67"/>
  <c r="D78" i="67"/>
  <c r="D80" i="67"/>
  <c r="D85" i="67"/>
  <c r="D92" i="67"/>
  <c r="D106" i="67"/>
  <c r="D95" i="67"/>
  <c r="D100" i="67"/>
  <c r="D83" i="67"/>
  <c r="D81" i="67"/>
  <c r="D109" i="67"/>
  <c r="D90" i="67"/>
  <c r="D105" i="67"/>
  <c r="D88" i="67"/>
  <c r="D98" i="67"/>
  <c r="D97" i="67"/>
  <c r="D76" i="67"/>
  <c r="D99" i="67"/>
  <c r="D108" i="67"/>
  <c r="D94" i="67"/>
  <c r="D103" i="67"/>
  <c r="D77" i="67"/>
  <c r="D86" i="67"/>
  <c r="D82" i="67"/>
  <c r="D104" i="67"/>
  <c r="D96" i="67"/>
  <c r="D107" i="67"/>
  <c r="D89" i="67"/>
  <c r="D84" i="67"/>
  <c r="D87" i="67"/>
  <c r="D79" i="67"/>
  <c r="D93" i="67"/>
  <c r="D91" i="67"/>
  <c r="D102" i="67"/>
  <c r="V53" i="86"/>
  <c r="H110" i="67"/>
  <c r="G93" i="67"/>
  <c r="G98" i="67"/>
  <c r="G96" i="67"/>
  <c r="G107" i="67"/>
  <c r="G85" i="67"/>
  <c r="G89" i="67"/>
  <c r="G91" i="67"/>
  <c r="G77" i="67"/>
  <c r="G94" i="67"/>
  <c r="G83" i="67"/>
  <c r="G84" i="67"/>
  <c r="G79" i="67"/>
  <c r="G95" i="67"/>
  <c r="G108" i="67"/>
  <c r="G87" i="67"/>
  <c r="G86" i="67"/>
  <c r="G100" i="67"/>
  <c r="G80" i="67"/>
  <c r="G101" i="67"/>
  <c r="G81" i="67"/>
  <c r="G103" i="67"/>
  <c r="G76" i="67"/>
  <c r="G88" i="67"/>
  <c r="G90" i="67"/>
  <c r="G109" i="67"/>
  <c r="G105" i="67"/>
  <c r="G82" i="67"/>
  <c r="G92" i="67"/>
  <c r="G97" i="67"/>
  <c r="G99" i="67"/>
  <c r="G78" i="67"/>
  <c r="G102" i="67"/>
  <c r="G104" i="67"/>
  <c r="G106" i="67"/>
  <c r="AF16" i="84"/>
  <c r="M25" i="86"/>
  <c r="AB25" i="86" s="1"/>
  <c r="AC25" i="86" s="1"/>
  <c r="M25" i="85"/>
  <c r="AB25" i="85" s="1"/>
  <c r="AC25" i="85" s="1"/>
  <c r="M33" i="86"/>
  <c r="AB33" i="86" s="1"/>
  <c r="AC33" i="86" s="1"/>
  <c r="M33" i="85"/>
  <c r="AB33" i="85" s="1"/>
  <c r="AC33" i="85" s="1"/>
  <c r="L53" i="86"/>
  <c r="M17" i="86"/>
  <c r="M17" i="85"/>
  <c r="L53" i="85"/>
  <c r="M24" i="86"/>
  <c r="AB24" i="86" s="1"/>
  <c r="AC24" i="86" s="1"/>
  <c r="M24" i="85"/>
  <c r="AB24" i="85" s="1"/>
  <c r="AC24" i="85" s="1"/>
  <c r="M23" i="86"/>
  <c r="AB23" i="86" s="1"/>
  <c r="AC23" i="86" s="1"/>
  <c r="M23" i="85"/>
  <c r="AB23" i="85" s="1"/>
  <c r="AC23" i="85" s="1"/>
  <c r="M22" i="86"/>
  <c r="AB22" i="86" s="1"/>
  <c r="AC22" i="86" s="1"/>
  <c r="M22" i="85"/>
  <c r="AB22" i="85" s="1"/>
  <c r="AC22" i="85" s="1"/>
  <c r="M31" i="86"/>
  <c r="AB31" i="86" s="1"/>
  <c r="AC31" i="86" s="1"/>
  <c r="M31" i="85"/>
  <c r="AB31" i="85" s="1"/>
  <c r="AC31" i="85" s="1"/>
  <c r="M32" i="86"/>
  <c r="AB32" i="86" s="1"/>
  <c r="AC32" i="86" s="1"/>
  <c r="M32" i="85"/>
  <c r="AB32" i="85" s="1"/>
  <c r="AC32" i="85" s="1"/>
  <c r="M37" i="86"/>
  <c r="AB37" i="86" s="1"/>
  <c r="AC37" i="86" s="1"/>
  <c r="M37" i="85"/>
  <c r="AB37" i="85" s="1"/>
  <c r="AC37" i="85" s="1"/>
  <c r="M21" i="86"/>
  <c r="AB21" i="86" s="1"/>
  <c r="AC21" i="86" s="1"/>
  <c r="M21" i="85"/>
  <c r="AB21" i="85" s="1"/>
  <c r="AC21" i="85" s="1"/>
  <c r="M29" i="86"/>
  <c r="AB29" i="86" s="1"/>
  <c r="AC29" i="86" s="1"/>
  <c r="M29" i="85"/>
  <c r="AB29" i="85" s="1"/>
  <c r="AC29" i="85" s="1"/>
  <c r="M45" i="86"/>
  <c r="AB45" i="86" s="1"/>
  <c r="AC45" i="86" s="1"/>
  <c r="M45" i="85"/>
  <c r="AB45" i="85" s="1"/>
  <c r="AC45" i="85" s="1"/>
  <c r="M40" i="86"/>
  <c r="AB40" i="86" s="1"/>
  <c r="AC40" i="86" s="1"/>
  <c r="M40" i="85"/>
  <c r="AB40" i="85" s="1"/>
  <c r="AC40" i="85" s="1"/>
  <c r="M43" i="86"/>
  <c r="AB43" i="86" s="1"/>
  <c r="AC43" i="86" s="1"/>
  <c r="M43" i="85"/>
  <c r="AB43" i="85" s="1"/>
  <c r="AC43" i="85" s="1"/>
  <c r="M38" i="86"/>
  <c r="AB38" i="86" s="1"/>
  <c r="AC38" i="86" s="1"/>
  <c r="M38" i="85"/>
  <c r="AB38" i="85" s="1"/>
  <c r="AC38" i="85" s="1"/>
  <c r="M34" i="86"/>
  <c r="AB34" i="86" s="1"/>
  <c r="AC34" i="86" s="1"/>
  <c r="M34" i="85"/>
  <c r="AB34" i="85" s="1"/>
  <c r="AC34" i="85" s="1"/>
  <c r="M41" i="86"/>
  <c r="AB41" i="86" s="1"/>
  <c r="AC41" i="86" s="1"/>
  <c r="M41" i="85"/>
  <c r="AB41" i="85" s="1"/>
  <c r="AC41" i="85" s="1"/>
  <c r="M47" i="86"/>
  <c r="AB47" i="86" s="1"/>
  <c r="AC47" i="86" s="1"/>
  <c r="M47" i="85"/>
  <c r="AB47" i="85" s="1"/>
  <c r="AC47" i="85" s="1"/>
  <c r="M39" i="86"/>
  <c r="AB39" i="86" s="1"/>
  <c r="AC39" i="86" s="1"/>
  <c r="M39" i="85"/>
  <c r="AB39" i="85" s="1"/>
  <c r="AC39" i="85" s="1"/>
  <c r="M46" i="86"/>
  <c r="AB46" i="86" s="1"/>
  <c r="AC46" i="86" s="1"/>
  <c r="M46" i="85"/>
  <c r="AB46" i="85" s="1"/>
  <c r="AC46" i="85" s="1"/>
  <c r="M48" i="86"/>
  <c r="AB48" i="86" s="1"/>
  <c r="AC48" i="86" s="1"/>
  <c r="M48" i="85"/>
  <c r="AB48" i="85" s="1"/>
  <c r="AC48" i="85" s="1"/>
  <c r="M44" i="86"/>
  <c r="AB44" i="86" s="1"/>
  <c r="AC44" i="86" s="1"/>
  <c r="M44" i="85"/>
  <c r="AB44" i="85" s="1"/>
  <c r="AC44" i="85" s="1"/>
  <c r="M51" i="86"/>
  <c r="AB51" i="86" s="1"/>
  <c r="AC51" i="86" s="1"/>
  <c r="O51" i="86"/>
  <c r="P51" i="86" s="1"/>
  <c r="M51" i="85"/>
  <c r="AB51" i="85" s="1"/>
  <c r="AC51" i="85" s="1"/>
  <c r="O51" i="85"/>
  <c r="P51" i="85" s="1"/>
  <c r="M18" i="86"/>
  <c r="AB18" i="86" s="1"/>
  <c r="AC18" i="86" s="1"/>
  <c r="M18" i="85"/>
  <c r="AB18" i="85" s="1"/>
  <c r="AC18" i="85" s="1"/>
  <c r="M26" i="86"/>
  <c r="AB26" i="86" s="1"/>
  <c r="AC26" i="86" s="1"/>
  <c r="M26" i="85"/>
  <c r="AB26" i="85" s="1"/>
  <c r="AC26" i="85" s="1"/>
  <c r="M50" i="86"/>
  <c r="AB50" i="86" s="1"/>
  <c r="AC50" i="86" s="1"/>
  <c r="O50" i="86"/>
  <c r="P50" i="86" s="1"/>
  <c r="M50" i="85"/>
  <c r="AB50" i="85" s="1"/>
  <c r="AC50" i="85" s="1"/>
  <c r="O50" i="85"/>
  <c r="P50" i="85" s="1"/>
  <c r="M52" i="86"/>
  <c r="AB52" i="86" s="1"/>
  <c r="AC52" i="86" s="1"/>
  <c r="O52" i="86"/>
  <c r="P52" i="86" s="1"/>
  <c r="O52" i="85"/>
  <c r="P52" i="85" s="1"/>
  <c r="M52" i="85"/>
  <c r="AB52" i="85" s="1"/>
  <c r="AC52" i="85" s="1"/>
  <c r="M42" i="86"/>
  <c r="AB42" i="86" s="1"/>
  <c r="AC42" i="86" s="1"/>
  <c r="M42" i="85"/>
  <c r="AB42" i="85" s="1"/>
  <c r="AC42" i="85" s="1"/>
  <c r="M30" i="86"/>
  <c r="AB30" i="86" s="1"/>
  <c r="AC30" i="86" s="1"/>
  <c r="M30" i="85"/>
  <c r="AB30" i="85" s="1"/>
  <c r="AC30" i="85" s="1"/>
  <c r="M19" i="86"/>
  <c r="AB19" i="86" s="1"/>
  <c r="AC19" i="86" s="1"/>
  <c r="M19" i="85"/>
  <c r="AB19" i="85" s="1"/>
  <c r="AC19" i="85" s="1"/>
  <c r="M27" i="86"/>
  <c r="AB27" i="86" s="1"/>
  <c r="AC27" i="86" s="1"/>
  <c r="M27" i="85"/>
  <c r="AB27" i="85" s="1"/>
  <c r="AC27" i="85" s="1"/>
  <c r="M35" i="86"/>
  <c r="AB35" i="86" s="1"/>
  <c r="AC35" i="86" s="1"/>
  <c r="M35" i="85"/>
  <c r="AB35" i="85" s="1"/>
  <c r="AC35" i="85" s="1"/>
  <c r="M36" i="86"/>
  <c r="AB36" i="86" s="1"/>
  <c r="AC36" i="86" s="1"/>
  <c r="M36" i="85"/>
  <c r="AB36" i="85" s="1"/>
  <c r="AC36" i="85" s="1"/>
  <c r="O49" i="86"/>
  <c r="P49" i="86" s="1"/>
  <c r="M49" i="86"/>
  <c r="AB49" i="86" s="1"/>
  <c r="AC49" i="86" s="1"/>
  <c r="M49" i="85"/>
  <c r="AB49" i="85" s="1"/>
  <c r="AC49" i="85" s="1"/>
  <c r="O49" i="85"/>
  <c r="P49" i="85" s="1"/>
  <c r="I13" i="63"/>
  <c r="I14" i="86"/>
  <c r="E8" i="86"/>
  <c r="I12" i="63"/>
  <c r="E8" i="85"/>
  <c r="I14" i="85"/>
  <c r="M20" i="86"/>
  <c r="AB20" i="86" s="1"/>
  <c r="AC20" i="86" s="1"/>
  <c r="M20" i="85"/>
  <c r="AB20" i="85" s="1"/>
  <c r="AC20" i="85" s="1"/>
  <c r="M28" i="86"/>
  <c r="AB28" i="86" s="1"/>
  <c r="AC28" i="86" s="1"/>
  <c r="M28" i="85"/>
  <c r="AB28" i="85" s="1"/>
  <c r="AC28" i="85" s="1"/>
  <c r="BJ16" i="88"/>
  <c r="BJ16" i="87"/>
  <c r="AE21" i="58"/>
  <c r="AE22" i="58" s="1"/>
  <c r="AE23" i="58" s="1"/>
  <c r="Y29" i="83"/>
  <c r="AF2" i="83" s="1"/>
  <c r="AE22" i="85" l="1"/>
  <c r="AE21" i="86"/>
  <c r="AE22" i="86" s="1"/>
  <c r="AD27" i="85"/>
  <c r="W27" i="85"/>
  <c r="AD38" i="85"/>
  <c r="W38" i="85"/>
  <c r="AD20" i="85"/>
  <c r="W20" i="85"/>
  <c r="AD36" i="86"/>
  <c r="W36" i="86"/>
  <c r="AD27" i="86"/>
  <c r="W27" i="86"/>
  <c r="AD30" i="86"/>
  <c r="W30" i="86"/>
  <c r="AD52" i="86"/>
  <c r="W52" i="86"/>
  <c r="AD26" i="86"/>
  <c r="W26" i="86"/>
  <c r="AD51" i="86"/>
  <c r="W51" i="86"/>
  <c r="AD48" i="86"/>
  <c r="W48" i="86"/>
  <c r="AD39" i="86"/>
  <c r="W39" i="86"/>
  <c r="AD41" i="86"/>
  <c r="W41" i="86"/>
  <c r="AD38" i="86"/>
  <c r="W38" i="86"/>
  <c r="AD37" i="86"/>
  <c r="W37" i="86"/>
  <c r="AD31" i="86"/>
  <c r="W31" i="86"/>
  <c r="AD23" i="86"/>
  <c r="W23" i="86"/>
  <c r="AD26" i="85"/>
  <c r="W26" i="85"/>
  <c r="AD40" i="85"/>
  <c r="W40" i="85"/>
  <c r="AD33" i="86"/>
  <c r="W33" i="86"/>
  <c r="AD51" i="85"/>
  <c r="W51" i="85"/>
  <c r="AD37" i="85"/>
  <c r="W37" i="85"/>
  <c r="AD20" i="86"/>
  <c r="W20" i="86"/>
  <c r="AD49" i="85"/>
  <c r="W49" i="85"/>
  <c r="AD35" i="85"/>
  <c r="W35" i="85"/>
  <c r="AD19" i="85"/>
  <c r="W19" i="85"/>
  <c r="AD42" i="85"/>
  <c r="W42" i="85"/>
  <c r="AD50" i="85"/>
  <c r="W50" i="85"/>
  <c r="AD18" i="85"/>
  <c r="W18" i="85"/>
  <c r="AD44" i="85"/>
  <c r="W44" i="85"/>
  <c r="AD46" i="85"/>
  <c r="W46" i="85"/>
  <c r="AD47" i="85"/>
  <c r="W47" i="85"/>
  <c r="AD34" i="85"/>
  <c r="W34" i="85"/>
  <c r="AD43" i="85"/>
  <c r="W43" i="85"/>
  <c r="AD45" i="85"/>
  <c r="W45" i="85"/>
  <c r="AD21" i="85"/>
  <c r="W21" i="85"/>
  <c r="AD32" i="85"/>
  <c r="W32" i="85"/>
  <c r="AD22" i="85"/>
  <c r="W22" i="85"/>
  <c r="AD24" i="85"/>
  <c r="W24" i="85"/>
  <c r="AD25" i="86"/>
  <c r="W25" i="86"/>
  <c r="AD30" i="85"/>
  <c r="W30" i="85"/>
  <c r="AD29" i="85"/>
  <c r="W29" i="85"/>
  <c r="AD49" i="86"/>
  <c r="W49" i="86"/>
  <c r="AD19" i="86"/>
  <c r="W19" i="86"/>
  <c r="AD33" i="85"/>
  <c r="W33" i="85"/>
  <c r="AD39" i="85"/>
  <c r="W39" i="85"/>
  <c r="AD50" i="86"/>
  <c r="W50" i="86"/>
  <c r="AD44" i="86"/>
  <c r="W44" i="86"/>
  <c r="AD46" i="86"/>
  <c r="W46" i="86"/>
  <c r="AD47" i="86"/>
  <c r="W47" i="86"/>
  <c r="AD34" i="86"/>
  <c r="W34" i="86"/>
  <c r="AD43" i="86"/>
  <c r="W43" i="86"/>
  <c r="AD45" i="86"/>
  <c r="W45" i="86"/>
  <c r="AD21" i="86"/>
  <c r="W21" i="86"/>
  <c r="AD32" i="86"/>
  <c r="W32" i="86"/>
  <c r="AD22" i="86"/>
  <c r="W22" i="86"/>
  <c r="AD24" i="86"/>
  <c r="W24" i="86"/>
  <c r="AD28" i="86"/>
  <c r="W28" i="86"/>
  <c r="AD41" i="85"/>
  <c r="W41" i="85"/>
  <c r="AD23" i="85"/>
  <c r="W23" i="85"/>
  <c r="AD28" i="85"/>
  <c r="W28" i="85"/>
  <c r="AD35" i="86"/>
  <c r="W35" i="86"/>
  <c r="AD42" i="86"/>
  <c r="W42" i="86"/>
  <c r="AD18" i="86"/>
  <c r="W18" i="86"/>
  <c r="AD36" i="85"/>
  <c r="W36" i="85"/>
  <c r="AD52" i="85"/>
  <c r="W52" i="85"/>
  <c r="AD48" i="85"/>
  <c r="W48" i="85"/>
  <c r="AD31" i="85"/>
  <c r="W31" i="85"/>
  <c r="AD40" i="86"/>
  <c r="W40" i="86"/>
  <c r="AD29" i="86"/>
  <c r="W29" i="86"/>
  <c r="AD25" i="85"/>
  <c r="W25" i="85"/>
  <c r="AF16" i="83"/>
  <c r="BJ29" i="87"/>
  <c r="BJ29" i="88"/>
  <c r="F8" i="85"/>
  <c r="E9" i="85"/>
  <c r="E10" i="85" s="1"/>
  <c r="I35" i="63"/>
  <c r="G12" i="63"/>
  <c r="H12" i="63"/>
  <c r="H35" i="63" s="1"/>
  <c r="F8" i="86"/>
  <c r="E9" i="86"/>
  <c r="E10" i="86" s="1"/>
  <c r="I36" i="63"/>
  <c r="H13" i="63"/>
  <c r="H36" i="63" s="1"/>
  <c r="G13" i="63"/>
  <c r="G36" i="63" s="1"/>
  <c r="AB17" i="85"/>
  <c r="AC17" i="85" s="1"/>
  <c r="M53" i="85"/>
  <c r="N53" i="85" s="1"/>
  <c r="AG17" i="85" s="1"/>
  <c r="AB17" i="86"/>
  <c r="AC17" i="86" s="1"/>
  <c r="M53" i="86"/>
  <c r="N53" i="86" s="1"/>
  <c r="AG17" i="86" s="1"/>
  <c r="AF29" i="84"/>
  <c r="AE24" i="58"/>
  <c r="AE23" i="85" l="1"/>
  <c r="AE23" i="86"/>
  <c r="AG48" i="86"/>
  <c r="AG37" i="86"/>
  <c r="AG47" i="85"/>
  <c r="AG38" i="85"/>
  <c r="AG40" i="85"/>
  <c r="AG31" i="86"/>
  <c r="AG46" i="86"/>
  <c r="AG45" i="86"/>
  <c r="AG34" i="85"/>
  <c r="AG25" i="85"/>
  <c r="AG23" i="85"/>
  <c r="AG34" i="86"/>
  <c r="AG50" i="85"/>
  <c r="AG48" i="85"/>
  <c r="AG49" i="85"/>
  <c r="AG19" i="86"/>
  <c r="AG43" i="86"/>
  <c r="AG27" i="86"/>
  <c r="AG51" i="85"/>
  <c r="AG41" i="85"/>
  <c r="AG43" i="85"/>
  <c r="AG21" i="86"/>
  <c r="AG32" i="86"/>
  <c r="AG24" i="86"/>
  <c r="AG42" i="85"/>
  <c r="AG28" i="85"/>
  <c r="AG45" i="85"/>
  <c r="AG20" i="86"/>
  <c r="AG42" i="86"/>
  <c r="AG22" i="86"/>
  <c r="AG36" i="85"/>
  <c r="AG24" i="85"/>
  <c r="AG29" i="85"/>
  <c r="AG30" i="86"/>
  <c r="AG26" i="86"/>
  <c r="AG51" i="86"/>
  <c r="AG31" i="85"/>
  <c r="AG35" i="85"/>
  <c r="AG26" i="85"/>
  <c r="AG44" i="86"/>
  <c r="AG38" i="86"/>
  <c r="AG18" i="86"/>
  <c r="AG22" i="85"/>
  <c r="AG21" i="85"/>
  <c r="AG18" i="85"/>
  <c r="AG23" i="86"/>
  <c r="AG28" i="86"/>
  <c r="AG35" i="86"/>
  <c r="AG19" i="85"/>
  <c r="AG52" i="86"/>
  <c r="AG47" i="86"/>
  <c r="AG39" i="86"/>
  <c r="AG33" i="85"/>
  <c r="AG32" i="85"/>
  <c r="AG46" i="85"/>
  <c r="AG27" i="85"/>
  <c r="AG20" i="85"/>
  <c r="AG36" i="86"/>
  <c r="AG25" i="86"/>
  <c r="AG29" i="86"/>
  <c r="AG30" i="85"/>
  <c r="AG39" i="85"/>
  <c r="AG40" i="86"/>
  <c r="AG49" i="86"/>
  <c r="AG50" i="86"/>
  <c r="AG37" i="85"/>
  <c r="AG52" i="85"/>
  <c r="AG44" i="85"/>
  <c r="AG33" i="86"/>
  <c r="AG41" i="86"/>
  <c r="B13" i="63"/>
  <c r="B36" i="63" s="1"/>
  <c r="BR2" i="87"/>
  <c r="AD17" i="85"/>
  <c r="W17" i="85"/>
  <c r="AD17" i="86"/>
  <c r="W17" i="86"/>
  <c r="AN2" i="84"/>
  <c r="B12" i="63"/>
  <c r="B35" i="63" s="1"/>
  <c r="G35" i="63"/>
  <c r="BR2" i="88"/>
  <c r="AF29" i="83"/>
  <c r="AE25" i="58"/>
  <c r="AE24" i="85" l="1"/>
  <c r="AE25" i="85" s="1"/>
  <c r="AE26" i="85" s="1"/>
  <c r="AE27" i="85" s="1"/>
  <c r="AE28" i="85" s="1"/>
  <c r="AE29" i="85" s="1"/>
  <c r="AE30" i="85" s="1"/>
  <c r="AE31" i="85" s="1"/>
  <c r="AE32" i="85" s="1"/>
  <c r="AE33" i="85" s="1"/>
  <c r="AE34" i="85" s="1"/>
  <c r="AE24" i="86"/>
  <c r="BR16" i="87"/>
  <c r="BR16" i="88"/>
  <c r="AN2" i="83"/>
  <c r="AN16" i="84"/>
  <c r="AE26" i="58"/>
  <c r="AE27" i="58" s="1"/>
  <c r="AE35" i="85" l="1"/>
  <c r="AE36" i="85" s="1"/>
  <c r="AE37" i="85" s="1"/>
  <c r="AE25" i="86"/>
  <c r="BR29" i="88"/>
  <c r="BR29" i="87"/>
  <c r="AN29" i="84"/>
  <c r="AN16" i="83"/>
  <c r="AE28" i="58"/>
  <c r="AE38" i="85" l="1"/>
  <c r="AE39" i="85" s="1"/>
  <c r="AE40" i="85" s="1"/>
  <c r="AE41" i="85" s="1"/>
  <c r="AE42" i="85" s="1"/>
  <c r="AE43" i="85" s="1"/>
  <c r="AE44" i="85" s="1"/>
  <c r="AE45" i="85" s="1"/>
  <c r="AE46" i="85" s="1"/>
  <c r="AE47" i="85" s="1"/>
  <c r="AE48" i="85" s="1"/>
  <c r="AE26" i="86"/>
  <c r="AE27" i="86" s="1"/>
  <c r="AE28" i="86" s="1"/>
  <c r="AE29" i="86" s="1"/>
  <c r="AE30" i="86" s="1"/>
  <c r="AE31" i="86" s="1"/>
  <c r="AE32" i="86" s="1"/>
  <c r="AE33" i="86" s="1"/>
  <c r="AE34" i="86" s="1"/>
  <c r="AE35" i="86" s="1"/>
  <c r="AE36" i="86" s="1"/>
  <c r="AE37" i="86" s="1"/>
  <c r="AE38" i="86" s="1"/>
  <c r="AE39" i="86" s="1"/>
  <c r="AE40" i="86" s="1"/>
  <c r="AE41" i="86" s="1"/>
  <c r="AE42" i="86" s="1"/>
  <c r="AE43" i="86" s="1"/>
  <c r="AE44" i="86" s="1"/>
  <c r="AE45" i="86" s="1"/>
  <c r="AE46" i="86" s="1"/>
  <c r="AE47" i="86" s="1"/>
  <c r="AE48" i="86" s="1"/>
  <c r="BY2" i="87"/>
  <c r="BY2" i="88"/>
  <c r="AN29" i="83"/>
  <c r="AU2" i="84"/>
  <c r="AE29" i="58"/>
  <c r="AE30" i="58" s="1"/>
  <c r="AE31" i="58" l="1"/>
  <c r="AE32" i="58" s="1"/>
  <c r="BY16" i="88"/>
  <c r="BY16" i="87"/>
  <c r="AU16" i="84"/>
  <c r="AU2" i="83"/>
  <c r="AE33" i="58" l="1"/>
  <c r="AE34" i="58" s="1"/>
  <c r="AE35" i="58" s="1"/>
  <c r="BY29" i="87"/>
  <c r="BY29" i="88"/>
  <c r="AU16" i="83"/>
  <c r="AU29" i="84"/>
  <c r="AE36" i="58"/>
  <c r="AE37" i="58" l="1"/>
  <c r="AE38" i="58" s="1"/>
  <c r="AE39" i="58" s="1"/>
  <c r="AE40" i="58" s="1"/>
  <c r="AE41" i="58" s="1"/>
  <c r="AE42" i="58" s="1"/>
  <c r="AE43" i="58" s="1"/>
  <c r="AE44" i="58" s="1"/>
  <c r="AE45" i="58" s="1"/>
  <c r="AE46" i="58" s="1"/>
  <c r="AE47" i="58" s="1"/>
  <c r="AE48" i="58" s="1"/>
  <c r="CG2" i="88"/>
  <c r="CG2" i="87"/>
  <c r="BC2" i="84"/>
  <c r="AU29" i="83"/>
  <c r="A18" i="60"/>
  <c r="A19" i="60"/>
  <c r="A20" i="60"/>
  <c r="A21" i="60"/>
  <c r="A18" i="72"/>
  <c r="A19" i="72"/>
  <c r="A20" i="72"/>
  <c r="A21" i="72"/>
  <c r="A22" i="72"/>
  <c r="A23" i="72"/>
  <c r="A24" i="72"/>
  <c r="A25" i="72"/>
  <c r="A18" i="58"/>
  <c r="A19" i="58"/>
  <c r="A20" i="58"/>
  <c r="A21" i="58"/>
  <c r="A22" i="58"/>
  <c r="A23" i="58"/>
  <c r="A24" i="58"/>
  <c r="A25" i="58"/>
  <c r="A26" i="58"/>
  <c r="A27" i="58"/>
  <c r="A28" i="58"/>
  <c r="A29" i="58"/>
  <c r="A30" i="58"/>
  <c r="A31" i="58"/>
  <c r="A32" i="58"/>
  <c r="A33" i="58"/>
  <c r="A34" i="58"/>
  <c r="A35" i="58"/>
  <c r="A36" i="58"/>
  <c r="A37" i="58"/>
  <c r="A17" i="60"/>
  <c r="A17" i="72"/>
  <c r="A17" i="58"/>
  <c r="R31" i="83" l="1"/>
  <c r="S36" i="83" s="1"/>
  <c r="AG4" i="83"/>
  <c r="AG5" i="83" s="1"/>
  <c r="C18" i="83"/>
  <c r="C17" i="83" s="1"/>
  <c r="R4" i="83"/>
  <c r="S9" i="83" s="1"/>
  <c r="R18" i="83"/>
  <c r="S19" i="83" s="1"/>
  <c r="C31" i="83"/>
  <c r="D32" i="83" s="1"/>
  <c r="AV4" i="83"/>
  <c r="AV5" i="83" s="1"/>
  <c r="K4" i="83"/>
  <c r="K3" i="83" s="1"/>
  <c r="AO4" i="83"/>
  <c r="AO6" i="83" s="1"/>
  <c r="Z31" i="83"/>
  <c r="Z30" i="83" s="1"/>
  <c r="AO18" i="83"/>
  <c r="AP19" i="83" s="1"/>
  <c r="K18" i="83"/>
  <c r="K19" i="83" s="1"/>
  <c r="AG18" i="83"/>
  <c r="AH21" i="83" s="1"/>
  <c r="AF26" i="83" s="1"/>
  <c r="K31" i="83"/>
  <c r="K30" i="83" s="1"/>
  <c r="AV18" i="83"/>
  <c r="AV20" i="83" s="1"/>
  <c r="AO31" i="83"/>
  <c r="AO30" i="83" s="1"/>
  <c r="C4" i="83"/>
  <c r="D9" i="83" s="1"/>
  <c r="AG31" i="83"/>
  <c r="AH36" i="83" s="1"/>
  <c r="Z4" i="83"/>
  <c r="Z3" i="83" s="1"/>
  <c r="Z18" i="83"/>
  <c r="Z20" i="83" s="1"/>
  <c r="CG16" i="87"/>
  <c r="CG16" i="88"/>
  <c r="BC2" i="83"/>
  <c r="AV31" i="83"/>
  <c r="BC16" i="84"/>
  <c r="AA8" i="58"/>
  <c r="AA9" i="58"/>
  <c r="AA10" i="58"/>
  <c r="AA11" i="58"/>
  <c r="AA7" i="58"/>
  <c r="R17" i="83" l="1"/>
  <c r="D7" i="83"/>
  <c r="B12" i="83" s="1"/>
  <c r="S23" i="83"/>
  <c r="S21" i="83"/>
  <c r="Q26" i="83" s="1"/>
  <c r="D5" i="83"/>
  <c r="R19" i="83"/>
  <c r="R20" i="83"/>
  <c r="C20" i="83"/>
  <c r="AA9" i="83"/>
  <c r="K17" i="83"/>
  <c r="L19" i="83"/>
  <c r="K20" i="83"/>
  <c r="L21" i="83"/>
  <c r="J26" i="83" s="1"/>
  <c r="D36" i="83"/>
  <c r="AG32" i="83"/>
  <c r="Z5" i="83"/>
  <c r="R33" i="83"/>
  <c r="R30" i="83"/>
  <c r="C30" i="83"/>
  <c r="AG30" i="83"/>
  <c r="S5" i="83"/>
  <c r="D23" i="83"/>
  <c r="AW23" i="83"/>
  <c r="R6" i="83"/>
  <c r="L23" i="83"/>
  <c r="AA34" i="83"/>
  <c r="Y39" i="83" s="1"/>
  <c r="AA32" i="83"/>
  <c r="AP7" i="83"/>
  <c r="AN12" i="83" s="1"/>
  <c r="D19" i="83"/>
  <c r="S7" i="83"/>
  <c r="Q12" i="83" s="1"/>
  <c r="AA36" i="83"/>
  <c r="AO3" i="83"/>
  <c r="AH19" i="83"/>
  <c r="R5" i="83"/>
  <c r="AH32" i="83"/>
  <c r="C3" i="83"/>
  <c r="R3" i="83"/>
  <c r="AP36" i="83"/>
  <c r="AW21" i="83"/>
  <c r="AU26" i="83" s="1"/>
  <c r="AV17" i="83"/>
  <c r="AW7" i="83"/>
  <c r="AU12" i="83" s="1"/>
  <c r="AW19" i="83"/>
  <c r="AW9" i="83"/>
  <c r="AV19" i="83"/>
  <c r="D21" i="83"/>
  <c r="B26" i="83" s="1"/>
  <c r="Z6" i="83"/>
  <c r="AA7" i="83"/>
  <c r="Y12" i="83" s="1"/>
  <c r="AP9" i="83"/>
  <c r="AO5" i="83"/>
  <c r="R32" i="83"/>
  <c r="AP5" i="83"/>
  <c r="AV3" i="83"/>
  <c r="L36" i="83"/>
  <c r="AO20" i="83"/>
  <c r="L9" i="83"/>
  <c r="AP23" i="83"/>
  <c r="AP21" i="83"/>
  <c r="AN26" i="83" s="1"/>
  <c r="L7" i="83"/>
  <c r="J12" i="83" s="1"/>
  <c r="S32" i="83"/>
  <c r="AO17" i="83"/>
  <c r="AW5" i="83"/>
  <c r="AO19" i="83"/>
  <c r="AV6" i="83"/>
  <c r="L5" i="83"/>
  <c r="AH7" i="83"/>
  <c r="AF12" i="83" s="1"/>
  <c r="AG17" i="83"/>
  <c r="AA19" i="83"/>
  <c r="Z32" i="83"/>
  <c r="D34" i="83"/>
  <c r="B39" i="83" s="1"/>
  <c r="AA5" i="83"/>
  <c r="AG3" i="83"/>
  <c r="AG19" i="83"/>
  <c r="AA23" i="83"/>
  <c r="Z33" i="83"/>
  <c r="C33" i="83"/>
  <c r="AH5" i="83"/>
  <c r="AG20" i="83"/>
  <c r="Z17" i="83"/>
  <c r="L34" i="83"/>
  <c r="J39" i="83" s="1"/>
  <c r="AG6" i="83"/>
  <c r="AH23" i="83"/>
  <c r="AA21" i="83"/>
  <c r="Y26" i="83" s="1"/>
  <c r="K32" i="83"/>
  <c r="L32" i="83"/>
  <c r="AH9" i="83"/>
  <c r="AO33" i="83"/>
  <c r="Z19" i="83"/>
  <c r="K6" i="83"/>
  <c r="K33" i="83"/>
  <c r="AH34" i="83"/>
  <c r="AF39" i="83" s="1"/>
  <c r="AP32" i="83"/>
  <c r="S34" i="83"/>
  <c r="Q39" i="83" s="1"/>
  <c r="K5" i="83"/>
  <c r="AG33" i="83"/>
  <c r="AP34" i="83"/>
  <c r="AN39" i="83" s="1"/>
  <c r="AO32" i="83"/>
  <c r="CG29" i="88"/>
  <c r="CG29" i="87"/>
  <c r="BC29" i="84"/>
  <c r="AV33" i="83"/>
  <c r="AW36" i="83"/>
  <c r="AV32" i="83"/>
  <c r="AW32" i="83"/>
  <c r="AW34" i="83"/>
  <c r="AU39" i="83" s="1"/>
  <c r="AV30" i="83"/>
  <c r="BC16" i="83"/>
  <c r="BD4" i="83"/>
  <c r="E23" i="72"/>
  <c r="F45" i="63"/>
  <c r="F22" i="63"/>
  <c r="BD3" i="83" l="1"/>
  <c r="BD6" i="83"/>
  <c r="BE9" i="83"/>
  <c r="BE7" i="83"/>
  <c r="BC12" i="83" s="1"/>
  <c r="BE5" i="83"/>
  <c r="BD5" i="83"/>
  <c r="BC29" i="83"/>
  <c r="BD18" i="83"/>
  <c r="BJ2" i="84"/>
  <c r="E17" i="60"/>
  <c r="C6" i="83"/>
  <c r="E24" i="72"/>
  <c r="E20" i="60"/>
  <c r="E21" i="60"/>
  <c r="E25" i="72"/>
  <c r="E22" i="72"/>
  <c r="E18" i="72"/>
  <c r="E19" i="72"/>
  <c r="E20" i="72"/>
  <c r="E21" i="72"/>
  <c r="E18" i="60"/>
  <c r="E19" i="60"/>
  <c r="E17" i="72"/>
  <c r="A3" i="69"/>
  <c r="A4" i="69"/>
  <c r="A5" i="69"/>
  <c r="A6" i="69"/>
  <c r="A7" i="69"/>
  <c r="A8" i="69"/>
  <c r="K38" i="86" l="1"/>
  <c r="O38" i="86" s="1"/>
  <c r="P38" i="86" s="1"/>
  <c r="K46" i="86"/>
  <c r="O46" i="86" s="1"/>
  <c r="P46" i="86" s="1"/>
  <c r="K37" i="86"/>
  <c r="O37" i="86" s="1"/>
  <c r="P37" i="86" s="1"/>
  <c r="K34" i="86"/>
  <c r="O34" i="86" s="1"/>
  <c r="P34" i="86" s="1"/>
  <c r="K45" i="86"/>
  <c r="O45" i="86" s="1"/>
  <c r="P45" i="86" s="1"/>
  <c r="K41" i="86"/>
  <c r="O41" i="86" s="1"/>
  <c r="P41" i="86" s="1"/>
  <c r="K40" i="85"/>
  <c r="O40" i="85" s="1"/>
  <c r="P40" i="85" s="1"/>
  <c r="K48" i="85"/>
  <c r="O48" i="85" s="1"/>
  <c r="P48" i="85" s="1"/>
  <c r="K41" i="85"/>
  <c r="O41" i="85" s="1"/>
  <c r="P41" i="85" s="1"/>
  <c r="K36" i="86"/>
  <c r="O36" i="86" s="1"/>
  <c r="P36" i="86" s="1"/>
  <c r="K44" i="86"/>
  <c r="O44" i="86" s="1"/>
  <c r="P44" i="86" s="1"/>
  <c r="K36" i="85"/>
  <c r="O36" i="85" s="1"/>
  <c r="P36" i="85" s="1"/>
  <c r="K44" i="85"/>
  <c r="O44" i="85" s="1"/>
  <c r="P44" i="85" s="1"/>
  <c r="K40" i="86"/>
  <c r="O40" i="86" s="1"/>
  <c r="P40" i="86" s="1"/>
  <c r="K48" i="86"/>
  <c r="O48" i="86" s="1"/>
  <c r="P48" i="86" s="1"/>
  <c r="K42" i="85"/>
  <c r="O42" i="85" s="1"/>
  <c r="P42" i="85" s="1"/>
  <c r="K35" i="85"/>
  <c r="O35" i="85" s="1"/>
  <c r="P35" i="85" s="1"/>
  <c r="K39" i="85"/>
  <c r="O39" i="85" s="1"/>
  <c r="P39" i="85" s="1"/>
  <c r="K47" i="85"/>
  <c r="O47" i="85" s="1"/>
  <c r="P47" i="85" s="1"/>
  <c r="K43" i="85"/>
  <c r="O43" i="85" s="1"/>
  <c r="P43" i="85" s="1"/>
  <c r="K42" i="86"/>
  <c r="O42" i="86" s="1"/>
  <c r="P42" i="86" s="1"/>
  <c r="K34" i="85"/>
  <c r="O34" i="85" s="1"/>
  <c r="P34" i="85" s="1"/>
  <c r="K35" i="86"/>
  <c r="O35" i="86" s="1"/>
  <c r="P35" i="86" s="1"/>
  <c r="K43" i="86"/>
  <c r="O43" i="86" s="1"/>
  <c r="P43" i="86" s="1"/>
  <c r="K38" i="85"/>
  <c r="O38" i="85" s="1"/>
  <c r="P38" i="85" s="1"/>
  <c r="K39" i="86"/>
  <c r="O39" i="86" s="1"/>
  <c r="P39" i="86" s="1"/>
  <c r="K47" i="86"/>
  <c r="O47" i="86" s="1"/>
  <c r="P47" i="86" s="1"/>
  <c r="K45" i="85"/>
  <c r="O45" i="85" s="1"/>
  <c r="P45" i="85" s="1"/>
  <c r="K46" i="85"/>
  <c r="O46" i="85" s="1"/>
  <c r="P46" i="85" s="1"/>
  <c r="K37" i="85"/>
  <c r="O37" i="85" s="1"/>
  <c r="P37" i="85" s="1"/>
  <c r="K33" i="86"/>
  <c r="O33" i="86" s="1"/>
  <c r="P33" i="86" s="1"/>
  <c r="K33" i="85"/>
  <c r="O33" i="85" s="1"/>
  <c r="P33" i="85" s="1"/>
  <c r="K32" i="85"/>
  <c r="O32" i="85" s="1"/>
  <c r="P32" i="85" s="1"/>
  <c r="K32" i="86"/>
  <c r="O32" i="86" s="1"/>
  <c r="P32" i="86" s="1"/>
  <c r="K30" i="85"/>
  <c r="O30" i="85" s="1"/>
  <c r="P30" i="85" s="1"/>
  <c r="K30" i="86"/>
  <c r="O30" i="86" s="1"/>
  <c r="P30" i="86" s="1"/>
  <c r="K29" i="85"/>
  <c r="O29" i="85" s="1"/>
  <c r="P29" i="85" s="1"/>
  <c r="K29" i="86"/>
  <c r="O29" i="86" s="1"/>
  <c r="P29" i="86" s="1"/>
  <c r="K31" i="85"/>
  <c r="O31" i="85" s="1"/>
  <c r="P31" i="85" s="1"/>
  <c r="K31" i="86"/>
  <c r="O31" i="86" s="1"/>
  <c r="P31" i="86" s="1"/>
  <c r="K26" i="86"/>
  <c r="O26" i="86" s="1"/>
  <c r="P26" i="86" s="1"/>
  <c r="K27" i="85"/>
  <c r="O27" i="85" s="1"/>
  <c r="P27" i="85" s="1"/>
  <c r="K27" i="86"/>
  <c r="O27" i="86" s="1"/>
  <c r="P27" i="86" s="1"/>
  <c r="K28" i="85"/>
  <c r="O28" i="85" s="1"/>
  <c r="P28" i="85" s="1"/>
  <c r="K28" i="86"/>
  <c r="O28" i="86" s="1"/>
  <c r="P28" i="86" s="1"/>
  <c r="K26" i="85"/>
  <c r="O26" i="85" s="1"/>
  <c r="P26" i="85" s="1"/>
  <c r="K25" i="86"/>
  <c r="O25" i="86" s="1"/>
  <c r="P25" i="86" s="1"/>
  <c r="K22" i="86"/>
  <c r="O22" i="86" s="1"/>
  <c r="P22" i="86" s="1"/>
  <c r="K24" i="85"/>
  <c r="O24" i="85" s="1"/>
  <c r="P24" i="85" s="1"/>
  <c r="K24" i="86"/>
  <c r="O24" i="86" s="1"/>
  <c r="P24" i="86" s="1"/>
  <c r="K23" i="86"/>
  <c r="O23" i="86" s="1"/>
  <c r="P23" i="86" s="1"/>
  <c r="K23" i="85"/>
  <c r="O23" i="85" s="1"/>
  <c r="P23" i="85" s="1"/>
  <c r="K25" i="85"/>
  <c r="O25" i="85" s="1"/>
  <c r="P25" i="85" s="1"/>
  <c r="K22" i="85"/>
  <c r="O22" i="85" s="1"/>
  <c r="P22" i="85" s="1"/>
  <c r="K21" i="85"/>
  <c r="O21" i="85" s="1"/>
  <c r="P21" i="85" s="1"/>
  <c r="K21" i="86"/>
  <c r="O21" i="86" s="1"/>
  <c r="P21" i="86" s="1"/>
  <c r="K20" i="85"/>
  <c r="O20" i="85" s="1"/>
  <c r="P20" i="85" s="1"/>
  <c r="K20" i="86"/>
  <c r="O20" i="86" s="1"/>
  <c r="P20" i="86" s="1"/>
  <c r="K19" i="85"/>
  <c r="O19" i="85" s="1"/>
  <c r="P19" i="85" s="1"/>
  <c r="K19" i="86"/>
  <c r="O19" i="86" s="1"/>
  <c r="P19" i="86" s="1"/>
  <c r="K17" i="85"/>
  <c r="O17" i="85" s="1"/>
  <c r="K18" i="85"/>
  <c r="O18" i="85" s="1"/>
  <c r="P18" i="85" s="1"/>
  <c r="K17" i="86"/>
  <c r="O17" i="86" s="1"/>
  <c r="K18" i="86"/>
  <c r="O18" i="86" s="1"/>
  <c r="P18" i="86" s="1"/>
  <c r="BJ16" i="84"/>
  <c r="BE19" i="83"/>
  <c r="BD19" i="83"/>
  <c r="BE23" i="83"/>
  <c r="BD17" i="83"/>
  <c r="BE21" i="83"/>
  <c r="BC26" i="83" s="1"/>
  <c r="BD20" i="83"/>
  <c r="BJ2" i="83"/>
  <c r="BD31" i="83"/>
  <c r="A8" i="1"/>
  <c r="P17" i="86" l="1"/>
  <c r="I111" i="67" s="1"/>
  <c r="O53" i="86"/>
  <c r="P17" i="85"/>
  <c r="I75" i="67" s="1"/>
  <c r="O53" i="85"/>
  <c r="BE36" i="83"/>
  <c r="BE34" i="83"/>
  <c r="BC39" i="83" s="1"/>
  <c r="BD33" i="83"/>
  <c r="BE32" i="83"/>
  <c r="BD32" i="83"/>
  <c r="BD30" i="83"/>
  <c r="BJ16" i="83"/>
  <c r="BK4" i="83"/>
  <c r="BJ29" i="84"/>
  <c r="G30" i="63"/>
  <c r="H7" i="63"/>
  <c r="H30" i="63" s="1"/>
  <c r="L13" i="72"/>
  <c r="L13" i="60"/>
  <c r="I139" i="67" l="1"/>
  <c r="I145" i="67"/>
  <c r="I126" i="67"/>
  <c r="I134" i="67"/>
  <c r="I133" i="67"/>
  <c r="I121" i="67"/>
  <c r="I141" i="67"/>
  <c r="I136" i="67"/>
  <c r="I125" i="67"/>
  <c r="I115" i="67"/>
  <c r="I132" i="67"/>
  <c r="I114" i="67"/>
  <c r="I113" i="67"/>
  <c r="I137" i="67"/>
  <c r="I119" i="67"/>
  <c r="I144" i="67"/>
  <c r="I112" i="67"/>
  <c r="I143" i="67"/>
  <c r="I118" i="67"/>
  <c r="I128" i="67"/>
  <c r="I130" i="67"/>
  <c r="I142" i="67"/>
  <c r="I116" i="67"/>
  <c r="I120" i="67"/>
  <c r="I131" i="67"/>
  <c r="I140" i="67"/>
  <c r="I117" i="67"/>
  <c r="I123" i="67"/>
  <c r="I122" i="67"/>
  <c r="I127" i="67"/>
  <c r="I138" i="67"/>
  <c r="I129" i="67"/>
  <c r="I135" i="67"/>
  <c r="I124" i="67"/>
  <c r="I96" i="67"/>
  <c r="I81" i="67"/>
  <c r="I101" i="67"/>
  <c r="I80" i="67"/>
  <c r="I85" i="67"/>
  <c r="I88" i="67"/>
  <c r="I93" i="67"/>
  <c r="I83" i="67"/>
  <c r="I109" i="67"/>
  <c r="I82" i="67"/>
  <c r="I97" i="67"/>
  <c r="I84" i="67"/>
  <c r="I77" i="67"/>
  <c r="I100" i="67"/>
  <c r="I106" i="67"/>
  <c r="I105" i="67"/>
  <c r="I108" i="67"/>
  <c r="I90" i="67"/>
  <c r="I92" i="67"/>
  <c r="I86" i="67"/>
  <c r="I91" i="67"/>
  <c r="I98" i="67"/>
  <c r="I95" i="67"/>
  <c r="I102" i="67"/>
  <c r="I89" i="67"/>
  <c r="I104" i="67"/>
  <c r="I78" i="67"/>
  <c r="I87" i="67"/>
  <c r="I76" i="67"/>
  <c r="I79" i="67"/>
  <c r="I103" i="67"/>
  <c r="I107" i="67"/>
  <c r="I99" i="67"/>
  <c r="I94" i="67"/>
  <c r="P53" i="85"/>
  <c r="T17" i="85"/>
  <c r="I74" i="67"/>
  <c r="BR2" i="84"/>
  <c r="P53" i="86"/>
  <c r="T17" i="86"/>
  <c r="I110" i="67"/>
  <c r="BL9" i="83"/>
  <c r="BL5" i="83"/>
  <c r="BK5" i="83"/>
  <c r="BK6" i="83"/>
  <c r="BK3" i="83"/>
  <c r="BL7" i="83"/>
  <c r="BJ12" i="83" s="1"/>
  <c r="BJ29" i="83"/>
  <c r="BK18" i="83"/>
  <c r="S6" i="58"/>
  <c r="D13" i="63" l="1"/>
  <c r="T53" i="86"/>
  <c r="BR16" i="84"/>
  <c r="T53" i="85"/>
  <c r="D12" i="63"/>
  <c r="BL19" i="83"/>
  <c r="BK20" i="83"/>
  <c r="BK19" i="83"/>
  <c r="BK17" i="83"/>
  <c r="BL21" i="83"/>
  <c r="BJ26" i="83" s="1"/>
  <c r="BL23" i="83"/>
  <c r="BR2" i="83"/>
  <c r="BK31" i="83"/>
  <c r="S6" i="85"/>
  <c r="S6" i="86"/>
  <c r="S4" i="72"/>
  <c r="S3" i="72"/>
  <c r="S2" i="72"/>
  <c r="S1" i="72"/>
  <c r="S2" i="60"/>
  <c r="S3" i="60"/>
  <c r="S4" i="60"/>
  <c r="S1" i="60"/>
  <c r="G27" i="63"/>
  <c r="G26" i="63"/>
  <c r="G25" i="63"/>
  <c r="G24" i="63"/>
  <c r="BR16" i="83" l="1"/>
  <c r="BS4" i="83"/>
  <c r="D35" i="63"/>
  <c r="F12" i="63"/>
  <c r="F35" i="63" s="1"/>
  <c r="BR29" i="84"/>
  <c r="BK32" i="83"/>
  <c r="BK30" i="83"/>
  <c r="BL36" i="83"/>
  <c r="BK33" i="83"/>
  <c r="BL34" i="83"/>
  <c r="BJ39" i="83" s="1"/>
  <c r="BL32" i="83"/>
  <c r="D36" i="63"/>
  <c r="F13" i="63"/>
  <c r="F36" i="63" s="1"/>
  <c r="E29" i="63"/>
  <c r="BY2" i="84" l="1"/>
  <c r="BT7" i="83"/>
  <c r="BR12" i="83" s="1"/>
  <c r="BS3" i="83"/>
  <c r="BS5" i="83"/>
  <c r="BT9" i="83"/>
  <c r="BS6" i="83"/>
  <c r="BT5" i="83"/>
  <c r="BR29" i="83"/>
  <c r="BS18" i="83"/>
  <c r="H3" i="79"/>
  <c r="G3" i="79" s="1"/>
  <c r="H4" i="79"/>
  <c r="G4" i="79" s="1"/>
  <c r="H5" i="79"/>
  <c r="G5" i="79" s="1"/>
  <c r="H6" i="79"/>
  <c r="G6" i="79" s="1"/>
  <c r="H7" i="79"/>
  <c r="G7" i="79" s="1"/>
  <c r="H8" i="79"/>
  <c r="G8" i="79" s="1"/>
  <c r="H9" i="79"/>
  <c r="G9" i="79" s="1"/>
  <c r="H10" i="79"/>
  <c r="G10" i="79" s="1"/>
  <c r="H11" i="79"/>
  <c r="G11" i="79" s="1"/>
  <c r="H12" i="79"/>
  <c r="G12" i="79" s="1"/>
  <c r="H13" i="79"/>
  <c r="G13" i="79" s="1"/>
  <c r="H14" i="79"/>
  <c r="G14" i="79" s="1"/>
  <c r="H15" i="79"/>
  <c r="G15" i="79" s="1"/>
  <c r="H16" i="79"/>
  <c r="G16" i="79" s="1"/>
  <c r="H17" i="79"/>
  <c r="G17" i="79" s="1"/>
  <c r="D3" i="79"/>
  <c r="A13" i="79" s="1"/>
  <c r="G17" i="78"/>
  <c r="G16" i="78"/>
  <c r="G15" i="78"/>
  <c r="G14" i="78"/>
  <c r="G13" i="78"/>
  <c r="G12" i="78"/>
  <c r="G11" i="78"/>
  <c r="G10" i="78"/>
  <c r="G9" i="78"/>
  <c r="G8" i="78"/>
  <c r="G7" i="78"/>
  <c r="G6" i="78"/>
  <c r="G5" i="78"/>
  <c r="G4" i="78"/>
  <c r="G3" i="78"/>
  <c r="D3" i="78"/>
  <c r="A13" i="78" s="1"/>
  <c r="BT23" i="83" l="1"/>
  <c r="BS19" i="83"/>
  <c r="BT19" i="83"/>
  <c r="BT21" i="83"/>
  <c r="BR26" i="83" s="1"/>
  <c r="BS20" i="83"/>
  <c r="BS17" i="83"/>
  <c r="BS31" i="83"/>
  <c r="BY2" i="83"/>
  <c r="BY16" i="84"/>
  <c r="F3" i="78"/>
  <c r="C3" i="79"/>
  <c r="F3" i="79"/>
  <c r="D13" i="79"/>
  <c r="C13" i="79"/>
  <c r="D13" i="78"/>
  <c r="C13" i="78"/>
  <c r="C3" i="78"/>
  <c r="BY16" i="83" l="1"/>
  <c r="BZ4" i="83"/>
  <c r="BS33" i="83"/>
  <c r="BT32" i="83"/>
  <c r="BT36" i="83"/>
  <c r="BS32" i="83"/>
  <c r="BT34" i="83"/>
  <c r="BR39" i="83" s="1"/>
  <c r="BS30" i="83"/>
  <c r="BY29" i="84"/>
  <c r="A23" i="79"/>
  <c r="F13" i="79"/>
  <c r="F13" i="78"/>
  <c r="A23" i="78"/>
  <c r="CG2" i="84" l="1"/>
  <c r="CA9" i="83"/>
  <c r="BZ6" i="83"/>
  <c r="BZ5" i="83"/>
  <c r="BZ3" i="83"/>
  <c r="CA7" i="83"/>
  <c r="BY12" i="83" s="1"/>
  <c r="CA5" i="83"/>
  <c r="BY29" i="83"/>
  <c r="BZ18" i="83"/>
  <c r="F6" i="63"/>
  <c r="D23" i="79"/>
  <c r="C23" i="79"/>
  <c r="D23" i="78"/>
  <c r="C23" i="78"/>
  <c r="F4" i="77"/>
  <c r="G4" i="77" s="1"/>
  <c r="F5" i="77"/>
  <c r="G5" i="77" s="1"/>
  <c r="F6" i="77"/>
  <c r="G6" i="77" s="1"/>
  <c r="F7" i="77"/>
  <c r="G7" i="77" s="1"/>
  <c r="F9" i="77"/>
  <c r="G9" i="77" s="1"/>
  <c r="F12" i="77"/>
  <c r="G12" i="77" s="1"/>
  <c r="F8" i="77"/>
  <c r="G8" i="77" s="1"/>
  <c r="F10" i="77"/>
  <c r="G10" i="77" s="1"/>
  <c r="F14" i="77"/>
  <c r="G14" i="77" s="1"/>
  <c r="F15" i="77"/>
  <c r="G15" i="77" s="1"/>
  <c r="F13" i="77"/>
  <c r="G13" i="77" s="1"/>
  <c r="F16" i="77"/>
  <c r="G16" i="77" s="1"/>
  <c r="F18" i="77"/>
  <c r="G18" i="77" s="1"/>
  <c r="F37" i="77"/>
  <c r="G37" i="77" s="1"/>
  <c r="F17" i="77"/>
  <c r="G17" i="77" s="1"/>
  <c r="F20" i="77"/>
  <c r="G20" i="77" s="1"/>
  <c r="F29" i="77"/>
  <c r="G29" i="77" s="1"/>
  <c r="F33" i="77"/>
  <c r="G33" i="77" s="1"/>
  <c r="F26" i="77"/>
  <c r="G26" i="77" s="1"/>
  <c r="F62" i="77"/>
  <c r="G62" i="77" s="1"/>
  <c r="F21" i="77"/>
  <c r="G21" i="77" s="1"/>
  <c r="F30" i="77"/>
  <c r="G30" i="77" s="1"/>
  <c r="F34" i="77"/>
  <c r="G34" i="77" s="1"/>
  <c r="F22" i="77"/>
  <c r="G22" i="77" s="1"/>
  <c r="F72" i="77"/>
  <c r="G72" i="77" s="1"/>
  <c r="F25" i="77"/>
  <c r="G25" i="77" s="1"/>
  <c r="F19" i="77"/>
  <c r="G19" i="77" s="1"/>
  <c r="F23" i="77"/>
  <c r="G23" i="77" s="1"/>
  <c r="F11" i="77"/>
  <c r="G11" i="77" s="1"/>
  <c r="F35" i="77"/>
  <c r="G35" i="77" s="1"/>
  <c r="F79" i="77"/>
  <c r="G79" i="77" s="1"/>
  <c r="F51" i="77"/>
  <c r="G51" i="77" s="1"/>
  <c r="F32" i="77"/>
  <c r="G32" i="77" s="1"/>
  <c r="F28" i="77"/>
  <c r="G28" i="77" s="1"/>
  <c r="F75" i="77"/>
  <c r="G75" i="77" s="1"/>
  <c r="F46" i="77"/>
  <c r="G46" i="77" s="1"/>
  <c r="F24" i="77"/>
  <c r="G24" i="77" s="1"/>
  <c r="F36" i="77"/>
  <c r="G36" i="77" s="1"/>
  <c r="F55" i="77"/>
  <c r="G55" i="77" s="1"/>
  <c r="F48" i="77"/>
  <c r="G48" i="77" s="1"/>
  <c r="F31" i="77"/>
  <c r="G31" i="77" s="1"/>
  <c r="F40" i="77"/>
  <c r="G40" i="77" s="1"/>
  <c r="F27" i="77"/>
  <c r="G27" i="77" s="1"/>
  <c r="F44" i="77"/>
  <c r="G44" i="77" s="1"/>
  <c r="F60" i="77"/>
  <c r="G60" i="77" s="1"/>
  <c r="F38" i="77"/>
  <c r="G38" i="77" s="1"/>
  <c r="F58" i="77"/>
  <c r="G58" i="77" s="1"/>
  <c r="F43" i="77"/>
  <c r="G43" i="77" s="1"/>
  <c r="F49" i="77"/>
  <c r="G49" i="77" s="1"/>
  <c r="F41" i="77"/>
  <c r="G41" i="77" s="1"/>
  <c r="F64" i="77"/>
  <c r="G64" i="77" s="1"/>
  <c r="F59" i="77"/>
  <c r="G59" i="77" s="1"/>
  <c r="F70" i="77"/>
  <c r="G70" i="77" s="1"/>
  <c r="F61" i="77"/>
  <c r="G61" i="77" s="1"/>
  <c r="F56" i="77"/>
  <c r="G56" i="77" s="1"/>
  <c r="F63" i="77"/>
  <c r="G63" i="77" s="1"/>
  <c r="F52" i="77"/>
  <c r="G52" i="77" s="1"/>
  <c r="F39" i="77"/>
  <c r="G39" i="77" s="1"/>
  <c r="F68" i="77"/>
  <c r="G68" i="77" s="1"/>
  <c r="F67" i="77"/>
  <c r="G67" i="77" s="1"/>
  <c r="F57" i="77"/>
  <c r="G57" i="77" s="1"/>
  <c r="F50" i="77"/>
  <c r="G50" i="77" s="1"/>
  <c r="F74" i="77"/>
  <c r="G74" i="77" s="1"/>
  <c r="F45" i="77"/>
  <c r="G45" i="77" s="1"/>
  <c r="F78" i="77"/>
  <c r="G78" i="77" s="1"/>
  <c r="F47" i="77"/>
  <c r="G47" i="77" s="1"/>
  <c r="F83" i="77"/>
  <c r="G83" i="77" s="1"/>
  <c r="F54" i="77"/>
  <c r="G54" i="77" s="1"/>
  <c r="F88" i="77"/>
  <c r="G88" i="77" s="1"/>
  <c r="F42" i="77"/>
  <c r="G42" i="77" s="1"/>
  <c r="F66" i="77"/>
  <c r="G66" i="77" s="1"/>
  <c r="F91" i="77"/>
  <c r="G91" i="77" s="1"/>
  <c r="F73" i="77"/>
  <c r="G73" i="77" s="1"/>
  <c r="F95" i="77"/>
  <c r="G95" i="77" s="1"/>
  <c r="F93" i="77"/>
  <c r="G93" i="77" s="1"/>
  <c r="F80" i="77"/>
  <c r="G80" i="77" s="1"/>
  <c r="F84" i="77"/>
  <c r="G84" i="77" s="1"/>
  <c r="F96" i="77"/>
  <c r="G96" i="77" s="1"/>
  <c r="F90" i="77"/>
  <c r="G90" i="77" s="1"/>
  <c r="F85" i="77"/>
  <c r="G85" i="77" s="1"/>
  <c r="F87" i="77"/>
  <c r="G87" i="77" s="1"/>
  <c r="F92" i="77"/>
  <c r="G92" i="77" s="1"/>
  <c r="F53" i="77"/>
  <c r="G53" i="77" s="1"/>
  <c r="F76" i="77"/>
  <c r="G76" i="77" s="1"/>
  <c r="F94" i="77"/>
  <c r="G94" i="77" s="1"/>
  <c r="F81" i="77"/>
  <c r="G81" i="77" s="1"/>
  <c r="F65" i="77"/>
  <c r="G65" i="77" s="1"/>
  <c r="F97" i="77"/>
  <c r="G97" i="77" s="1"/>
  <c r="F86" i="77"/>
  <c r="G86" i="77" s="1"/>
  <c r="F98" i="77"/>
  <c r="G98" i="77" s="1"/>
  <c r="F71" i="77"/>
  <c r="G71" i="77" s="1"/>
  <c r="F69" i="77"/>
  <c r="G69" i="77" s="1"/>
  <c r="F77" i="77"/>
  <c r="G77" i="77" s="1"/>
  <c r="F82" i="77"/>
  <c r="G82" i="77" s="1"/>
  <c r="F89" i="77"/>
  <c r="G89" i="77" s="1"/>
  <c r="F3" i="77"/>
  <c r="G3" i="77" s="1"/>
  <c r="E4" i="77"/>
  <c r="E5" i="77"/>
  <c r="E6" i="77"/>
  <c r="E7" i="77"/>
  <c r="E9" i="77"/>
  <c r="E12" i="77"/>
  <c r="E8" i="77"/>
  <c r="E10" i="77"/>
  <c r="E14" i="77"/>
  <c r="E15" i="77"/>
  <c r="E13" i="77"/>
  <c r="E16" i="77"/>
  <c r="E18" i="77"/>
  <c r="E37" i="77"/>
  <c r="E17" i="77"/>
  <c r="E20" i="77"/>
  <c r="E29" i="77"/>
  <c r="E33" i="77"/>
  <c r="E26" i="77"/>
  <c r="E62" i="77"/>
  <c r="E21" i="77"/>
  <c r="E30" i="77"/>
  <c r="E34" i="77"/>
  <c r="E22" i="77"/>
  <c r="E72" i="77"/>
  <c r="E25" i="77"/>
  <c r="E19" i="77"/>
  <c r="E23" i="77"/>
  <c r="E11" i="77"/>
  <c r="E35" i="77"/>
  <c r="E79" i="77"/>
  <c r="E51" i="77"/>
  <c r="E32" i="77"/>
  <c r="E28" i="77"/>
  <c r="E75" i="77"/>
  <c r="E46" i="77"/>
  <c r="E24" i="77"/>
  <c r="E36" i="77"/>
  <c r="E55" i="77"/>
  <c r="E48" i="77"/>
  <c r="E31" i="77"/>
  <c r="E40" i="77"/>
  <c r="E27" i="77"/>
  <c r="E44" i="77"/>
  <c r="E60" i="77"/>
  <c r="E38" i="77"/>
  <c r="E58" i="77"/>
  <c r="E43" i="77"/>
  <c r="E49" i="77"/>
  <c r="E41" i="77"/>
  <c r="E64" i="77"/>
  <c r="E59" i="77"/>
  <c r="E70" i="77"/>
  <c r="E61" i="77"/>
  <c r="E56" i="77"/>
  <c r="E63" i="77"/>
  <c r="E52" i="77"/>
  <c r="E39" i="77"/>
  <c r="E68" i="77"/>
  <c r="E67" i="77"/>
  <c r="E57" i="77"/>
  <c r="E50" i="77"/>
  <c r="E74" i="77"/>
  <c r="E45" i="77"/>
  <c r="E78" i="77"/>
  <c r="E47" i="77"/>
  <c r="E83" i="77"/>
  <c r="E54" i="77"/>
  <c r="E88" i="77"/>
  <c r="E42" i="77"/>
  <c r="E66" i="77"/>
  <c r="E91" i="77"/>
  <c r="E73" i="77"/>
  <c r="E95" i="77"/>
  <c r="E93" i="77"/>
  <c r="E80" i="77"/>
  <c r="E84" i="77"/>
  <c r="E96" i="77"/>
  <c r="E90" i="77"/>
  <c r="E85" i="77"/>
  <c r="E87" i="77"/>
  <c r="E92" i="77"/>
  <c r="E53" i="77"/>
  <c r="E76" i="77"/>
  <c r="E94" i="77"/>
  <c r="E81" i="77"/>
  <c r="E65" i="77"/>
  <c r="E97" i="77"/>
  <c r="E86" i="77"/>
  <c r="E98" i="77"/>
  <c r="E71" i="77"/>
  <c r="E69" i="77"/>
  <c r="E77" i="77"/>
  <c r="E82" i="77"/>
  <c r="E89" i="77"/>
  <c r="E3" i="77"/>
  <c r="CA23" i="83" l="1"/>
  <c r="BZ19" i="83"/>
  <c r="CA21" i="83"/>
  <c r="BY26" i="83" s="1"/>
  <c r="BZ17" i="83"/>
  <c r="BZ20" i="83"/>
  <c r="CA19" i="83"/>
  <c r="BZ31" i="83"/>
  <c r="CG2" i="83"/>
  <c r="CG16" i="84"/>
  <c r="F29" i="63"/>
  <c r="F23" i="79"/>
  <c r="A33" i="79"/>
  <c r="F23" i="78"/>
  <c r="A33" i="78"/>
  <c r="F17" i="60"/>
  <c r="CG16" i="83" l="1"/>
  <c r="CH4" i="83"/>
  <c r="BZ30" i="83"/>
  <c r="CA36" i="83"/>
  <c r="CA34" i="83"/>
  <c r="BY39" i="83" s="1"/>
  <c r="BZ33" i="83"/>
  <c r="BZ32" i="83"/>
  <c r="CA32" i="83"/>
  <c r="BZ34" i="83"/>
  <c r="BZ36" i="83"/>
  <c r="BZ35" i="83"/>
  <c r="BY36" i="83" s="1"/>
  <c r="CG29" i="84"/>
  <c r="C33" i="79"/>
  <c r="D33" i="79"/>
  <c r="C33" i="78"/>
  <c r="D33" i="78"/>
  <c r="G17" i="58"/>
  <c r="F17" i="72"/>
  <c r="CH8" i="83" l="1"/>
  <c r="CG9" i="83" s="1"/>
  <c r="CH3" i="83"/>
  <c r="CH5" i="83"/>
  <c r="CH6" i="83"/>
  <c r="CI7" i="83"/>
  <c r="CG12" i="83" s="1"/>
  <c r="CH9" i="83"/>
  <c r="CH7" i="83"/>
  <c r="CI5" i="83"/>
  <c r="CI9" i="83"/>
  <c r="CG29" i="83"/>
  <c r="CH31" i="83" s="1"/>
  <c r="CH18" i="83"/>
  <c r="G53" i="58"/>
  <c r="G17" i="86"/>
  <c r="G53" i="86" s="1"/>
  <c r="G17" i="85"/>
  <c r="G53" i="85" s="1"/>
  <c r="G17" i="60"/>
  <c r="G17" i="72"/>
  <c r="A43" i="79"/>
  <c r="F33" i="79"/>
  <c r="F33" i="78"/>
  <c r="A43" i="78"/>
  <c r="AA17" i="58"/>
  <c r="CI23" i="83" l="1"/>
  <c r="CI21" i="83"/>
  <c r="CG26" i="83" s="1"/>
  <c r="CH17" i="83"/>
  <c r="CH22" i="83"/>
  <c r="CG23" i="83" s="1"/>
  <c r="CH21" i="83"/>
  <c r="CI19" i="83"/>
  <c r="CH23" i="83"/>
  <c r="CH19" i="83"/>
  <c r="CH20" i="83"/>
  <c r="CH34" i="83"/>
  <c r="CH36" i="83"/>
  <c r="CH30" i="83"/>
  <c r="CH33" i="83"/>
  <c r="CH32" i="83"/>
  <c r="CI32" i="83"/>
  <c r="CH35" i="83"/>
  <c r="CG36" i="83" s="1"/>
  <c r="CI36" i="83"/>
  <c r="CI34" i="83"/>
  <c r="CG39" i="83" s="1"/>
  <c r="C43" i="79"/>
  <c r="D43" i="79"/>
  <c r="D43" i="78"/>
  <c r="C43" i="78"/>
  <c r="AC8" i="58"/>
  <c r="AC9" i="58"/>
  <c r="AC10" i="58"/>
  <c r="W7" i="58"/>
  <c r="V7" i="58"/>
  <c r="U7" i="58"/>
  <c r="U7" i="86" l="1"/>
  <c r="U7" i="85"/>
  <c r="AC7" i="58"/>
  <c r="V7" i="86"/>
  <c r="V7" i="85"/>
  <c r="W7" i="86"/>
  <c r="W13" i="86" s="1"/>
  <c r="W7" i="85"/>
  <c r="W13" i="85" s="1"/>
  <c r="F43" i="79"/>
  <c r="A53" i="79"/>
  <c r="F43" i="78"/>
  <c r="A53" i="78"/>
  <c r="AA21" i="58"/>
  <c r="AA19" i="58"/>
  <c r="AA20" i="58"/>
  <c r="AA18" i="58"/>
  <c r="U10" i="72"/>
  <c r="U9" i="72"/>
  <c r="U8" i="72"/>
  <c r="U7" i="72"/>
  <c r="U9" i="60"/>
  <c r="U8" i="60"/>
  <c r="U7" i="60"/>
  <c r="C53" i="79" l="1"/>
  <c r="D53" i="79"/>
  <c r="C53" i="78"/>
  <c r="D53" i="78"/>
  <c r="J51" i="58" l="1"/>
  <c r="L51" i="58" s="1"/>
  <c r="J45" i="58"/>
  <c r="J26" i="58"/>
  <c r="J30" i="58"/>
  <c r="J48" i="58"/>
  <c r="J27" i="58"/>
  <c r="J31" i="58"/>
  <c r="J35" i="58"/>
  <c r="J23" i="58"/>
  <c r="J42" i="58"/>
  <c r="J28" i="58"/>
  <c r="J32" i="58"/>
  <c r="J50" i="58"/>
  <c r="L50" i="58" s="1"/>
  <c r="M50" i="58" s="1"/>
  <c r="J39" i="58"/>
  <c r="J41" i="58"/>
  <c r="J44" i="58"/>
  <c r="J29" i="58"/>
  <c r="J33" i="58"/>
  <c r="J47" i="58"/>
  <c r="J38" i="58"/>
  <c r="J34" i="58"/>
  <c r="J49" i="58"/>
  <c r="L49" i="58" s="1"/>
  <c r="J40" i="58"/>
  <c r="J43" i="58"/>
  <c r="J24" i="58"/>
  <c r="J36" i="58"/>
  <c r="J46" i="58"/>
  <c r="J25" i="58"/>
  <c r="J37" i="58"/>
  <c r="J52" i="58"/>
  <c r="L52" i="58" s="1"/>
  <c r="K48" i="58"/>
  <c r="K47" i="58"/>
  <c r="K26" i="58"/>
  <c r="K36" i="58"/>
  <c r="K46" i="58"/>
  <c r="K52" i="58"/>
  <c r="K50" i="58"/>
  <c r="K49" i="58"/>
  <c r="K39" i="58"/>
  <c r="K37" i="58"/>
  <c r="K27" i="58"/>
  <c r="K42" i="58"/>
  <c r="K30" i="58"/>
  <c r="K35" i="58"/>
  <c r="K51" i="58"/>
  <c r="K44" i="58"/>
  <c r="K34" i="58"/>
  <c r="K38" i="58"/>
  <c r="K28" i="58"/>
  <c r="K23" i="58"/>
  <c r="K45" i="58"/>
  <c r="K41" i="58"/>
  <c r="K25" i="58"/>
  <c r="K43" i="58"/>
  <c r="K33" i="58"/>
  <c r="K32" i="58"/>
  <c r="K31" i="58"/>
  <c r="K22" i="58"/>
  <c r="K24" i="58"/>
  <c r="K29" i="58"/>
  <c r="K40" i="58"/>
  <c r="K18" i="58"/>
  <c r="K20" i="58"/>
  <c r="K19" i="58"/>
  <c r="K21" i="58"/>
  <c r="G13" i="58"/>
  <c r="M10" i="63" s="1"/>
  <c r="G12" i="58"/>
  <c r="K10" i="63" s="1"/>
  <c r="F53" i="79"/>
  <c r="A63" i="79"/>
  <c r="F53" i="78"/>
  <c r="A63" i="78"/>
  <c r="L10" i="58"/>
  <c r="L40" i="58" l="1"/>
  <c r="M40" i="58" s="1"/>
  <c r="BD34" i="83" s="1"/>
  <c r="BD36" i="83"/>
  <c r="L34" i="58"/>
  <c r="M34" i="58" s="1"/>
  <c r="AO34" i="83" s="1"/>
  <c r="AO36" i="83"/>
  <c r="L38" i="58"/>
  <c r="M38" i="58" s="1"/>
  <c r="BD9" i="83"/>
  <c r="L35" i="58"/>
  <c r="M35" i="58" s="1"/>
  <c r="AV7" i="83" s="1"/>
  <c r="AV9" i="83"/>
  <c r="L47" i="58"/>
  <c r="M47" i="58" s="1"/>
  <c r="BZ9" i="83"/>
  <c r="L37" i="58"/>
  <c r="M37" i="58" s="1"/>
  <c r="AV34" i="83" s="1"/>
  <c r="AV36" i="83"/>
  <c r="L48" i="58"/>
  <c r="O48" i="58" s="1"/>
  <c r="P48" i="58" s="1"/>
  <c r="BZ23" i="83"/>
  <c r="L46" i="58"/>
  <c r="O46" i="58" s="1"/>
  <c r="P46" i="58" s="1"/>
  <c r="BS36" i="83"/>
  <c r="L44" i="58"/>
  <c r="M44" i="58" s="1"/>
  <c r="BS7" i="83" s="1"/>
  <c r="BS9" i="83"/>
  <c r="L42" i="58"/>
  <c r="M42" i="58" s="1"/>
  <c r="BK21" i="83" s="1"/>
  <c r="BK23" i="83"/>
  <c r="L36" i="58"/>
  <c r="M36" i="58" s="1"/>
  <c r="AV21" i="83" s="1"/>
  <c r="AV23" i="83"/>
  <c r="L41" i="58"/>
  <c r="M41" i="58" s="1"/>
  <c r="BK7" i="83" s="1"/>
  <c r="BK9" i="83"/>
  <c r="L39" i="58"/>
  <c r="M39" i="58" s="1"/>
  <c r="BD21" i="83" s="1"/>
  <c r="BD23" i="83"/>
  <c r="L45" i="58"/>
  <c r="M45" i="58" s="1"/>
  <c r="BS21" i="83" s="1"/>
  <c r="BS23" i="83"/>
  <c r="L43" i="58"/>
  <c r="M43" i="58" s="1"/>
  <c r="BK36" i="83"/>
  <c r="L32" i="58"/>
  <c r="M32" i="58" s="1"/>
  <c r="AO7" i="83" s="1"/>
  <c r="AO9" i="83"/>
  <c r="L33" i="58"/>
  <c r="M33" i="58" s="1"/>
  <c r="AO21" i="83" s="1"/>
  <c r="AO23" i="83"/>
  <c r="L31" i="58"/>
  <c r="M31" i="58" s="1"/>
  <c r="AG34" i="83" s="1"/>
  <c r="AG36" i="83"/>
  <c r="L29" i="58"/>
  <c r="M29" i="58" s="1"/>
  <c r="AG7" i="83" s="1"/>
  <c r="AG9" i="83"/>
  <c r="L30" i="58"/>
  <c r="M30" i="58" s="1"/>
  <c r="AG21" i="83" s="1"/>
  <c r="AG23" i="83"/>
  <c r="O38" i="58"/>
  <c r="P38" i="58" s="1"/>
  <c r="M52" i="58"/>
  <c r="AB52" i="58" s="1"/>
  <c r="AC52" i="58" s="1"/>
  <c r="M49" i="58"/>
  <c r="AB49" i="58" s="1"/>
  <c r="AC49" i="58" s="1"/>
  <c r="M51" i="58"/>
  <c r="AB51" i="58" s="1"/>
  <c r="AC51" i="58" s="1"/>
  <c r="L21" i="58"/>
  <c r="K23" i="83"/>
  <c r="L18" i="58"/>
  <c r="C23" i="83"/>
  <c r="L27" i="58"/>
  <c r="M27" i="58" s="1"/>
  <c r="Z23" i="83"/>
  <c r="L25" i="58"/>
  <c r="M25" i="58" s="1"/>
  <c r="R36" i="83"/>
  <c r="L22" i="58"/>
  <c r="M22" i="58" s="1"/>
  <c r="K36" i="83"/>
  <c r="L28" i="58"/>
  <c r="M28" i="58" s="1"/>
  <c r="Z36" i="83"/>
  <c r="L26" i="58"/>
  <c r="M26" i="58" s="1"/>
  <c r="Z9" i="83"/>
  <c r="L24" i="58"/>
  <c r="M24" i="58" s="1"/>
  <c r="R23" i="83"/>
  <c r="L19" i="58"/>
  <c r="C36" i="83"/>
  <c r="L20" i="58"/>
  <c r="K9" i="83"/>
  <c r="L23" i="58"/>
  <c r="M23" i="58" s="1"/>
  <c r="R9" i="83"/>
  <c r="AB35" i="58"/>
  <c r="AC35" i="58" s="1"/>
  <c r="O51" i="58"/>
  <c r="P51" i="58" s="1"/>
  <c r="AB50" i="58"/>
  <c r="AC50" i="58" s="1"/>
  <c r="O50" i="58"/>
  <c r="P50" i="58" s="1"/>
  <c r="O52" i="58"/>
  <c r="P52" i="58" s="1"/>
  <c r="O49" i="58"/>
  <c r="P49" i="58" s="1"/>
  <c r="AB44" i="58"/>
  <c r="AC44" i="58" s="1"/>
  <c r="O44" i="58"/>
  <c r="P44" i="58" s="1"/>
  <c r="D63" i="79"/>
  <c r="C63" i="79"/>
  <c r="D63" i="78"/>
  <c r="C63" i="78"/>
  <c r="AB34" i="58" l="1"/>
  <c r="AC34" i="58" s="1"/>
  <c r="AD34" i="58" s="1"/>
  <c r="O35" i="58"/>
  <c r="P35" i="58" s="1"/>
  <c r="O34" i="58"/>
  <c r="P34" i="58" s="1"/>
  <c r="M46" i="58"/>
  <c r="AB46" i="58" s="1"/>
  <c r="AC46" i="58" s="1"/>
  <c r="AD46" i="58" s="1"/>
  <c r="O45" i="58"/>
  <c r="P45" i="58" s="1"/>
  <c r="AB42" i="58"/>
  <c r="AC42" i="58" s="1"/>
  <c r="O43" i="58"/>
  <c r="P43" i="58" s="1"/>
  <c r="O42" i="58"/>
  <c r="P42" i="58" s="1"/>
  <c r="M48" i="58"/>
  <c r="AB48" i="58" s="1"/>
  <c r="AC48" i="58" s="1"/>
  <c r="W48" i="58" s="1"/>
  <c r="AB40" i="58"/>
  <c r="AC40" i="58" s="1"/>
  <c r="O39" i="58"/>
  <c r="P39" i="58" s="1"/>
  <c r="O40" i="58"/>
  <c r="P40" i="58" s="1"/>
  <c r="AB41" i="58"/>
  <c r="AC41" i="58" s="1"/>
  <c r="W41" i="58" s="1"/>
  <c r="AB39" i="58"/>
  <c r="AC39" i="58" s="1"/>
  <c r="AD39" i="58" s="1"/>
  <c r="AB45" i="58"/>
  <c r="AC45" i="58" s="1"/>
  <c r="W45" i="58" s="1"/>
  <c r="O41" i="58"/>
  <c r="P41" i="58" s="1"/>
  <c r="O47" i="58"/>
  <c r="P47" i="58" s="1"/>
  <c r="O33" i="58"/>
  <c r="P33" i="58" s="1"/>
  <c r="O37" i="58"/>
  <c r="P37" i="58" s="1"/>
  <c r="AB36" i="58"/>
  <c r="AC36" i="58" s="1"/>
  <c r="W36" i="58" s="1"/>
  <c r="AB37" i="58"/>
  <c r="AC37" i="58" s="1"/>
  <c r="AB33" i="58"/>
  <c r="AC33" i="58" s="1"/>
  <c r="AD33" i="58" s="1"/>
  <c r="O36" i="58"/>
  <c r="P36" i="58" s="1"/>
  <c r="AB43" i="58"/>
  <c r="AC43" i="58" s="1"/>
  <c r="W43" i="58" s="1"/>
  <c r="BK34" i="83"/>
  <c r="AB47" i="58"/>
  <c r="AC47" i="58" s="1"/>
  <c r="AD47" i="58" s="1"/>
  <c r="BZ7" i="83"/>
  <c r="AB38" i="58"/>
  <c r="AC38" i="58" s="1"/>
  <c r="W38" i="58" s="1"/>
  <c r="BD7" i="83"/>
  <c r="BS34" i="83"/>
  <c r="BZ21" i="83"/>
  <c r="O29" i="58"/>
  <c r="P29" i="58" s="1"/>
  <c r="AB32" i="58"/>
  <c r="AC32" i="58" s="1"/>
  <c r="AD32" i="58" s="1"/>
  <c r="O32" i="58"/>
  <c r="P32" i="58" s="1"/>
  <c r="O30" i="58"/>
  <c r="P30" i="58" s="1"/>
  <c r="AB30" i="58"/>
  <c r="AC30" i="58" s="1"/>
  <c r="W30" i="58" s="1"/>
  <c r="AB29" i="58"/>
  <c r="AC29" i="58" s="1"/>
  <c r="AD29" i="58" s="1"/>
  <c r="AB31" i="58"/>
  <c r="AC31" i="58" s="1"/>
  <c r="AD31" i="58" s="1"/>
  <c r="O31" i="58"/>
  <c r="P31" i="58" s="1"/>
  <c r="O27" i="58"/>
  <c r="P27" i="58" s="1"/>
  <c r="O24" i="58"/>
  <c r="P24" i="58" s="1"/>
  <c r="W51" i="58"/>
  <c r="AD51" i="58"/>
  <c r="W49" i="58"/>
  <c r="AD49" i="58"/>
  <c r="AD52" i="58"/>
  <c r="W52" i="58"/>
  <c r="M20" i="58"/>
  <c r="K7" i="83" s="1"/>
  <c r="M18" i="58"/>
  <c r="AB18" i="58" s="1"/>
  <c r="AC18" i="58" s="1"/>
  <c r="W18" i="58" s="1"/>
  <c r="M19" i="58"/>
  <c r="M21" i="58"/>
  <c r="K21" i="83" s="1"/>
  <c r="O25" i="58"/>
  <c r="P25" i="58" s="1"/>
  <c r="O22" i="58"/>
  <c r="P22" i="58" s="1"/>
  <c r="O23" i="58"/>
  <c r="P23" i="58" s="1"/>
  <c r="AB24" i="58"/>
  <c r="AC24" i="58" s="1"/>
  <c r="AD24" i="58" s="1"/>
  <c r="R21" i="83"/>
  <c r="AB26" i="58"/>
  <c r="AC26" i="58" s="1"/>
  <c r="Z7" i="83"/>
  <c r="AB22" i="58"/>
  <c r="AC22" i="58" s="1"/>
  <c r="W22" i="58" s="1"/>
  <c r="K34" i="83"/>
  <c r="AB25" i="58"/>
  <c r="AC25" i="58" s="1"/>
  <c r="W25" i="58" s="1"/>
  <c r="R34" i="83"/>
  <c r="AB28" i="58"/>
  <c r="AC28" i="58" s="1"/>
  <c r="Z34" i="83"/>
  <c r="AB27" i="58"/>
  <c r="AC27" i="58" s="1"/>
  <c r="W27" i="58" s="1"/>
  <c r="Z21" i="83"/>
  <c r="AB23" i="58"/>
  <c r="AC23" i="58" s="1"/>
  <c r="R7" i="83"/>
  <c r="O26" i="58"/>
  <c r="P26" i="58" s="1"/>
  <c r="O28" i="58"/>
  <c r="P28" i="58" s="1"/>
  <c r="W33" i="58"/>
  <c r="W34" i="58"/>
  <c r="W50" i="58"/>
  <c r="AD50" i="58"/>
  <c r="W42" i="58"/>
  <c r="AD42" i="58"/>
  <c r="W44" i="58"/>
  <c r="AD44" i="58"/>
  <c r="W37" i="58"/>
  <c r="AD37" i="58"/>
  <c r="W40" i="58"/>
  <c r="AD40" i="58"/>
  <c r="AD35" i="58"/>
  <c r="W35" i="58"/>
  <c r="F63" i="79"/>
  <c r="A73" i="79"/>
  <c r="F63" i="78"/>
  <c r="A73" i="78"/>
  <c r="AC11" i="58"/>
  <c r="U12" i="72"/>
  <c r="U11" i="72"/>
  <c r="AD41" i="58" l="1"/>
  <c r="W32" i="58"/>
  <c r="AD45" i="58"/>
  <c r="AD30" i="58"/>
  <c r="W39" i="58"/>
  <c r="W29" i="58"/>
  <c r="AD43" i="58"/>
  <c r="W47" i="58"/>
  <c r="AD36" i="58"/>
  <c r="W46" i="58"/>
  <c r="AD38" i="58"/>
  <c r="AD48" i="58"/>
  <c r="W31" i="58"/>
  <c r="AB19" i="58"/>
  <c r="AC19" i="58" s="1"/>
  <c r="W19" i="58" s="1"/>
  <c r="AB21" i="58"/>
  <c r="AC21" i="58" s="1"/>
  <c r="W21" i="58" s="1"/>
  <c r="W24" i="58"/>
  <c r="AB20" i="58"/>
  <c r="AC20" i="58" s="1"/>
  <c r="W20" i="58" s="1"/>
  <c r="AD22" i="58"/>
  <c r="AD27" i="58"/>
  <c r="AD25" i="58"/>
  <c r="AD23" i="58"/>
  <c r="W23" i="58"/>
  <c r="W26" i="58"/>
  <c r="AD26" i="58"/>
  <c r="AD28" i="58"/>
  <c r="W28" i="58"/>
  <c r="C73" i="79"/>
  <c r="D73" i="79"/>
  <c r="C73" i="78"/>
  <c r="D73" i="78"/>
  <c r="O21" i="58"/>
  <c r="P21" i="58" s="1"/>
  <c r="O19" i="58"/>
  <c r="P19" i="58" s="1"/>
  <c r="O18" i="58"/>
  <c r="P18" i="58" s="1"/>
  <c r="O20" i="58"/>
  <c r="P20" i="58" s="1"/>
  <c r="AD18" i="58"/>
  <c r="AD21" i="58" l="1"/>
  <c r="AD19" i="58"/>
  <c r="AD20" i="58"/>
  <c r="F73" i="79"/>
  <c r="A83" i="79"/>
  <c r="A83" i="78"/>
  <c r="F73" i="78"/>
  <c r="C83" i="79" l="1"/>
  <c r="D83" i="79"/>
  <c r="D83" i="78"/>
  <c r="C83" i="78"/>
  <c r="F83" i="79" l="1"/>
  <c r="A93" i="79"/>
  <c r="F83" i="78"/>
  <c r="A93" i="78"/>
  <c r="C93" i="79" l="1"/>
  <c r="D93" i="79"/>
  <c r="A103" i="79" s="1"/>
  <c r="C93" i="78"/>
  <c r="D93" i="78"/>
  <c r="A103" i="78" s="1"/>
  <c r="C9" i="83"/>
  <c r="Z17" i="58" l="1"/>
  <c r="Z53" i="58" s="1"/>
  <c r="Q17" i="58"/>
  <c r="Q53" i="58" s="1"/>
  <c r="F93" i="79"/>
  <c r="C103" i="79"/>
  <c r="D103" i="79"/>
  <c r="D103" i="78"/>
  <c r="C103" i="78"/>
  <c r="F93" i="78"/>
  <c r="F103" i="79" l="1"/>
  <c r="A113" i="79"/>
  <c r="F103" i="78"/>
  <c r="A113" i="78"/>
  <c r="W13" i="58"/>
  <c r="A7" i="1"/>
  <c r="A6" i="1"/>
  <c r="A5" i="1"/>
  <c r="A4" i="1"/>
  <c r="A3" i="1"/>
  <c r="C113" i="79" l="1"/>
  <c r="D113" i="79"/>
  <c r="C113" i="78"/>
  <c r="D113" i="78"/>
  <c r="I17" i="58"/>
  <c r="I10" i="63" l="1"/>
  <c r="G10" i="63" s="1"/>
  <c r="C32" i="83"/>
  <c r="C19" i="83"/>
  <c r="D12" i="67"/>
  <c r="D10" i="67"/>
  <c r="D14" i="67"/>
  <c r="D9" i="67"/>
  <c r="D8" i="67"/>
  <c r="D7" i="67"/>
  <c r="D13" i="67"/>
  <c r="D11" i="67"/>
  <c r="D21" i="67"/>
  <c r="D3" i="67"/>
  <c r="D15" i="67"/>
  <c r="D35" i="67"/>
  <c r="D6" i="67"/>
  <c r="D16" i="67"/>
  <c r="D29" i="67"/>
  <c r="D22" i="67"/>
  <c r="D31" i="67"/>
  <c r="D32" i="67"/>
  <c r="D34" i="67"/>
  <c r="D17" i="67"/>
  <c r="D27" i="67"/>
  <c r="D19" i="67"/>
  <c r="D20" i="67"/>
  <c r="D24" i="67"/>
  <c r="D30" i="67"/>
  <c r="D36" i="67"/>
  <c r="D18" i="67"/>
  <c r="D33" i="67"/>
  <c r="D26" i="67"/>
  <c r="D23" i="67"/>
  <c r="D37" i="67"/>
  <c r="D25" i="67"/>
  <c r="D5" i="67"/>
  <c r="D28" i="67"/>
  <c r="D4" i="67"/>
  <c r="I14" i="58"/>
  <c r="D2" i="67"/>
  <c r="C5" i="83"/>
  <c r="F113" i="79"/>
  <c r="A123" i="79"/>
  <c r="F113" i="78"/>
  <c r="A123" i="78"/>
  <c r="B25" i="72"/>
  <c r="B24" i="72"/>
  <c r="B23" i="72"/>
  <c r="B22" i="72"/>
  <c r="B21" i="72"/>
  <c r="B20" i="72"/>
  <c r="B19" i="72"/>
  <c r="B18" i="72"/>
  <c r="B17" i="72"/>
  <c r="W12" i="72"/>
  <c r="V12" i="72"/>
  <c r="T12" i="72"/>
  <c r="W11" i="72"/>
  <c r="V11" i="72"/>
  <c r="T11" i="72"/>
  <c r="E11" i="72"/>
  <c r="W10" i="72"/>
  <c r="V10" i="72"/>
  <c r="T10" i="72"/>
  <c r="L11" i="72" s="1"/>
  <c r="W9" i="72"/>
  <c r="V9" i="72"/>
  <c r="T9" i="72"/>
  <c r="W8" i="72"/>
  <c r="V8" i="72"/>
  <c r="T8" i="72"/>
  <c r="S8" i="72"/>
  <c r="W7" i="72"/>
  <c r="V7" i="72"/>
  <c r="T7" i="72"/>
  <c r="R7" i="72"/>
  <c r="E7" i="72"/>
  <c r="S6" i="72"/>
  <c r="G2" i="89" l="1"/>
  <c r="G4" i="89"/>
  <c r="G5" i="89"/>
  <c r="G6" i="89"/>
  <c r="G3" i="89"/>
  <c r="G7" i="89"/>
  <c r="I49" i="72"/>
  <c r="K49" i="72"/>
  <c r="I42" i="72"/>
  <c r="I50" i="72"/>
  <c r="I44" i="72"/>
  <c r="I36" i="72"/>
  <c r="K51" i="72"/>
  <c r="I35" i="72"/>
  <c r="I40" i="72"/>
  <c r="I31" i="72"/>
  <c r="K42" i="72"/>
  <c r="K50" i="72"/>
  <c r="K44" i="72"/>
  <c r="K36" i="72"/>
  <c r="I51" i="72"/>
  <c r="K47" i="72"/>
  <c r="K40" i="72"/>
  <c r="I27" i="72"/>
  <c r="I30" i="72"/>
  <c r="I47" i="72"/>
  <c r="I26" i="72"/>
  <c r="I29" i="72"/>
  <c r="K35" i="72"/>
  <c r="K45" i="72"/>
  <c r="K30" i="72"/>
  <c r="K39" i="72"/>
  <c r="I41" i="72"/>
  <c r="I32" i="72"/>
  <c r="I38" i="72"/>
  <c r="K43" i="72"/>
  <c r="K26" i="72"/>
  <c r="K29" i="72"/>
  <c r="I37" i="72"/>
  <c r="I52" i="72"/>
  <c r="I39" i="72"/>
  <c r="K41" i="72"/>
  <c r="K32" i="72"/>
  <c r="K38" i="72"/>
  <c r="I43" i="72"/>
  <c r="I33" i="72"/>
  <c r="K33" i="72"/>
  <c r="K37" i="72"/>
  <c r="K52" i="72"/>
  <c r="I48" i="72"/>
  <c r="I46" i="72"/>
  <c r="I34" i="72"/>
  <c r="K48" i="72"/>
  <c r="K46" i="72"/>
  <c r="K34" i="72"/>
  <c r="I45" i="72"/>
  <c r="K27" i="72"/>
  <c r="K31" i="72"/>
  <c r="I28" i="72"/>
  <c r="K28" i="72"/>
  <c r="J26" i="72"/>
  <c r="L26" i="72" s="1"/>
  <c r="M26" i="72" s="1"/>
  <c r="J35" i="72"/>
  <c r="L35" i="72" s="1"/>
  <c r="M35" i="72" s="1"/>
  <c r="J44" i="72"/>
  <c r="L44" i="72" s="1"/>
  <c r="M44" i="72" s="1"/>
  <c r="J22" i="72"/>
  <c r="J31" i="72"/>
  <c r="L31" i="72" s="1"/>
  <c r="M31" i="72" s="1"/>
  <c r="J40" i="72"/>
  <c r="L40" i="72" s="1"/>
  <c r="M40" i="72" s="1"/>
  <c r="J49" i="72"/>
  <c r="L49" i="72" s="1"/>
  <c r="M49" i="72" s="1"/>
  <c r="J20" i="72"/>
  <c r="J27" i="72"/>
  <c r="L27" i="72" s="1"/>
  <c r="M27" i="72" s="1"/>
  <c r="J36" i="72"/>
  <c r="L36" i="72" s="1"/>
  <c r="M36" i="72" s="1"/>
  <c r="J45" i="72"/>
  <c r="L45" i="72" s="1"/>
  <c r="M45" i="72" s="1"/>
  <c r="J50" i="72"/>
  <c r="L50" i="72" s="1"/>
  <c r="M50" i="72" s="1"/>
  <c r="J18" i="72"/>
  <c r="J25" i="72"/>
  <c r="J32" i="72"/>
  <c r="L32" i="72" s="1"/>
  <c r="M32" i="72" s="1"/>
  <c r="J41" i="72"/>
  <c r="L41" i="72" s="1"/>
  <c r="M41" i="72" s="1"/>
  <c r="J28" i="72"/>
  <c r="L28" i="72" s="1"/>
  <c r="J37" i="72"/>
  <c r="L37" i="72" s="1"/>
  <c r="M37" i="72" s="1"/>
  <c r="J42" i="72"/>
  <c r="L42" i="72" s="1"/>
  <c r="M42" i="72" s="1"/>
  <c r="J51" i="72"/>
  <c r="L51" i="72" s="1"/>
  <c r="M51" i="72" s="1"/>
  <c r="J23" i="72"/>
  <c r="J33" i="72"/>
  <c r="L33" i="72" s="1"/>
  <c r="M33" i="72" s="1"/>
  <c r="J38" i="72"/>
  <c r="L38" i="72" s="1"/>
  <c r="M38" i="72" s="1"/>
  <c r="J47" i="72"/>
  <c r="L47" i="72" s="1"/>
  <c r="M47" i="72" s="1"/>
  <c r="J19" i="72"/>
  <c r="J21" i="72"/>
  <c r="J29" i="72"/>
  <c r="L29" i="72" s="1"/>
  <c r="M29" i="72" s="1"/>
  <c r="J34" i="72"/>
  <c r="L34" i="72" s="1"/>
  <c r="M34" i="72" s="1"/>
  <c r="J43" i="72"/>
  <c r="L43" i="72" s="1"/>
  <c r="M43" i="72" s="1"/>
  <c r="J52" i="72"/>
  <c r="L52" i="72" s="1"/>
  <c r="M52" i="72" s="1"/>
  <c r="J39" i="72"/>
  <c r="L39" i="72" s="1"/>
  <c r="M39" i="72" s="1"/>
  <c r="J46" i="72"/>
  <c r="L46" i="72" s="1"/>
  <c r="M46" i="72" s="1"/>
  <c r="J24" i="72"/>
  <c r="J30" i="72"/>
  <c r="L30" i="72" s="1"/>
  <c r="M30" i="72" s="1"/>
  <c r="J48" i="72"/>
  <c r="L48" i="72" s="1"/>
  <c r="M48" i="72" s="1"/>
  <c r="E169" i="67"/>
  <c r="E154" i="67"/>
  <c r="E178" i="67"/>
  <c r="E158" i="67"/>
  <c r="E172" i="67"/>
  <c r="E163" i="67"/>
  <c r="E152" i="67"/>
  <c r="E175" i="67"/>
  <c r="E173" i="67"/>
  <c r="E162" i="67"/>
  <c r="E177" i="67"/>
  <c r="E166" i="67"/>
  <c r="E180" i="67"/>
  <c r="E148" i="67"/>
  <c r="E171" i="67"/>
  <c r="E160" i="67"/>
  <c r="E151" i="67"/>
  <c r="E181" i="67"/>
  <c r="E149" i="67"/>
  <c r="E153" i="67"/>
  <c r="E174" i="67"/>
  <c r="E156" i="67"/>
  <c r="E179" i="67"/>
  <c r="E147" i="67"/>
  <c r="E168" i="67"/>
  <c r="E159" i="67"/>
  <c r="E157" i="67"/>
  <c r="E146" i="67"/>
  <c r="E161" i="67"/>
  <c r="E170" i="67"/>
  <c r="E150" i="67"/>
  <c r="E164" i="67"/>
  <c r="E155" i="67"/>
  <c r="E165" i="67"/>
  <c r="E176" i="67"/>
  <c r="E167" i="67"/>
  <c r="C146" i="67"/>
  <c r="L5" i="72"/>
  <c r="E13" i="72"/>
  <c r="L14" i="63" s="1"/>
  <c r="G12" i="72"/>
  <c r="K14" i="63" s="1"/>
  <c r="E12" i="72"/>
  <c r="J14" i="63" s="1"/>
  <c r="G13" i="72"/>
  <c r="M14" i="63" s="1"/>
  <c r="C123" i="79"/>
  <c r="D123" i="79"/>
  <c r="D123" i="78"/>
  <c r="C123" i="78"/>
  <c r="J17" i="72"/>
  <c r="Z17" i="72" s="1"/>
  <c r="Z53" i="72" s="1"/>
  <c r="L10" i="72"/>
  <c r="W13" i="72"/>
  <c r="M11" i="72"/>
  <c r="C14" i="63" s="1"/>
  <c r="C37" i="63" s="1"/>
  <c r="L12" i="72"/>
  <c r="M28" i="72" l="1"/>
  <c r="O30" i="72"/>
  <c r="P30" i="72" s="1"/>
  <c r="O37" i="72"/>
  <c r="P37" i="72" s="1"/>
  <c r="O36" i="72"/>
  <c r="P36" i="72" s="1"/>
  <c r="O26" i="72"/>
  <c r="P26" i="72" s="1"/>
  <c r="O46" i="72"/>
  <c r="P46" i="72" s="1"/>
  <c r="O41" i="72"/>
  <c r="P41" i="72" s="1"/>
  <c r="O28" i="72"/>
  <c r="P28" i="72" s="1"/>
  <c r="U49" i="72"/>
  <c r="U28" i="72"/>
  <c r="U51" i="72"/>
  <c r="U44" i="72"/>
  <c r="U40" i="72"/>
  <c r="U43" i="72"/>
  <c r="U32" i="72"/>
  <c r="U42" i="72"/>
  <c r="U26" i="72"/>
  <c r="U48" i="72"/>
  <c r="U47" i="72"/>
  <c r="U35" i="72"/>
  <c r="U27" i="72"/>
  <c r="U52" i="72"/>
  <c r="U50" i="72"/>
  <c r="U46" i="72"/>
  <c r="U34" i="72"/>
  <c r="U41" i="72"/>
  <c r="U45" i="72"/>
  <c r="U37" i="72"/>
  <c r="U31" i="72"/>
  <c r="U38" i="72"/>
  <c r="U29" i="72"/>
  <c r="U39" i="72"/>
  <c r="U36" i="72"/>
  <c r="U30" i="72"/>
  <c r="U33" i="72"/>
  <c r="O38" i="72"/>
  <c r="P38" i="72" s="1"/>
  <c r="O32" i="72"/>
  <c r="P32" i="72" s="1"/>
  <c r="O49" i="72"/>
  <c r="P49" i="72" s="1"/>
  <c r="O52" i="72"/>
  <c r="P52" i="72" s="1"/>
  <c r="O33" i="72"/>
  <c r="P33" i="72" s="1"/>
  <c r="O40" i="72"/>
  <c r="P40" i="72" s="1"/>
  <c r="V49" i="72"/>
  <c r="V28" i="72"/>
  <c r="V39" i="72"/>
  <c r="V29" i="72"/>
  <c r="V36" i="72"/>
  <c r="V42" i="72"/>
  <c r="V26" i="72"/>
  <c r="V51" i="72"/>
  <c r="V50" i="72"/>
  <c r="V46" i="72"/>
  <c r="V34" i="72"/>
  <c r="V43" i="72"/>
  <c r="V40" i="72"/>
  <c r="V33" i="72"/>
  <c r="V37" i="72"/>
  <c r="V44" i="72"/>
  <c r="V47" i="72"/>
  <c r="V32" i="72"/>
  <c r="V35" i="72"/>
  <c r="V27" i="72"/>
  <c r="V48" i="72"/>
  <c r="V38" i="72"/>
  <c r="V30" i="72"/>
  <c r="V31" i="72"/>
  <c r="V41" i="72"/>
  <c r="V52" i="72"/>
  <c r="V45" i="72"/>
  <c r="O34" i="72"/>
  <c r="P34" i="72" s="1"/>
  <c r="O50" i="72"/>
  <c r="P50" i="72" s="1"/>
  <c r="O48" i="72"/>
  <c r="P48" i="72" s="1"/>
  <c r="O29" i="72"/>
  <c r="P29" i="72" s="1"/>
  <c r="O42" i="72"/>
  <c r="P42" i="72" s="1"/>
  <c r="O45" i="72"/>
  <c r="P45" i="72" s="1"/>
  <c r="O44" i="72"/>
  <c r="P44" i="72" s="1"/>
  <c r="O39" i="72"/>
  <c r="P39" i="72" s="1"/>
  <c r="O43" i="72"/>
  <c r="P43" i="72" s="1"/>
  <c r="O47" i="72"/>
  <c r="P47" i="72" s="1"/>
  <c r="O51" i="72"/>
  <c r="P51" i="72" s="1"/>
  <c r="O27" i="72"/>
  <c r="P27" i="72" s="1"/>
  <c r="O31" i="72"/>
  <c r="P31" i="72" s="1"/>
  <c r="O35" i="72"/>
  <c r="P35" i="72" s="1"/>
  <c r="F123" i="79"/>
  <c r="A133" i="79"/>
  <c r="F123" i="78"/>
  <c r="A133" i="78"/>
  <c r="C133" i="79" l="1"/>
  <c r="D133" i="79"/>
  <c r="C133" i="78"/>
  <c r="D133" i="78"/>
  <c r="B18" i="60"/>
  <c r="B19" i="60"/>
  <c r="B20" i="60"/>
  <c r="B21" i="60"/>
  <c r="E11" i="60"/>
  <c r="H18" i="72"/>
  <c r="H21" i="72"/>
  <c r="H23" i="72"/>
  <c r="T8" i="60"/>
  <c r="V8" i="60"/>
  <c r="W8" i="60"/>
  <c r="T9" i="60"/>
  <c r="V9" i="60"/>
  <c r="W9" i="60"/>
  <c r="I23" i="72" l="1"/>
  <c r="I21" i="72"/>
  <c r="I18" i="72"/>
  <c r="F133" i="79"/>
  <c r="A143" i="79"/>
  <c r="A143" i="78"/>
  <c r="F133" i="78"/>
  <c r="E12" i="58"/>
  <c r="J10" i="63" s="1"/>
  <c r="L9" i="72"/>
  <c r="H17" i="72"/>
  <c r="I17" i="72" s="1"/>
  <c r="I14" i="63" s="1"/>
  <c r="C25" i="72"/>
  <c r="C24" i="72"/>
  <c r="C23" i="72"/>
  <c r="C22" i="72"/>
  <c r="C21" i="72"/>
  <c r="C20" i="60"/>
  <c r="C20" i="72"/>
  <c r="C19" i="72"/>
  <c r="C18" i="72"/>
  <c r="H22" i="72"/>
  <c r="H20" i="72"/>
  <c r="H19" i="72"/>
  <c r="J5" i="72"/>
  <c r="L6" i="72"/>
  <c r="C17" i="72"/>
  <c r="H24" i="72"/>
  <c r="D17" i="72"/>
  <c r="F25" i="72"/>
  <c r="F24" i="72"/>
  <c r="F23" i="72"/>
  <c r="F22" i="72"/>
  <c r="F21" i="72"/>
  <c r="G20" i="72"/>
  <c r="F20" i="72"/>
  <c r="F19" i="72"/>
  <c r="F18" i="72"/>
  <c r="H25" i="72"/>
  <c r="L8" i="72"/>
  <c r="D25" i="72"/>
  <c r="D24" i="72"/>
  <c r="D23" i="72"/>
  <c r="K23" i="72" s="1"/>
  <c r="D22" i="72"/>
  <c r="D21" i="60"/>
  <c r="D21" i="72"/>
  <c r="K21" i="72" s="1"/>
  <c r="D20" i="60"/>
  <c r="D20" i="72"/>
  <c r="D19" i="72"/>
  <c r="D18" i="60"/>
  <c r="D18" i="72"/>
  <c r="K18" i="72" s="1"/>
  <c r="E13" i="58"/>
  <c r="L10" i="63" s="1"/>
  <c r="L12" i="58"/>
  <c r="G20" i="60"/>
  <c r="H21" i="60"/>
  <c r="C21" i="60"/>
  <c r="D19" i="60"/>
  <c r="H18" i="60"/>
  <c r="C18" i="60"/>
  <c r="G24" i="72"/>
  <c r="G22" i="72"/>
  <c r="G18" i="72"/>
  <c r="G21" i="60"/>
  <c r="F20" i="60"/>
  <c r="H19" i="60"/>
  <c r="C19" i="60"/>
  <c r="F21" i="60"/>
  <c r="F18" i="60"/>
  <c r="G23" i="72"/>
  <c r="H20" i="60"/>
  <c r="F19" i="60"/>
  <c r="G19" i="72"/>
  <c r="BK29" i="83" l="1"/>
  <c r="BS2" i="83"/>
  <c r="BS29" i="83"/>
  <c r="BS16" i="83"/>
  <c r="AA1" i="58"/>
  <c r="Z16" i="83"/>
  <c r="C16" i="83"/>
  <c r="C2" i="83"/>
  <c r="R16" i="83"/>
  <c r="K16" i="83"/>
  <c r="Z29" i="83"/>
  <c r="R2" i="83"/>
  <c r="R29" i="83"/>
  <c r="Z2" i="83"/>
  <c r="K29" i="83"/>
  <c r="K2" i="83"/>
  <c r="C29" i="83"/>
  <c r="G14" i="63"/>
  <c r="G37" i="63" s="1"/>
  <c r="I37" i="63"/>
  <c r="AV2" i="83"/>
  <c r="L7" i="86"/>
  <c r="BZ2" i="83"/>
  <c r="L7" i="85"/>
  <c r="AG2" i="83"/>
  <c r="AG16" i="83"/>
  <c r="AV16" i="83"/>
  <c r="BZ16" i="83"/>
  <c r="AG29" i="83"/>
  <c r="AV29" i="83"/>
  <c r="BZ29" i="83"/>
  <c r="AO2" i="83"/>
  <c r="BD2" i="83"/>
  <c r="AO16" i="83"/>
  <c r="BD16" i="83"/>
  <c r="AO29" i="83"/>
  <c r="CH2" i="83"/>
  <c r="CH16" i="83"/>
  <c r="CH29" i="83"/>
  <c r="BD29" i="83"/>
  <c r="BK2" i="83"/>
  <c r="BK16" i="83"/>
  <c r="F53" i="60"/>
  <c r="F53" i="72"/>
  <c r="C180" i="67"/>
  <c r="C167" i="67"/>
  <c r="C173" i="67"/>
  <c r="C176" i="67"/>
  <c r="C161" i="67"/>
  <c r="C163" i="67"/>
  <c r="C169" i="67"/>
  <c r="C171" i="67"/>
  <c r="C156" i="67"/>
  <c r="C165" i="67"/>
  <c r="C170" i="67"/>
  <c r="C160" i="67"/>
  <c r="C179" i="67"/>
  <c r="C162" i="67"/>
  <c r="C164" i="67"/>
  <c r="C177" i="67"/>
  <c r="C168" i="67"/>
  <c r="C175" i="67"/>
  <c r="C158" i="67"/>
  <c r="C181" i="67"/>
  <c r="C178" i="67"/>
  <c r="C159" i="67"/>
  <c r="C155" i="67"/>
  <c r="C172" i="67"/>
  <c r="C166" i="67"/>
  <c r="C174" i="67"/>
  <c r="C157" i="67"/>
  <c r="D147" i="67"/>
  <c r="D146" i="67"/>
  <c r="L22" i="72"/>
  <c r="M22" i="72" s="1"/>
  <c r="C151" i="67"/>
  <c r="C152" i="67"/>
  <c r="L23" i="72"/>
  <c r="M23" i="72" s="1"/>
  <c r="C153" i="67"/>
  <c r="L24" i="72"/>
  <c r="M24" i="72" s="1"/>
  <c r="C147" i="67"/>
  <c r="L18" i="72"/>
  <c r="M18" i="72" s="1"/>
  <c r="L25" i="72"/>
  <c r="M25" i="72" s="1"/>
  <c r="C154" i="67"/>
  <c r="L19" i="72"/>
  <c r="M19" i="72" s="1"/>
  <c r="C148" i="67"/>
  <c r="L20" i="72"/>
  <c r="M20" i="72" s="1"/>
  <c r="C149" i="67"/>
  <c r="C150" i="67"/>
  <c r="L21" i="72"/>
  <c r="M21" i="72" s="1"/>
  <c r="I25" i="72"/>
  <c r="K25" i="72"/>
  <c r="K24" i="72"/>
  <c r="I24" i="72"/>
  <c r="I19" i="72"/>
  <c r="D148" i="67" s="1"/>
  <c r="K19" i="72"/>
  <c r="I20" i="72"/>
  <c r="K20" i="72"/>
  <c r="K22" i="72"/>
  <c r="I22" i="72"/>
  <c r="U46" i="58"/>
  <c r="U51" i="58"/>
  <c r="U48" i="58"/>
  <c r="U50" i="58"/>
  <c r="U52" i="58"/>
  <c r="U47" i="58"/>
  <c r="U49" i="58"/>
  <c r="V49" i="58"/>
  <c r="V46" i="58"/>
  <c r="V51" i="58"/>
  <c r="V48" i="58"/>
  <c r="V50" i="58"/>
  <c r="V47" i="58"/>
  <c r="V52" i="58"/>
  <c r="V44" i="58"/>
  <c r="V39" i="58"/>
  <c r="V41" i="58"/>
  <c r="V40" i="58"/>
  <c r="V42" i="58"/>
  <c r="V45" i="58"/>
  <c r="V38" i="58"/>
  <c r="V43" i="58"/>
  <c r="U44" i="58"/>
  <c r="U43" i="58"/>
  <c r="U39" i="58"/>
  <c r="U38" i="58"/>
  <c r="U45" i="58"/>
  <c r="U42" i="58"/>
  <c r="U41" i="58"/>
  <c r="U40" i="58"/>
  <c r="V24" i="58"/>
  <c r="V27" i="58"/>
  <c r="V30" i="58"/>
  <c r="V23" i="58"/>
  <c r="V26" i="58"/>
  <c r="V29" i="58"/>
  <c r="V34" i="58"/>
  <c r="V31" i="58"/>
  <c r="V32" i="58"/>
  <c r="V28" i="58"/>
  <c r="V22" i="58"/>
  <c r="V36" i="58"/>
  <c r="V37" i="58"/>
  <c r="V35" i="58"/>
  <c r="V33" i="58"/>
  <c r="V25" i="58"/>
  <c r="U32" i="58"/>
  <c r="U27" i="58"/>
  <c r="U30" i="58"/>
  <c r="U29" i="58"/>
  <c r="U36" i="58"/>
  <c r="U35" i="58"/>
  <c r="U22" i="58"/>
  <c r="U28" i="58"/>
  <c r="U34" i="58"/>
  <c r="U31" i="58"/>
  <c r="U26" i="58"/>
  <c r="U24" i="58"/>
  <c r="U37" i="58"/>
  <c r="U23" i="58"/>
  <c r="U25" i="58"/>
  <c r="U33" i="58"/>
  <c r="I14" i="72"/>
  <c r="D143" i="79"/>
  <c r="C143" i="79"/>
  <c r="D143" i="78"/>
  <c r="C143" i="78"/>
  <c r="AA21" i="60"/>
  <c r="AA19" i="60"/>
  <c r="AA20" i="60"/>
  <c r="AA18" i="60"/>
  <c r="L7" i="72"/>
  <c r="K17" i="58"/>
  <c r="K17" i="72"/>
  <c r="E8" i="72"/>
  <c r="F8" i="72" s="1"/>
  <c r="U18" i="72"/>
  <c r="V18" i="72"/>
  <c r="V20" i="72"/>
  <c r="U20" i="72"/>
  <c r="U22" i="72"/>
  <c r="V22" i="72"/>
  <c r="V24" i="72"/>
  <c r="U24" i="72"/>
  <c r="V17" i="72"/>
  <c r="U17" i="72"/>
  <c r="L17" i="72"/>
  <c r="V19" i="72"/>
  <c r="U19" i="72"/>
  <c r="V21" i="72"/>
  <c r="U21" i="72"/>
  <c r="V23" i="72"/>
  <c r="U23" i="72"/>
  <c r="U25" i="72"/>
  <c r="V25" i="72"/>
  <c r="G21" i="72"/>
  <c r="G25" i="72"/>
  <c r="G18" i="60"/>
  <c r="G19" i="60"/>
  <c r="E8" i="58"/>
  <c r="F8" i="58" s="1"/>
  <c r="G53" i="72" l="1"/>
  <c r="H147" i="67"/>
  <c r="H148" i="67"/>
  <c r="D151" i="67"/>
  <c r="D149" i="67"/>
  <c r="H154" i="67"/>
  <c r="G150" i="67"/>
  <c r="H149" i="67"/>
  <c r="G53" i="60"/>
  <c r="D175" i="67"/>
  <c r="D168" i="67"/>
  <c r="D164" i="67"/>
  <c r="D171" i="67"/>
  <c r="D161" i="67"/>
  <c r="D179" i="67"/>
  <c r="D152" i="67"/>
  <c r="D174" i="67"/>
  <c r="D170" i="67"/>
  <c r="D150" i="67"/>
  <c r="D181" i="67"/>
  <c r="D172" i="67"/>
  <c r="D165" i="67"/>
  <c r="D167" i="67"/>
  <c r="D153" i="67"/>
  <c r="D157" i="67"/>
  <c r="D160" i="67"/>
  <c r="D180" i="67"/>
  <c r="D177" i="67"/>
  <c r="D178" i="67"/>
  <c r="D173" i="67"/>
  <c r="D155" i="67"/>
  <c r="D162" i="67"/>
  <c r="D163" i="67"/>
  <c r="D154" i="67"/>
  <c r="D158" i="67"/>
  <c r="D159" i="67"/>
  <c r="H150" i="67"/>
  <c r="D156" i="67"/>
  <c r="D176" i="67"/>
  <c r="D166" i="67"/>
  <c r="D169" i="67"/>
  <c r="G148" i="67"/>
  <c r="G147" i="67"/>
  <c r="H169" i="67"/>
  <c r="H167" i="67"/>
  <c r="H163" i="67"/>
  <c r="H180" i="67"/>
  <c r="H165" i="67"/>
  <c r="H174" i="67"/>
  <c r="H173" i="67"/>
  <c r="H162" i="67"/>
  <c r="H166" i="67"/>
  <c r="H171" i="67"/>
  <c r="H159" i="67"/>
  <c r="H178" i="67"/>
  <c r="H168" i="67"/>
  <c r="H172" i="67"/>
  <c r="H177" i="67"/>
  <c r="H157" i="67"/>
  <c r="H175" i="67"/>
  <c r="H160" i="67"/>
  <c r="H156" i="67"/>
  <c r="H179" i="67"/>
  <c r="H181" i="67"/>
  <c r="H170" i="67"/>
  <c r="H155" i="67"/>
  <c r="H161" i="67"/>
  <c r="H158" i="67"/>
  <c r="H176" i="67"/>
  <c r="H164" i="67"/>
  <c r="H153" i="67"/>
  <c r="G152" i="67"/>
  <c r="H151" i="67"/>
  <c r="G154" i="67"/>
  <c r="O23" i="72"/>
  <c r="P23" i="72" s="1"/>
  <c r="G157" i="67"/>
  <c r="G172" i="67"/>
  <c r="G174" i="67"/>
  <c r="G159" i="67"/>
  <c r="G168" i="67"/>
  <c r="G156" i="67"/>
  <c r="G165" i="67"/>
  <c r="G163" i="67"/>
  <c r="G162" i="67"/>
  <c r="G176" i="67"/>
  <c r="G155" i="67"/>
  <c r="G170" i="67"/>
  <c r="G169" i="67"/>
  <c r="G171" i="67"/>
  <c r="G158" i="67"/>
  <c r="G167" i="67"/>
  <c r="G180" i="67"/>
  <c r="G161" i="67"/>
  <c r="G173" i="67"/>
  <c r="G164" i="67"/>
  <c r="G178" i="67"/>
  <c r="G177" i="67"/>
  <c r="G175" i="67"/>
  <c r="G160" i="67"/>
  <c r="G166" i="67"/>
  <c r="G179" i="67"/>
  <c r="G181" i="67"/>
  <c r="G153" i="67"/>
  <c r="G151" i="67"/>
  <c r="H152" i="67"/>
  <c r="G149" i="67"/>
  <c r="L53" i="72"/>
  <c r="M17" i="72"/>
  <c r="M53" i="72" s="1"/>
  <c r="A13" i="83"/>
  <c r="G146" i="67"/>
  <c r="U53" i="72"/>
  <c r="H146" i="67"/>
  <c r="V53" i="72"/>
  <c r="O18" i="72"/>
  <c r="P18" i="72" s="1"/>
  <c r="O21" i="72"/>
  <c r="P21" i="72" s="1"/>
  <c r="F143" i="79"/>
  <c r="A153" i="79"/>
  <c r="F143" i="78"/>
  <c r="A153" i="78"/>
  <c r="O24" i="72"/>
  <c r="P24" i="72" s="1"/>
  <c r="O25" i="72"/>
  <c r="P25" i="72" s="1"/>
  <c r="O17" i="72"/>
  <c r="O22" i="72"/>
  <c r="P22" i="72" s="1"/>
  <c r="O20" i="72"/>
  <c r="P20" i="72" s="1"/>
  <c r="O19" i="72"/>
  <c r="P19" i="72" s="1"/>
  <c r="E9" i="72"/>
  <c r="E9" i="58"/>
  <c r="C17" i="60"/>
  <c r="CF40" i="83" l="1"/>
  <c r="CF27" i="83"/>
  <c r="CF13" i="83"/>
  <c r="BX40" i="83"/>
  <c r="BX27" i="83"/>
  <c r="BX13" i="83"/>
  <c r="BQ40" i="83"/>
  <c r="BQ27" i="83"/>
  <c r="BQ13" i="83"/>
  <c r="BI40" i="83"/>
  <c r="BI27" i="83"/>
  <c r="BI13" i="83"/>
  <c r="BB40" i="83"/>
  <c r="BB27" i="83"/>
  <c r="BB13" i="83"/>
  <c r="AT40" i="83"/>
  <c r="AT27" i="83"/>
  <c r="AT13" i="83"/>
  <c r="I13" i="83"/>
  <c r="AM40" i="83"/>
  <c r="AM27" i="83"/>
  <c r="AM13" i="83"/>
  <c r="AE40" i="83"/>
  <c r="AE27" i="83"/>
  <c r="AE13" i="83"/>
  <c r="H10" i="63"/>
  <c r="I33" i="63"/>
  <c r="E10" i="72"/>
  <c r="B10" i="63"/>
  <c r="B33" i="63" s="1"/>
  <c r="P40" i="83"/>
  <c r="A40" i="83"/>
  <c r="I27" i="83"/>
  <c r="P13" i="83"/>
  <c r="P27" i="83"/>
  <c r="X40" i="83"/>
  <c r="X27" i="83"/>
  <c r="X13" i="83"/>
  <c r="I40" i="83"/>
  <c r="A27" i="83"/>
  <c r="P17" i="72"/>
  <c r="O53" i="72"/>
  <c r="C153" i="79"/>
  <c r="D153" i="79"/>
  <c r="C153" i="78"/>
  <c r="D153" i="78"/>
  <c r="I181" i="67" l="1"/>
  <c r="I172" i="67"/>
  <c r="I158" i="67"/>
  <c r="I174" i="67"/>
  <c r="I170" i="67"/>
  <c r="I159" i="67"/>
  <c r="I157" i="67"/>
  <c r="I165" i="67"/>
  <c r="I176" i="67"/>
  <c r="I168" i="67"/>
  <c r="I156" i="67"/>
  <c r="I179" i="67"/>
  <c r="I169" i="67"/>
  <c r="I178" i="67"/>
  <c r="I167" i="67"/>
  <c r="I163" i="67"/>
  <c r="I166" i="67"/>
  <c r="I162" i="67"/>
  <c r="I180" i="67"/>
  <c r="I171" i="67"/>
  <c r="I175" i="67"/>
  <c r="I164" i="67"/>
  <c r="I173" i="67"/>
  <c r="I155" i="67"/>
  <c r="I160" i="67"/>
  <c r="I161" i="67"/>
  <c r="I177" i="67"/>
  <c r="I149" i="67"/>
  <c r="I148" i="67"/>
  <c r="I147" i="67"/>
  <c r="I150" i="67"/>
  <c r="I152" i="67"/>
  <c r="I154" i="67"/>
  <c r="I151" i="67"/>
  <c r="I153" i="67"/>
  <c r="H14" i="63"/>
  <c r="H37" i="63" s="1"/>
  <c r="B14" i="63"/>
  <c r="B37" i="63" s="1"/>
  <c r="I146" i="67"/>
  <c r="P53" i="72"/>
  <c r="F153" i="79"/>
  <c r="A163" i="79"/>
  <c r="A163" i="78"/>
  <c r="F153" i="78"/>
  <c r="T53" i="72" l="1"/>
  <c r="D14" i="63"/>
  <c r="D37" i="63" s="1"/>
  <c r="Q17" i="72"/>
  <c r="C163" i="79"/>
  <c r="D163" i="79"/>
  <c r="D163" i="78"/>
  <c r="C163" i="78"/>
  <c r="Q53" i="72" l="1"/>
  <c r="E14" i="63" s="1"/>
  <c r="E37" i="63" s="1"/>
  <c r="F163" i="79"/>
  <c r="A173" i="79"/>
  <c r="F163" i="78"/>
  <c r="A173" i="78"/>
  <c r="W7" i="60"/>
  <c r="V7" i="60"/>
  <c r="T7" i="60"/>
  <c r="L11" i="60" s="1"/>
  <c r="F14" i="63" l="1"/>
  <c r="F37" i="63" s="1"/>
  <c r="I42" i="60"/>
  <c r="K42" i="60"/>
  <c r="I49" i="60"/>
  <c r="K30" i="60"/>
  <c r="K47" i="60"/>
  <c r="K34" i="60"/>
  <c r="I26" i="60"/>
  <c r="K29" i="60"/>
  <c r="K24" i="60"/>
  <c r="K22" i="60"/>
  <c r="K44" i="60"/>
  <c r="I30" i="60"/>
  <c r="K35" i="60"/>
  <c r="K39" i="60"/>
  <c r="I41" i="60"/>
  <c r="K32" i="60"/>
  <c r="K38" i="60"/>
  <c r="I43" i="60"/>
  <c r="K26" i="60"/>
  <c r="I29" i="60"/>
  <c r="K23" i="60"/>
  <c r="I24" i="60"/>
  <c r="I22" i="60"/>
  <c r="K33" i="60"/>
  <c r="K40" i="60"/>
  <c r="K49" i="60"/>
  <c r="I37" i="60"/>
  <c r="I52" i="60"/>
  <c r="I35" i="60"/>
  <c r="I39" i="60"/>
  <c r="K41" i="60"/>
  <c r="I32" i="60"/>
  <c r="I38" i="60"/>
  <c r="K43" i="60"/>
  <c r="I23" i="60"/>
  <c r="I33" i="60"/>
  <c r="I47" i="60"/>
  <c r="K37" i="60"/>
  <c r="K52" i="60"/>
  <c r="I48" i="60"/>
  <c r="K46" i="60"/>
  <c r="K48" i="60"/>
  <c r="I46" i="60"/>
  <c r="K45" i="60"/>
  <c r="K27" i="60"/>
  <c r="K31" i="60"/>
  <c r="K28" i="60"/>
  <c r="K36" i="60"/>
  <c r="K25" i="60"/>
  <c r="I45" i="60"/>
  <c r="I27" i="60"/>
  <c r="I31" i="60"/>
  <c r="I28" i="60"/>
  <c r="K51" i="60"/>
  <c r="I50" i="60"/>
  <c r="I44" i="60"/>
  <c r="I36" i="60"/>
  <c r="I51" i="60"/>
  <c r="I40" i="60"/>
  <c r="I25" i="60"/>
  <c r="K50" i="60"/>
  <c r="I34" i="60"/>
  <c r="G12" i="60"/>
  <c r="K11" i="63" s="1"/>
  <c r="L10" i="60"/>
  <c r="G13" i="60"/>
  <c r="M11" i="63" s="1"/>
  <c r="E12" i="60"/>
  <c r="E13" i="60"/>
  <c r="I19" i="60"/>
  <c r="K18" i="60"/>
  <c r="I21" i="60"/>
  <c r="I18" i="60"/>
  <c r="I20" i="60"/>
  <c r="K20" i="60"/>
  <c r="K19" i="60"/>
  <c r="K21" i="60"/>
  <c r="J39" i="60"/>
  <c r="L39" i="60" s="1"/>
  <c r="M39" i="60" s="1"/>
  <c r="J35" i="60"/>
  <c r="L35" i="60" s="1"/>
  <c r="M35" i="60" s="1"/>
  <c r="J36" i="60"/>
  <c r="L36" i="60" s="1"/>
  <c r="M36" i="60" s="1"/>
  <c r="J37" i="60"/>
  <c r="L37" i="60" s="1"/>
  <c r="M37" i="60" s="1"/>
  <c r="J38" i="60"/>
  <c r="L38" i="60" s="1"/>
  <c r="M38" i="60" s="1"/>
  <c r="J46" i="60"/>
  <c r="L46" i="60" s="1"/>
  <c r="M46" i="60" s="1"/>
  <c r="J27" i="60"/>
  <c r="L27" i="60" s="1"/>
  <c r="M27" i="60" s="1"/>
  <c r="L20" i="60"/>
  <c r="M20" i="60" s="1"/>
  <c r="J47" i="60"/>
  <c r="L47" i="60" s="1"/>
  <c r="M47" i="60" s="1"/>
  <c r="J26" i="60"/>
  <c r="L26" i="60" s="1"/>
  <c r="M26" i="60" s="1"/>
  <c r="J40" i="60"/>
  <c r="L40" i="60" s="1"/>
  <c r="M40" i="60" s="1"/>
  <c r="J41" i="60"/>
  <c r="L41" i="60" s="1"/>
  <c r="M41" i="60" s="1"/>
  <c r="J49" i="60"/>
  <c r="L49" i="60" s="1"/>
  <c r="M49" i="60" s="1"/>
  <c r="J34" i="60"/>
  <c r="L34" i="60" s="1"/>
  <c r="M34" i="60" s="1"/>
  <c r="J42" i="60"/>
  <c r="L42" i="60" s="1"/>
  <c r="M42" i="60" s="1"/>
  <c r="J50" i="60"/>
  <c r="L50" i="60" s="1"/>
  <c r="M50" i="60" s="1"/>
  <c r="J25" i="60"/>
  <c r="L25" i="60" s="1"/>
  <c r="M25" i="60" s="1"/>
  <c r="J31" i="60"/>
  <c r="L31" i="60" s="1"/>
  <c r="M31" i="60" s="1"/>
  <c r="J32" i="60"/>
  <c r="L32" i="60" s="1"/>
  <c r="M32" i="60" s="1"/>
  <c r="J43" i="60"/>
  <c r="L43" i="60" s="1"/>
  <c r="M43" i="60" s="1"/>
  <c r="J51" i="60"/>
  <c r="L51" i="60" s="1"/>
  <c r="M51" i="60" s="1"/>
  <c r="J44" i="60"/>
  <c r="L44" i="60" s="1"/>
  <c r="M44" i="60" s="1"/>
  <c r="J52" i="60"/>
  <c r="L52" i="60" s="1"/>
  <c r="M52" i="60" s="1"/>
  <c r="L18" i="60"/>
  <c r="M18" i="60" s="1"/>
  <c r="J45" i="60"/>
  <c r="L45" i="60" s="1"/>
  <c r="M45" i="60" s="1"/>
  <c r="L22" i="60"/>
  <c r="M22" i="60" s="1"/>
  <c r="J29" i="60"/>
  <c r="L29" i="60" s="1"/>
  <c r="M29" i="60" s="1"/>
  <c r="J30" i="60"/>
  <c r="L30" i="60" s="1"/>
  <c r="M30" i="60" s="1"/>
  <c r="J23" i="60"/>
  <c r="L23" i="60" s="1"/>
  <c r="M23" i="60" s="1"/>
  <c r="J33" i="60"/>
  <c r="L33" i="60" s="1"/>
  <c r="M33" i="60" s="1"/>
  <c r="J24" i="60"/>
  <c r="L24" i="60" s="1"/>
  <c r="M24" i="60" s="1"/>
  <c r="L19" i="60"/>
  <c r="M19" i="60" s="1"/>
  <c r="J48" i="60"/>
  <c r="L48" i="60" s="1"/>
  <c r="M48" i="60" s="1"/>
  <c r="L21" i="60"/>
  <c r="M21" i="60" s="1"/>
  <c r="J28" i="60"/>
  <c r="L28" i="60" s="1"/>
  <c r="M28" i="60" s="1"/>
  <c r="C173" i="79"/>
  <c r="D173" i="79"/>
  <c r="C173" i="78"/>
  <c r="D173" i="78"/>
  <c r="S7" i="72"/>
  <c r="O30" i="60" l="1"/>
  <c r="P30" i="60" s="1"/>
  <c r="AB30" i="60"/>
  <c r="AC30" i="60" s="1"/>
  <c r="O43" i="60"/>
  <c r="P43" i="60" s="1"/>
  <c r="AB43" i="60"/>
  <c r="AC43" i="60" s="1"/>
  <c r="AB41" i="60"/>
  <c r="AC41" i="60" s="1"/>
  <c r="O41" i="60"/>
  <c r="P41" i="60" s="1"/>
  <c r="AB37" i="60"/>
  <c r="AC37" i="60" s="1"/>
  <c r="O37" i="60"/>
  <c r="P37" i="60" s="1"/>
  <c r="O28" i="60"/>
  <c r="P28" i="60" s="1"/>
  <c r="AB28" i="60"/>
  <c r="AC28" i="60" s="1"/>
  <c r="AB29" i="60"/>
  <c r="AC29" i="60" s="1"/>
  <c r="O29" i="60"/>
  <c r="P29" i="60" s="1"/>
  <c r="AB32" i="60"/>
  <c r="AC32" i="60" s="1"/>
  <c r="O32" i="60"/>
  <c r="P32" i="60" s="1"/>
  <c r="AB40" i="60"/>
  <c r="AC40" i="60" s="1"/>
  <c r="O40" i="60"/>
  <c r="P40" i="60" s="1"/>
  <c r="O36" i="60"/>
  <c r="P36" i="60" s="1"/>
  <c r="AB36" i="60"/>
  <c r="AC36" i="60" s="1"/>
  <c r="O31" i="60"/>
  <c r="P31" i="60" s="1"/>
  <c r="AB31" i="60"/>
  <c r="AC31" i="60" s="1"/>
  <c r="AB35" i="60"/>
  <c r="AC35" i="60" s="1"/>
  <c r="O35" i="60"/>
  <c r="P35" i="60" s="1"/>
  <c r="AB26" i="60"/>
  <c r="AC26" i="60" s="1"/>
  <c r="O26" i="60"/>
  <c r="P26" i="60" s="1"/>
  <c r="O48" i="60"/>
  <c r="P48" i="60" s="1"/>
  <c r="AB48" i="60"/>
  <c r="AC48" i="60" s="1"/>
  <c r="O45" i="60"/>
  <c r="P45" i="60" s="1"/>
  <c r="AB45" i="60"/>
  <c r="AC45" i="60" s="1"/>
  <c r="O25" i="60"/>
  <c r="P25" i="60" s="1"/>
  <c r="AB25" i="60"/>
  <c r="AC25" i="60" s="1"/>
  <c r="O47" i="60"/>
  <c r="P47" i="60" s="1"/>
  <c r="AB47" i="60"/>
  <c r="AC47" i="60" s="1"/>
  <c r="AB39" i="60"/>
  <c r="AC39" i="60" s="1"/>
  <c r="O39" i="60"/>
  <c r="P39" i="60" s="1"/>
  <c r="AB22" i="60"/>
  <c r="AC22" i="60" s="1"/>
  <c r="O22" i="60"/>
  <c r="P22" i="60" s="1"/>
  <c r="O19" i="60"/>
  <c r="P19" i="60" s="1"/>
  <c r="AB19" i="60"/>
  <c r="AC19" i="60" s="1"/>
  <c r="O18" i="60"/>
  <c r="P18" i="60" s="1"/>
  <c r="AB18" i="60"/>
  <c r="AC18" i="60" s="1"/>
  <c r="AB50" i="60"/>
  <c r="AC50" i="60" s="1"/>
  <c r="O50" i="60"/>
  <c r="P50" i="60" s="1"/>
  <c r="AB20" i="60"/>
  <c r="AC20" i="60" s="1"/>
  <c r="O20" i="60"/>
  <c r="P20" i="60" s="1"/>
  <c r="L11" i="63"/>
  <c r="V28" i="60"/>
  <c r="V24" i="60"/>
  <c r="V49" i="60"/>
  <c r="V25" i="60"/>
  <c r="V23" i="60"/>
  <c r="V50" i="60"/>
  <c r="V48" i="60"/>
  <c r="V38" i="60"/>
  <c r="V52" i="60"/>
  <c r="V30" i="60"/>
  <c r="V35" i="60"/>
  <c r="V22" i="60"/>
  <c r="V39" i="60"/>
  <c r="V45" i="60"/>
  <c r="V29" i="60"/>
  <c r="V36" i="60"/>
  <c r="V51" i="60"/>
  <c r="V44" i="60"/>
  <c r="V32" i="60"/>
  <c r="V33" i="60"/>
  <c r="V41" i="60"/>
  <c r="V37" i="60"/>
  <c r="V27" i="60"/>
  <c r="V42" i="60"/>
  <c r="V26" i="60"/>
  <c r="V34" i="60"/>
  <c r="V40" i="60"/>
  <c r="V46" i="60"/>
  <c r="V47" i="60"/>
  <c r="V43" i="60"/>
  <c r="V31" i="60"/>
  <c r="AB21" i="60"/>
  <c r="AC21" i="60" s="1"/>
  <c r="O21" i="60"/>
  <c r="P21" i="60" s="1"/>
  <c r="O24" i="60"/>
  <c r="P24" i="60" s="1"/>
  <c r="AB24" i="60"/>
  <c r="AC24" i="60" s="1"/>
  <c r="AB52" i="60"/>
  <c r="AC52" i="60" s="1"/>
  <c r="O52" i="60"/>
  <c r="P52" i="60" s="1"/>
  <c r="O42" i="60"/>
  <c r="P42" i="60" s="1"/>
  <c r="AB42" i="60"/>
  <c r="AC42" i="60" s="1"/>
  <c r="O27" i="60"/>
  <c r="P27" i="60" s="1"/>
  <c r="AB27" i="60"/>
  <c r="AC27" i="60" s="1"/>
  <c r="J11" i="63"/>
  <c r="U25" i="60"/>
  <c r="U28" i="60"/>
  <c r="U49" i="60"/>
  <c r="U24" i="60"/>
  <c r="U23" i="60"/>
  <c r="U27" i="60"/>
  <c r="U34" i="60"/>
  <c r="U38" i="60"/>
  <c r="U32" i="60"/>
  <c r="U30" i="60"/>
  <c r="U52" i="60"/>
  <c r="U51" i="60"/>
  <c r="U39" i="60"/>
  <c r="U41" i="60"/>
  <c r="U45" i="60"/>
  <c r="U29" i="60"/>
  <c r="U31" i="60"/>
  <c r="U33" i="60"/>
  <c r="U50" i="60"/>
  <c r="U36" i="60"/>
  <c r="U43" i="60"/>
  <c r="U42" i="60"/>
  <c r="U26" i="60"/>
  <c r="U40" i="60"/>
  <c r="U48" i="60"/>
  <c r="U46" i="60"/>
  <c r="U47" i="60"/>
  <c r="U37" i="60"/>
  <c r="U35" i="60"/>
  <c r="U44" i="60"/>
  <c r="U22" i="60"/>
  <c r="AB44" i="60"/>
  <c r="AC44" i="60" s="1"/>
  <c r="O44" i="60"/>
  <c r="P44" i="60" s="1"/>
  <c r="AB46" i="60"/>
  <c r="AC46" i="60" s="1"/>
  <c r="O46" i="60"/>
  <c r="P46" i="60" s="1"/>
  <c r="Z17" i="60"/>
  <c r="Z53" i="60" s="1"/>
  <c r="Q17" i="60"/>
  <c r="Q53" i="60" s="1"/>
  <c r="O33" i="60"/>
  <c r="P33" i="60" s="1"/>
  <c r="AB33" i="60"/>
  <c r="AC33" i="60" s="1"/>
  <c r="O34" i="60"/>
  <c r="P34" i="60" s="1"/>
  <c r="AB34" i="60"/>
  <c r="AC34" i="60" s="1"/>
  <c r="O23" i="60"/>
  <c r="P23" i="60" s="1"/>
  <c r="AB23" i="60"/>
  <c r="AC23" i="60" s="1"/>
  <c r="AB51" i="60"/>
  <c r="AC51" i="60" s="1"/>
  <c r="O51" i="60"/>
  <c r="P51" i="60" s="1"/>
  <c r="AB49" i="60"/>
  <c r="AC49" i="60" s="1"/>
  <c r="O49" i="60"/>
  <c r="P49" i="60" s="1"/>
  <c r="AB38" i="60"/>
  <c r="AC38" i="60" s="1"/>
  <c r="O38" i="60"/>
  <c r="P38" i="60" s="1"/>
  <c r="F173" i="79"/>
  <c r="A183" i="79"/>
  <c r="A183" i="78"/>
  <c r="F173" i="78"/>
  <c r="S17" i="58"/>
  <c r="S53" i="58" s="1"/>
  <c r="AD34" i="60" l="1"/>
  <c r="W34" i="60"/>
  <c r="AD24" i="60"/>
  <c r="W24" i="60"/>
  <c r="W18" i="60"/>
  <c r="AD18" i="60"/>
  <c r="AD47" i="60"/>
  <c r="W47" i="60"/>
  <c r="AD44" i="60"/>
  <c r="W44" i="60"/>
  <c r="AD26" i="60"/>
  <c r="W26" i="60"/>
  <c r="AD40" i="60"/>
  <c r="W40" i="60"/>
  <c r="AD37" i="60"/>
  <c r="W37" i="60"/>
  <c r="AD33" i="60"/>
  <c r="W33" i="60"/>
  <c r="AD27" i="60"/>
  <c r="W27" i="60"/>
  <c r="W19" i="60"/>
  <c r="AD19" i="60"/>
  <c r="AD25" i="60"/>
  <c r="W25" i="60"/>
  <c r="AD49" i="60"/>
  <c r="W49" i="60"/>
  <c r="W21" i="60"/>
  <c r="AD21" i="60"/>
  <c r="AD35" i="60"/>
  <c r="W35" i="60"/>
  <c r="AD32" i="60"/>
  <c r="W32" i="60"/>
  <c r="AD41" i="60"/>
  <c r="W41" i="60"/>
  <c r="AD42" i="60"/>
  <c r="W42" i="60"/>
  <c r="AD45" i="60"/>
  <c r="W45" i="60"/>
  <c r="AD31" i="60"/>
  <c r="W31" i="60"/>
  <c r="AD43" i="60"/>
  <c r="W43" i="60"/>
  <c r="AD51" i="60"/>
  <c r="W51" i="60"/>
  <c r="W20" i="60"/>
  <c r="AD20" i="60"/>
  <c r="AD22" i="60"/>
  <c r="W22" i="60"/>
  <c r="AD29" i="60"/>
  <c r="W29" i="60"/>
  <c r="AD38" i="60"/>
  <c r="W38" i="60"/>
  <c r="AD23" i="60"/>
  <c r="W23" i="60"/>
  <c r="AD48" i="60"/>
  <c r="W48" i="60"/>
  <c r="AD36" i="60"/>
  <c r="W36" i="60"/>
  <c r="AD28" i="60"/>
  <c r="W28" i="60"/>
  <c r="AD30" i="60"/>
  <c r="W30" i="60"/>
  <c r="AD46" i="60"/>
  <c r="W46" i="60"/>
  <c r="AD52" i="60"/>
  <c r="W52" i="60"/>
  <c r="AD50" i="60"/>
  <c r="W50" i="60"/>
  <c r="AD39" i="60"/>
  <c r="W39" i="60"/>
  <c r="C183" i="79"/>
  <c r="D183" i="79"/>
  <c r="D183" i="78"/>
  <c r="C183" i="78"/>
  <c r="H33" i="63"/>
  <c r="F183" i="79" l="1"/>
  <c r="A193" i="79"/>
  <c r="F183" i="78"/>
  <c r="A193" i="78"/>
  <c r="C193" i="79" l="1"/>
  <c r="D193" i="79"/>
  <c r="C193" i="78"/>
  <c r="D193" i="78"/>
  <c r="L12" i="60"/>
  <c r="M11" i="60"/>
  <c r="C11" i="63" s="1"/>
  <c r="C34" i="63" s="1"/>
  <c r="M11" i="58"/>
  <c r="N38" i="58" l="1"/>
  <c r="BD8" i="83" s="1"/>
  <c r="BC9" i="83" s="1"/>
  <c r="N39" i="58"/>
  <c r="BD22" i="83" s="1"/>
  <c r="BC23" i="83" s="1"/>
  <c r="N22" i="58"/>
  <c r="N26" i="58"/>
  <c r="N32" i="58"/>
  <c r="AO8" i="83" s="1"/>
  <c r="AN9" i="83" s="1"/>
  <c r="N36" i="58"/>
  <c r="AV22" i="83" s="1"/>
  <c r="AU23" i="83" s="1"/>
  <c r="N21" i="58"/>
  <c r="N52" i="58"/>
  <c r="N50" i="58"/>
  <c r="N41" i="58"/>
  <c r="BK8" i="83" s="1"/>
  <c r="BJ9" i="83" s="1"/>
  <c r="N42" i="58"/>
  <c r="BK22" i="83" s="1"/>
  <c r="BJ23" i="83" s="1"/>
  <c r="N23" i="58"/>
  <c r="N27" i="58"/>
  <c r="N33" i="58"/>
  <c r="AO22" i="83" s="1"/>
  <c r="AN23" i="83" s="1"/>
  <c r="N35" i="58"/>
  <c r="AV8" i="83" s="1"/>
  <c r="AU9" i="83" s="1"/>
  <c r="N37" i="58"/>
  <c r="AV35" i="83" s="1"/>
  <c r="AU36" i="83" s="1"/>
  <c r="N49" i="58"/>
  <c r="N51" i="58"/>
  <c r="N43" i="58"/>
  <c r="BK35" i="83" s="1"/>
  <c r="BJ36" i="83" s="1"/>
  <c r="N46" i="58"/>
  <c r="BS35" i="83" s="1"/>
  <c r="BR36" i="83" s="1"/>
  <c r="N45" i="58"/>
  <c r="BS22" i="83" s="1"/>
  <c r="BR23" i="83" s="1"/>
  <c r="N18" i="58"/>
  <c r="N25" i="58"/>
  <c r="N47" i="58"/>
  <c r="BZ8" i="83" s="1"/>
  <c r="BY9" i="83" s="1"/>
  <c r="N40" i="58"/>
  <c r="BD35" i="83" s="1"/>
  <c r="BC36" i="83" s="1"/>
  <c r="N24" i="58"/>
  <c r="N28" i="58"/>
  <c r="N30" i="58"/>
  <c r="AG22" i="83" s="1"/>
  <c r="AF23" i="83" s="1"/>
  <c r="N19" i="58"/>
  <c r="N31" i="58"/>
  <c r="AG35" i="83" s="1"/>
  <c r="AF36" i="83" s="1"/>
  <c r="N48" i="58"/>
  <c r="BZ22" i="83" s="1"/>
  <c r="BY23" i="83" s="1"/>
  <c r="N44" i="58"/>
  <c r="BS8" i="83" s="1"/>
  <c r="BR9" i="83" s="1"/>
  <c r="N34" i="58"/>
  <c r="AO35" i="83" s="1"/>
  <c r="AN36" i="83" s="1"/>
  <c r="N20" i="58"/>
  <c r="N29" i="58"/>
  <c r="AG8" i="83" s="1"/>
  <c r="AF9" i="83" s="1"/>
  <c r="N17" i="58"/>
  <c r="F193" i="79"/>
  <c r="A203" i="79"/>
  <c r="F193" i="78"/>
  <c r="A203" i="78"/>
  <c r="C10" i="63"/>
  <c r="C33" i="63" s="1"/>
  <c r="E14" i="67" l="1"/>
  <c r="E6" i="67"/>
  <c r="K22" i="83"/>
  <c r="J23" i="83" s="1"/>
  <c r="E10" i="67"/>
  <c r="R35" i="83"/>
  <c r="Q36" i="83" s="1"/>
  <c r="E3" i="67"/>
  <c r="C22" i="83"/>
  <c r="B23" i="83" s="1"/>
  <c r="E4" i="67"/>
  <c r="C35" i="83"/>
  <c r="B36" i="83" s="1"/>
  <c r="E12" i="67"/>
  <c r="Z22" i="83"/>
  <c r="Y23" i="83" s="1"/>
  <c r="E2" i="67"/>
  <c r="C8" i="83"/>
  <c r="B9" i="83" s="1"/>
  <c r="E24" i="67"/>
  <c r="E22" i="67"/>
  <c r="E31" i="67"/>
  <c r="E30" i="67"/>
  <c r="E16" i="67"/>
  <c r="E21" i="67"/>
  <c r="E26" i="67"/>
  <c r="E33" i="67"/>
  <c r="E17" i="67"/>
  <c r="E29" i="67"/>
  <c r="E25" i="67"/>
  <c r="E19" i="67"/>
  <c r="E28" i="67"/>
  <c r="E35" i="67"/>
  <c r="E23" i="67"/>
  <c r="E20" i="67"/>
  <c r="E18" i="67"/>
  <c r="E34" i="67"/>
  <c r="E32" i="67"/>
  <c r="E37" i="67"/>
  <c r="E36" i="67"/>
  <c r="E15" i="67"/>
  <c r="E27" i="67"/>
  <c r="E8" i="67"/>
  <c r="R8" i="83"/>
  <c r="Q9" i="83" s="1"/>
  <c r="E11" i="67"/>
  <c r="Z8" i="83"/>
  <c r="Y9" i="83" s="1"/>
  <c r="E13" i="67"/>
  <c r="Z35" i="83"/>
  <c r="Y36" i="83" s="1"/>
  <c r="E7" i="67"/>
  <c r="K35" i="83"/>
  <c r="J36" i="83" s="1"/>
  <c r="E5" i="67"/>
  <c r="K8" i="83"/>
  <c r="J9" i="83" s="1"/>
  <c r="E9" i="67"/>
  <c r="R22" i="83"/>
  <c r="Q23" i="83" s="1"/>
  <c r="C203" i="79"/>
  <c r="D203" i="79"/>
  <c r="A213" i="79" s="1"/>
  <c r="D203" i="78"/>
  <c r="A213" i="78" s="1"/>
  <c r="C203" i="78"/>
  <c r="W13" i="60"/>
  <c r="D2" i="89" l="1"/>
  <c r="D4" i="89"/>
  <c r="D7" i="89"/>
  <c r="D3" i="89"/>
  <c r="D6" i="89"/>
  <c r="D5" i="89"/>
  <c r="C213" i="79"/>
  <c r="D213" i="79"/>
  <c r="F203" i="79"/>
  <c r="C213" i="78"/>
  <c r="D213" i="78"/>
  <c r="F203" i="78"/>
  <c r="V20" i="60"/>
  <c r="V18" i="60"/>
  <c r="V21" i="60"/>
  <c r="V19" i="60"/>
  <c r="U20" i="58"/>
  <c r="U19" i="58"/>
  <c r="U18" i="58"/>
  <c r="U21" i="58"/>
  <c r="U17" i="58"/>
  <c r="V18" i="58"/>
  <c r="V20" i="58"/>
  <c r="V21" i="58"/>
  <c r="V19" i="58"/>
  <c r="V17" i="58"/>
  <c r="G4" i="67" l="1"/>
  <c r="H4" i="67"/>
  <c r="G3" i="67"/>
  <c r="G5" i="67"/>
  <c r="H6" i="67"/>
  <c r="G6" i="67"/>
  <c r="H7" i="67"/>
  <c r="H16" i="67"/>
  <c r="H31" i="67"/>
  <c r="H33" i="67"/>
  <c r="H30" i="67"/>
  <c r="H24" i="67"/>
  <c r="H35" i="67"/>
  <c r="H36" i="67"/>
  <c r="H17" i="67"/>
  <c r="H15" i="67"/>
  <c r="H26" i="67"/>
  <c r="H23" i="67"/>
  <c r="H18" i="67"/>
  <c r="H25" i="67"/>
  <c r="H12" i="67"/>
  <c r="H9" i="67"/>
  <c r="H34" i="67"/>
  <c r="H14" i="67"/>
  <c r="H8" i="67"/>
  <c r="H28" i="67"/>
  <c r="H11" i="67"/>
  <c r="H20" i="67"/>
  <c r="H37" i="67"/>
  <c r="H27" i="67"/>
  <c r="H10" i="67"/>
  <c r="H32" i="67"/>
  <c r="H22" i="67"/>
  <c r="H29" i="67"/>
  <c r="H21" i="67"/>
  <c r="H13" i="67"/>
  <c r="H19" i="67"/>
  <c r="H3" i="67"/>
  <c r="H5" i="67"/>
  <c r="G16" i="67"/>
  <c r="G25" i="67"/>
  <c r="G26" i="67"/>
  <c r="G18" i="67"/>
  <c r="G21" i="67"/>
  <c r="G31" i="67"/>
  <c r="G10" i="67"/>
  <c r="G28" i="67"/>
  <c r="G23" i="67"/>
  <c r="G12" i="67"/>
  <c r="G17" i="67"/>
  <c r="G19" i="67"/>
  <c r="G32" i="67"/>
  <c r="G37" i="67"/>
  <c r="G8" i="67"/>
  <c r="G34" i="67"/>
  <c r="G14" i="67"/>
  <c r="G27" i="67"/>
  <c r="G33" i="67"/>
  <c r="G24" i="67"/>
  <c r="G35" i="67"/>
  <c r="G11" i="67"/>
  <c r="G13" i="67"/>
  <c r="G15" i="67"/>
  <c r="G20" i="67"/>
  <c r="G30" i="67"/>
  <c r="G22" i="67"/>
  <c r="G9" i="67"/>
  <c r="G7" i="67"/>
  <c r="G29" i="67"/>
  <c r="G36" i="67"/>
  <c r="H2" i="67"/>
  <c r="V53" i="58"/>
  <c r="G2" i="67"/>
  <c r="U53" i="58"/>
  <c r="F213" i="79"/>
  <c r="A223" i="79"/>
  <c r="F213" i="78"/>
  <c r="A223" i="78"/>
  <c r="U20" i="60"/>
  <c r="U21" i="60"/>
  <c r="U19" i="60"/>
  <c r="U18" i="60"/>
  <c r="C223" i="79" l="1"/>
  <c r="D223" i="79"/>
  <c r="D223" i="78"/>
  <c r="C223" i="78"/>
  <c r="C7" i="63"/>
  <c r="F223" i="79" l="1"/>
  <c r="A233" i="79"/>
  <c r="F223" i="78"/>
  <c r="A233" i="78"/>
  <c r="AA17" i="60"/>
  <c r="V17" i="60"/>
  <c r="V53" i="60" s="1"/>
  <c r="U17" i="60"/>
  <c r="U53" i="60" s="1"/>
  <c r="C233" i="79" l="1"/>
  <c r="D233" i="79"/>
  <c r="F233" i="79" s="1"/>
  <c r="C233" i="78"/>
  <c r="D233" i="78"/>
  <c r="F233" i="78" s="1"/>
  <c r="D6" i="63"/>
  <c r="D29" i="63" l="1"/>
  <c r="S17" i="60"/>
  <c r="S53" i="60" s="1"/>
  <c r="E11" i="63" l="1"/>
  <c r="E34" i="63" s="1"/>
  <c r="R7" i="60"/>
  <c r="B17" i="60" l="1"/>
  <c r="D17" i="60"/>
  <c r="H45" i="67" l="1"/>
  <c r="H51" i="67"/>
  <c r="H71" i="67"/>
  <c r="H41" i="67"/>
  <c r="H59" i="67"/>
  <c r="H47" i="67"/>
  <c r="H43" i="67"/>
  <c r="H55" i="67"/>
  <c r="AE17" i="60"/>
  <c r="H67" i="67"/>
  <c r="H61" i="67"/>
  <c r="C47" i="67"/>
  <c r="C41" i="67"/>
  <c r="G67" i="67"/>
  <c r="G61" i="67"/>
  <c r="G60" i="67"/>
  <c r="C65" i="67"/>
  <c r="G59" i="67"/>
  <c r="G57" i="67"/>
  <c r="G69" i="67"/>
  <c r="C42" i="67"/>
  <c r="G48" i="67"/>
  <c r="H65" i="67"/>
  <c r="G56" i="67"/>
  <c r="G50" i="67"/>
  <c r="C60" i="67"/>
  <c r="G49" i="67"/>
  <c r="G58" i="67"/>
  <c r="C40" i="67"/>
  <c r="C43" i="67"/>
  <c r="G40" i="67"/>
  <c r="G72" i="67"/>
  <c r="C56" i="67"/>
  <c r="G66" i="67"/>
  <c r="C50" i="67"/>
  <c r="G62" i="67"/>
  <c r="G65" i="67"/>
  <c r="G64" i="67"/>
  <c r="C58" i="67"/>
  <c r="C63" i="67"/>
  <c r="G47" i="67"/>
  <c r="C72" i="67"/>
  <c r="C66" i="67"/>
  <c r="C62" i="67"/>
  <c r="G54" i="67"/>
  <c r="C64" i="67"/>
  <c r="C73" i="67"/>
  <c r="G45" i="67"/>
  <c r="H63" i="67"/>
  <c r="H38" i="67"/>
  <c r="C55" i="67"/>
  <c r="G70" i="67"/>
  <c r="C54" i="67"/>
  <c r="G63" i="67"/>
  <c r="G43" i="67"/>
  <c r="C39" i="67"/>
  <c r="G42" i="67"/>
  <c r="C51" i="67"/>
  <c r="G38" i="67"/>
  <c r="C71" i="67"/>
  <c r="C70" i="67"/>
  <c r="G73" i="67"/>
  <c r="C53" i="67"/>
  <c r="H73" i="67"/>
  <c r="H57" i="67"/>
  <c r="G41" i="67"/>
  <c r="C48" i="67"/>
  <c r="H39" i="67"/>
  <c r="H69" i="67"/>
  <c r="C67" i="67"/>
  <c r="C61" i="67"/>
  <c r="G55" i="67"/>
  <c r="C59" i="67"/>
  <c r="C57" i="67"/>
  <c r="C69" i="67"/>
  <c r="G68" i="67"/>
  <c r="G52" i="67"/>
  <c r="G39" i="67"/>
  <c r="C46" i="67"/>
  <c r="C49" i="67"/>
  <c r="H72" i="67"/>
  <c r="H64" i="67"/>
  <c r="H56" i="67"/>
  <c r="H48" i="67"/>
  <c r="H40" i="67"/>
  <c r="G44" i="67"/>
  <c r="G53" i="67"/>
  <c r="H60" i="67"/>
  <c r="H49" i="67"/>
  <c r="G51" i="67"/>
  <c r="C38" i="67"/>
  <c r="H70" i="67"/>
  <c r="H62" i="67"/>
  <c r="H54" i="67"/>
  <c r="H46" i="67"/>
  <c r="H52" i="67"/>
  <c r="C52" i="67"/>
  <c r="H44" i="67"/>
  <c r="H53" i="67"/>
  <c r="G71" i="67"/>
  <c r="H68" i="67"/>
  <c r="G46" i="67"/>
  <c r="C44" i="67"/>
  <c r="C45" i="67"/>
  <c r="C68" i="67"/>
  <c r="H66" i="67"/>
  <c r="H58" i="67"/>
  <c r="H50" i="67"/>
  <c r="H42" i="67"/>
  <c r="H17" i="60"/>
  <c r="I17" i="60" s="1"/>
  <c r="D48" i="67" l="1"/>
  <c r="I11" i="63"/>
  <c r="D43" i="67"/>
  <c r="D39" i="67"/>
  <c r="D46" i="67"/>
  <c r="D55" i="67"/>
  <c r="D66" i="67"/>
  <c r="D44" i="67"/>
  <c r="D68" i="67"/>
  <c r="D62" i="67"/>
  <c r="D67" i="67"/>
  <c r="D63" i="67"/>
  <c r="D72" i="67"/>
  <c r="D58" i="67"/>
  <c r="D60" i="67"/>
  <c r="D47" i="67"/>
  <c r="D53" i="67"/>
  <c r="D70" i="67"/>
  <c r="D61" i="67"/>
  <c r="D50" i="67"/>
  <c r="D45" i="67"/>
  <c r="D69" i="67"/>
  <c r="D73" i="67"/>
  <c r="D59" i="67"/>
  <c r="D71" i="67"/>
  <c r="D54" i="67"/>
  <c r="D64" i="67"/>
  <c r="D56" i="67"/>
  <c r="D51" i="67"/>
  <c r="D52" i="67"/>
  <c r="D49" i="67"/>
  <c r="D41" i="67"/>
  <c r="D57" i="67"/>
  <c r="D40" i="67"/>
  <c r="D42" i="67"/>
  <c r="D65" i="67"/>
  <c r="I14" i="60"/>
  <c r="D38" i="67"/>
  <c r="AE18" i="60"/>
  <c r="K17" i="60"/>
  <c r="E8" i="60"/>
  <c r="F8" i="60" s="1"/>
  <c r="L17" i="58"/>
  <c r="L17" i="60"/>
  <c r="J110" i="67" l="1"/>
  <c r="J101" i="67"/>
  <c r="K108" i="67"/>
  <c r="K104" i="67"/>
  <c r="J82" i="67"/>
  <c r="J81" i="67"/>
  <c r="J105" i="67"/>
  <c r="K81" i="67"/>
  <c r="J80" i="67"/>
  <c r="K88" i="67"/>
  <c r="K89" i="67"/>
  <c r="J88" i="67"/>
  <c r="J113" i="67"/>
  <c r="K112" i="67"/>
  <c r="J134" i="67"/>
  <c r="K118" i="67"/>
  <c r="K83" i="67"/>
  <c r="K120" i="67"/>
  <c r="K91" i="67"/>
  <c r="K138" i="67"/>
  <c r="K110" i="67"/>
  <c r="J90" i="67"/>
  <c r="K123" i="67"/>
  <c r="J139" i="67"/>
  <c r="K97" i="67"/>
  <c r="K129" i="67"/>
  <c r="J144" i="67"/>
  <c r="J120" i="67"/>
  <c r="K144" i="67"/>
  <c r="K143" i="67"/>
  <c r="K100" i="67"/>
  <c r="K125" i="67"/>
  <c r="K77" i="67"/>
  <c r="J100" i="67"/>
  <c r="K94" i="67"/>
  <c r="J93" i="67"/>
  <c r="J112" i="67"/>
  <c r="K134" i="67"/>
  <c r="K103" i="67"/>
  <c r="J92" i="67"/>
  <c r="K119" i="67"/>
  <c r="K111" i="67"/>
  <c r="J137" i="67"/>
  <c r="K82" i="67"/>
  <c r="K99" i="67"/>
  <c r="J121" i="67"/>
  <c r="K85" i="67"/>
  <c r="J104" i="67"/>
  <c r="J85" i="67"/>
  <c r="J133" i="67"/>
  <c r="J142" i="67"/>
  <c r="K141" i="67"/>
  <c r="K115" i="67"/>
  <c r="K92" i="67"/>
  <c r="J141" i="67"/>
  <c r="J135" i="67"/>
  <c r="J117" i="67"/>
  <c r="J94" i="67"/>
  <c r="K93" i="67"/>
  <c r="J86" i="67"/>
  <c r="K84" i="67"/>
  <c r="K74" i="67"/>
  <c r="J108" i="67"/>
  <c r="J129" i="67"/>
  <c r="J123" i="67"/>
  <c r="K90" i="67"/>
  <c r="J116" i="67"/>
  <c r="K133" i="67"/>
  <c r="K116" i="67"/>
  <c r="K86" i="67"/>
  <c r="J102" i="67"/>
  <c r="J98" i="67"/>
  <c r="K80" i="67"/>
  <c r="K140" i="67"/>
  <c r="K98" i="67"/>
  <c r="J107" i="67"/>
  <c r="J95" i="67"/>
  <c r="K135" i="67"/>
  <c r="K117" i="67"/>
  <c r="J103" i="67"/>
  <c r="J76" i="67"/>
  <c r="J111" i="67"/>
  <c r="K139" i="67"/>
  <c r="J79" i="67"/>
  <c r="K79" i="67"/>
  <c r="K137" i="67"/>
  <c r="K106" i="67"/>
  <c r="J97" i="67"/>
  <c r="J106" i="67"/>
  <c r="K126" i="67"/>
  <c r="J78" i="67"/>
  <c r="J145" i="67"/>
  <c r="J143" i="67"/>
  <c r="K122" i="67"/>
  <c r="K145" i="67"/>
  <c r="J131" i="67"/>
  <c r="J130" i="67"/>
  <c r="K107" i="67"/>
  <c r="K95" i="67"/>
  <c r="K75" i="67"/>
  <c r="K127" i="67"/>
  <c r="K102" i="67"/>
  <c r="J75" i="67"/>
  <c r="J99" i="67"/>
  <c r="J128" i="67"/>
  <c r="K128" i="67"/>
  <c r="K114" i="67"/>
  <c r="J109" i="67"/>
  <c r="K121" i="67"/>
  <c r="K109" i="67"/>
  <c r="J89" i="67"/>
  <c r="K113" i="67"/>
  <c r="J77" i="67"/>
  <c r="K142" i="67"/>
  <c r="J126" i="67"/>
  <c r="J84" i="67"/>
  <c r="J96" i="67"/>
  <c r="J119" i="67"/>
  <c r="K131" i="67"/>
  <c r="K130" i="67"/>
  <c r="J114" i="67"/>
  <c r="J125" i="67"/>
  <c r="K76" i="67"/>
  <c r="K96" i="67"/>
  <c r="J74" i="67"/>
  <c r="J91" i="67"/>
  <c r="J124" i="67"/>
  <c r="K124" i="67"/>
  <c r="K101" i="67"/>
  <c r="J87" i="67"/>
  <c r="J136" i="67"/>
  <c r="K87" i="67"/>
  <c r="J115" i="67"/>
  <c r="J132" i="67"/>
  <c r="J140" i="67"/>
  <c r="K132" i="67"/>
  <c r="K78" i="67"/>
  <c r="K105" i="67"/>
  <c r="J83" i="67"/>
  <c r="J122" i="67"/>
  <c r="J138" i="67"/>
  <c r="J118" i="67"/>
  <c r="J127" i="67"/>
  <c r="K136" i="67"/>
  <c r="A13" i="88"/>
  <c r="A13" i="87"/>
  <c r="G11" i="63"/>
  <c r="G34" i="63" s="1"/>
  <c r="I34" i="63"/>
  <c r="L53" i="60"/>
  <c r="M17" i="60"/>
  <c r="M53" i="60" s="1"/>
  <c r="N53" i="60" s="1"/>
  <c r="L53" i="58"/>
  <c r="M17" i="58"/>
  <c r="AE19" i="60"/>
  <c r="O17" i="58"/>
  <c r="O53" i="58" s="1"/>
  <c r="O17" i="60"/>
  <c r="O53" i="60" s="1"/>
  <c r="E9" i="60"/>
  <c r="A13" i="84"/>
  <c r="C34" i="83" l="1"/>
  <c r="C21" i="83"/>
  <c r="M53" i="58"/>
  <c r="N53" i="58" s="1"/>
  <c r="AG35" i="58" s="1"/>
  <c r="L113" i="67"/>
  <c r="M113" i="67" s="1"/>
  <c r="L101" i="67"/>
  <c r="M101" i="67" s="1"/>
  <c r="L105" i="67"/>
  <c r="M105" i="67" s="1"/>
  <c r="L80" i="67"/>
  <c r="M80" i="67" s="1"/>
  <c r="L82" i="67"/>
  <c r="M82" i="67" s="1"/>
  <c r="L128" i="67"/>
  <c r="M128" i="67" s="1"/>
  <c r="L139" i="67"/>
  <c r="M139" i="67" s="1"/>
  <c r="L93" i="67"/>
  <c r="M93" i="67" s="1"/>
  <c r="L145" i="67"/>
  <c r="M145" i="67" s="1"/>
  <c r="L124" i="67"/>
  <c r="M124" i="67" s="1"/>
  <c r="L81" i="67"/>
  <c r="M81" i="67" s="1"/>
  <c r="L78" i="67"/>
  <c r="M78" i="67" s="1"/>
  <c r="L133" i="67"/>
  <c r="M133" i="67" s="1"/>
  <c r="L74" i="67"/>
  <c r="M74" i="67" s="1"/>
  <c r="L76" i="67"/>
  <c r="M76" i="67" s="1"/>
  <c r="L121" i="67"/>
  <c r="M121" i="67" s="1"/>
  <c r="L134" i="67"/>
  <c r="M134" i="67" s="1"/>
  <c r="L86" i="67"/>
  <c r="M86" i="67" s="1"/>
  <c r="L110" i="67"/>
  <c r="M110" i="67" s="1"/>
  <c r="L95" i="67"/>
  <c r="M95" i="67" s="1"/>
  <c r="L109" i="67"/>
  <c r="M109" i="67" s="1"/>
  <c r="L107" i="67"/>
  <c r="M107" i="67" s="1"/>
  <c r="L137" i="67"/>
  <c r="M137" i="67" s="1"/>
  <c r="L79" i="67"/>
  <c r="M79" i="67" s="1"/>
  <c r="L136" i="67"/>
  <c r="M136" i="67" s="1"/>
  <c r="L130" i="67"/>
  <c r="M130" i="67" s="1"/>
  <c r="L117" i="67"/>
  <c r="M117" i="67" s="1"/>
  <c r="L142" i="67"/>
  <c r="M142" i="67" s="1"/>
  <c r="L102" i="67"/>
  <c r="M102" i="67" s="1"/>
  <c r="L135" i="67"/>
  <c r="M135" i="67" s="1"/>
  <c r="L90" i="67"/>
  <c r="M90" i="67" s="1"/>
  <c r="L144" i="67"/>
  <c r="M144" i="67" s="1"/>
  <c r="L119" i="67"/>
  <c r="M119" i="67" s="1"/>
  <c r="L77" i="67"/>
  <c r="M77" i="67" s="1"/>
  <c r="L97" i="67"/>
  <c r="M97" i="67" s="1"/>
  <c r="L83" i="67"/>
  <c r="M83" i="67" s="1"/>
  <c r="L132" i="67"/>
  <c r="M132" i="67" s="1"/>
  <c r="L131" i="67"/>
  <c r="M131" i="67" s="1"/>
  <c r="L92" i="67"/>
  <c r="M92" i="67" s="1"/>
  <c r="L125" i="67"/>
  <c r="M125" i="67" s="1"/>
  <c r="L118" i="67"/>
  <c r="M118" i="67" s="1"/>
  <c r="L106" i="67"/>
  <c r="M106" i="67" s="1"/>
  <c r="L85" i="67"/>
  <c r="M85" i="67" s="1"/>
  <c r="L103" i="67"/>
  <c r="M103" i="67" s="1"/>
  <c r="L100" i="67"/>
  <c r="M100" i="67" s="1"/>
  <c r="L123" i="67"/>
  <c r="M123" i="67" s="1"/>
  <c r="L122" i="67"/>
  <c r="M122" i="67" s="1"/>
  <c r="L143" i="67"/>
  <c r="M143" i="67" s="1"/>
  <c r="L112" i="67"/>
  <c r="M112" i="67" s="1"/>
  <c r="L127" i="67"/>
  <c r="M127" i="67" s="1"/>
  <c r="L84" i="67"/>
  <c r="M84" i="67" s="1"/>
  <c r="L115" i="67"/>
  <c r="M115" i="67" s="1"/>
  <c r="L99" i="67"/>
  <c r="M99" i="67" s="1"/>
  <c r="L87" i="67"/>
  <c r="M87" i="67" s="1"/>
  <c r="L96" i="67"/>
  <c r="M96" i="67" s="1"/>
  <c r="L75" i="67"/>
  <c r="M75" i="67" s="1"/>
  <c r="L141" i="67"/>
  <c r="M141" i="67" s="1"/>
  <c r="L138" i="67"/>
  <c r="M138" i="67" s="1"/>
  <c r="L104" i="67"/>
  <c r="M104" i="67" s="1"/>
  <c r="L114" i="67"/>
  <c r="M114" i="67" s="1"/>
  <c r="L98" i="67"/>
  <c r="M98" i="67" s="1"/>
  <c r="L116" i="67"/>
  <c r="M116" i="67" s="1"/>
  <c r="L94" i="67"/>
  <c r="M94" i="67" s="1"/>
  <c r="L91" i="67"/>
  <c r="M91" i="67" s="1"/>
  <c r="L89" i="67"/>
  <c r="M89" i="67" s="1"/>
  <c r="L108" i="67"/>
  <c r="M108" i="67" s="1"/>
  <c r="L126" i="67"/>
  <c r="M126" i="67" s="1"/>
  <c r="L140" i="67"/>
  <c r="M140" i="67" s="1"/>
  <c r="L111" i="67"/>
  <c r="M111" i="67" s="1"/>
  <c r="L129" i="67"/>
  <c r="M129" i="67" s="1"/>
  <c r="L120" i="67"/>
  <c r="M120" i="67" s="1"/>
  <c r="L88" i="67"/>
  <c r="M88" i="67" s="1"/>
  <c r="X40" i="87"/>
  <c r="CF13" i="87"/>
  <c r="BX13" i="87"/>
  <c r="CF27" i="87"/>
  <c r="BX27" i="87"/>
  <c r="BX40" i="87"/>
  <c r="CF40" i="87"/>
  <c r="AT27" i="87"/>
  <c r="BB40" i="87"/>
  <c r="P13" i="87"/>
  <c r="AM27" i="87"/>
  <c r="I13" i="87"/>
  <c r="P27" i="87"/>
  <c r="AM40" i="87"/>
  <c r="AT40" i="87"/>
  <c r="BQ13" i="87"/>
  <c r="BB13" i="87"/>
  <c r="I27" i="87"/>
  <c r="BQ27" i="87"/>
  <c r="AE13" i="87"/>
  <c r="I40" i="87"/>
  <c r="BB27" i="87"/>
  <c r="AE27" i="87"/>
  <c r="BI13" i="87"/>
  <c r="BQ40" i="87"/>
  <c r="AE40" i="87"/>
  <c r="P40" i="87"/>
  <c r="BI27" i="87"/>
  <c r="AM13" i="87"/>
  <c r="A27" i="87"/>
  <c r="AT13" i="87"/>
  <c r="BI40" i="87"/>
  <c r="X13" i="87"/>
  <c r="A40" i="87"/>
  <c r="X27" i="87"/>
  <c r="X40" i="88"/>
  <c r="BX40" i="88"/>
  <c r="A40" i="88"/>
  <c r="X27" i="88"/>
  <c r="CF13" i="88"/>
  <c r="AT40" i="88"/>
  <c r="BI13" i="88"/>
  <c r="BQ27" i="88"/>
  <c r="P13" i="88"/>
  <c r="CF27" i="88"/>
  <c r="AE13" i="88"/>
  <c r="AE40" i="88"/>
  <c r="BX27" i="88"/>
  <c r="AT27" i="88"/>
  <c r="BB40" i="88"/>
  <c r="BQ13" i="88"/>
  <c r="AM40" i="88"/>
  <c r="BB27" i="88"/>
  <c r="X13" i="88"/>
  <c r="I40" i="88"/>
  <c r="BX13" i="88"/>
  <c r="BI27" i="88"/>
  <c r="CF40" i="88"/>
  <c r="BI40" i="88"/>
  <c r="AE27" i="88"/>
  <c r="P27" i="88"/>
  <c r="AM13" i="88"/>
  <c r="A27" i="88"/>
  <c r="AT13" i="88"/>
  <c r="BQ40" i="88"/>
  <c r="AM27" i="88"/>
  <c r="P40" i="88"/>
  <c r="BB13" i="88"/>
  <c r="I13" i="88"/>
  <c r="I27" i="88"/>
  <c r="CF40" i="84"/>
  <c r="CF27" i="84"/>
  <c r="CF13" i="84"/>
  <c r="BX40" i="84"/>
  <c r="BX27" i="84"/>
  <c r="BX13" i="84"/>
  <c r="BQ40" i="84"/>
  <c r="BQ27" i="84"/>
  <c r="BQ13" i="84"/>
  <c r="BI40" i="84"/>
  <c r="BI27" i="84"/>
  <c r="BI13" i="84"/>
  <c r="BB40" i="84"/>
  <c r="BB27" i="84"/>
  <c r="BB13" i="84"/>
  <c r="AT40" i="84"/>
  <c r="AT27" i="84"/>
  <c r="AT13" i="84"/>
  <c r="AM40" i="84"/>
  <c r="AM27" i="84"/>
  <c r="AM13" i="84"/>
  <c r="AE40" i="84"/>
  <c r="AE27" i="84"/>
  <c r="AE13" i="84"/>
  <c r="AE20" i="60"/>
  <c r="E10" i="60"/>
  <c r="X40" i="84"/>
  <c r="I40" i="84"/>
  <c r="A40" i="84"/>
  <c r="I27" i="84"/>
  <c r="P27" i="84"/>
  <c r="X27" i="84"/>
  <c r="I13" i="84"/>
  <c r="A27" i="84"/>
  <c r="P13" i="84"/>
  <c r="P40" i="84"/>
  <c r="X13" i="84"/>
  <c r="C7" i="83"/>
  <c r="P17" i="60"/>
  <c r="P17" i="58"/>
  <c r="AB17" i="60"/>
  <c r="AC17" i="60" s="1"/>
  <c r="W17" i="60" s="1"/>
  <c r="AB17" i="58"/>
  <c r="AC17" i="58" s="1"/>
  <c r="W17" i="58" s="1"/>
  <c r="E10" i="63"/>
  <c r="W1" i="67" s="1"/>
  <c r="C8" i="63"/>
  <c r="C31" i="63" s="1"/>
  <c r="C30" i="63"/>
  <c r="A33" i="63"/>
  <c r="AE21" i="60" l="1"/>
  <c r="AG51" i="58"/>
  <c r="AG31" i="58"/>
  <c r="AG25" i="58"/>
  <c r="AG41" i="58"/>
  <c r="AG29" i="58"/>
  <c r="AG18" i="58"/>
  <c r="AG21" i="58"/>
  <c r="AG33" i="58"/>
  <c r="AG39" i="58"/>
  <c r="AG24" i="58"/>
  <c r="AG22" i="58"/>
  <c r="AG23" i="58"/>
  <c r="AG37" i="58"/>
  <c r="AG49" i="58"/>
  <c r="AG20" i="58"/>
  <c r="AG42" i="58"/>
  <c r="AG47" i="58"/>
  <c r="AG26" i="58"/>
  <c r="AG45" i="58"/>
  <c r="AG27" i="58"/>
  <c r="AG43" i="58"/>
  <c r="AG38" i="58"/>
  <c r="AG30" i="58"/>
  <c r="AG19" i="58"/>
  <c r="AG52" i="58"/>
  <c r="AG32" i="58"/>
  <c r="AG46" i="58"/>
  <c r="AG44" i="58"/>
  <c r="AG50" i="58"/>
  <c r="AG34" i="58"/>
  <c r="AG48" i="58"/>
  <c r="AG40" i="58"/>
  <c r="AG17" i="58"/>
  <c r="AG36" i="58"/>
  <c r="AG28" i="58"/>
  <c r="K2" i="67"/>
  <c r="I62" i="67"/>
  <c r="I52" i="67"/>
  <c r="I41" i="67"/>
  <c r="I50" i="67"/>
  <c r="I55" i="67"/>
  <c r="I54" i="67"/>
  <c r="I60" i="67"/>
  <c r="I40" i="67"/>
  <c r="I47" i="67"/>
  <c r="I46" i="67"/>
  <c r="I53" i="67"/>
  <c r="I57" i="67"/>
  <c r="I72" i="67"/>
  <c r="I42" i="67"/>
  <c r="I59" i="67"/>
  <c r="I43" i="67"/>
  <c r="I64" i="67"/>
  <c r="I73" i="67"/>
  <c r="I49" i="67"/>
  <c r="I56" i="67"/>
  <c r="I67" i="67"/>
  <c r="I68" i="67"/>
  <c r="I39" i="67"/>
  <c r="I45" i="67"/>
  <c r="I65" i="67"/>
  <c r="I48" i="67"/>
  <c r="I51" i="67"/>
  <c r="I44" i="67"/>
  <c r="I58" i="67"/>
  <c r="I71" i="67"/>
  <c r="I69" i="67"/>
  <c r="I61" i="67"/>
  <c r="I66" i="67"/>
  <c r="I63" i="67"/>
  <c r="I70" i="67"/>
  <c r="I12" i="67"/>
  <c r="I37" i="67"/>
  <c r="I19" i="67"/>
  <c r="I15" i="67"/>
  <c r="I14" i="67"/>
  <c r="I32" i="67"/>
  <c r="I33" i="67"/>
  <c r="I21" i="67"/>
  <c r="I16" i="67"/>
  <c r="I20" i="67"/>
  <c r="I31" i="67"/>
  <c r="I25" i="67"/>
  <c r="I22" i="67"/>
  <c r="I17" i="67"/>
  <c r="I24" i="67"/>
  <c r="I26" i="67"/>
  <c r="I30" i="67"/>
  <c r="I28" i="67"/>
  <c r="I36" i="67"/>
  <c r="I29" i="67"/>
  <c r="I27" i="67"/>
  <c r="I35" i="67"/>
  <c r="I23" i="67"/>
  <c r="I34" i="67"/>
  <c r="I18" i="67"/>
  <c r="I10" i="67"/>
  <c r="I13" i="67"/>
  <c r="I11" i="67"/>
  <c r="I9" i="67"/>
  <c r="I8" i="67"/>
  <c r="I7" i="67"/>
  <c r="I4" i="67"/>
  <c r="I6" i="67"/>
  <c r="I3" i="67"/>
  <c r="I5" i="67"/>
  <c r="H11" i="63"/>
  <c r="H34" i="63" s="1"/>
  <c r="K149" i="67"/>
  <c r="K9" i="67"/>
  <c r="K31" i="67"/>
  <c r="K19" i="67"/>
  <c r="K30" i="67"/>
  <c r="K21" i="67"/>
  <c r="J160" i="67"/>
  <c r="J162" i="67"/>
  <c r="J155" i="67"/>
  <c r="J163" i="67"/>
  <c r="K176" i="67"/>
  <c r="J168" i="67"/>
  <c r="J166" i="67"/>
  <c r="J146" i="67"/>
  <c r="K153" i="67"/>
  <c r="K12" i="67"/>
  <c r="K4" i="67"/>
  <c r="J36" i="67"/>
  <c r="K37" i="67"/>
  <c r="K35" i="67"/>
  <c r="K20" i="67"/>
  <c r="K33" i="67"/>
  <c r="K162" i="67"/>
  <c r="J158" i="67"/>
  <c r="K172" i="67"/>
  <c r="J176" i="67"/>
  <c r="K159" i="67"/>
  <c r="J181" i="67"/>
  <c r="K157" i="67"/>
  <c r="J149" i="67"/>
  <c r="J153" i="67"/>
  <c r="K8" i="67"/>
  <c r="K14" i="67"/>
  <c r="K6" i="67"/>
  <c r="K24" i="67"/>
  <c r="K22" i="67"/>
  <c r="K29" i="67"/>
  <c r="K158" i="67"/>
  <c r="J172" i="67"/>
  <c r="K167" i="67"/>
  <c r="J159" i="67"/>
  <c r="J174" i="67"/>
  <c r="K166" i="67"/>
  <c r="J147" i="67"/>
  <c r="J154" i="67"/>
  <c r="K148" i="67"/>
  <c r="K5" i="67"/>
  <c r="K13" i="67"/>
  <c r="J37" i="67"/>
  <c r="J35" i="67"/>
  <c r="K27" i="67"/>
  <c r="K28" i="67"/>
  <c r="K169" i="67"/>
  <c r="J167" i="67"/>
  <c r="K161" i="67"/>
  <c r="K174" i="67"/>
  <c r="K180" i="67"/>
  <c r="J157" i="67"/>
  <c r="K147" i="67"/>
  <c r="K151" i="67"/>
  <c r="J148" i="67"/>
  <c r="K7" i="67"/>
  <c r="K15" i="67"/>
  <c r="J34" i="67"/>
  <c r="J169" i="67"/>
  <c r="K165" i="67"/>
  <c r="J161" i="67"/>
  <c r="K156" i="67"/>
  <c r="J180" i="67"/>
  <c r="K175" i="67"/>
  <c r="J178" i="67"/>
  <c r="K150" i="67"/>
  <c r="K154" i="67"/>
  <c r="K146" i="67"/>
  <c r="K16" i="67"/>
  <c r="K23" i="67"/>
  <c r="J165" i="67"/>
  <c r="K170" i="67"/>
  <c r="J156" i="67"/>
  <c r="K171" i="67"/>
  <c r="J175" i="67"/>
  <c r="K177" i="67"/>
  <c r="K164" i="67"/>
  <c r="J150" i="67"/>
  <c r="J151" i="67"/>
  <c r="K10" i="67"/>
  <c r="K18" i="67"/>
  <c r="K25" i="67"/>
  <c r="K34" i="67"/>
  <c r="K17" i="67"/>
  <c r="J170" i="67"/>
  <c r="K179" i="67"/>
  <c r="J171" i="67"/>
  <c r="K173" i="67"/>
  <c r="J177" i="67"/>
  <c r="K178" i="67"/>
  <c r="K168" i="67"/>
  <c r="J152" i="67"/>
  <c r="K11" i="67"/>
  <c r="K3" i="67"/>
  <c r="K36" i="67"/>
  <c r="K26" i="67"/>
  <c r="K32" i="67"/>
  <c r="J179" i="67"/>
  <c r="K160" i="67"/>
  <c r="J173" i="67"/>
  <c r="K155" i="67"/>
  <c r="K163" i="67"/>
  <c r="J164" i="67"/>
  <c r="K181" i="67"/>
  <c r="K152" i="67"/>
  <c r="J73" i="67"/>
  <c r="K54" i="67"/>
  <c r="J72" i="67"/>
  <c r="K46" i="67"/>
  <c r="K73" i="67"/>
  <c r="K51" i="67"/>
  <c r="K45" i="67"/>
  <c r="K41" i="67"/>
  <c r="K55" i="67"/>
  <c r="K72" i="67"/>
  <c r="K56" i="67"/>
  <c r="K42" i="67"/>
  <c r="K49" i="67"/>
  <c r="K59" i="67"/>
  <c r="K53" i="67"/>
  <c r="K57" i="67"/>
  <c r="K63" i="67"/>
  <c r="K64" i="67"/>
  <c r="K40" i="67"/>
  <c r="K52" i="67"/>
  <c r="J71" i="67"/>
  <c r="K62" i="67"/>
  <c r="K58" i="67"/>
  <c r="K65" i="67"/>
  <c r="K67" i="67"/>
  <c r="K61" i="67"/>
  <c r="K39" i="67"/>
  <c r="K71" i="67"/>
  <c r="K60" i="67"/>
  <c r="K68" i="67"/>
  <c r="K70" i="67"/>
  <c r="K66" i="67"/>
  <c r="K43" i="67"/>
  <c r="K48" i="67"/>
  <c r="K69" i="67"/>
  <c r="K47" i="67"/>
  <c r="J70" i="67"/>
  <c r="K50" i="67"/>
  <c r="K44" i="67"/>
  <c r="K38" i="67"/>
  <c r="B11" i="63"/>
  <c r="B34" i="63" s="1"/>
  <c r="I2" i="67"/>
  <c r="P53" i="58"/>
  <c r="T17" i="58" s="1"/>
  <c r="I38" i="67"/>
  <c r="P53" i="60"/>
  <c r="AE22" i="60"/>
  <c r="E33" i="63"/>
  <c r="AD17" i="60"/>
  <c r="AD17" i="58"/>
  <c r="H5" i="63"/>
  <c r="H28" i="63" s="1"/>
  <c r="L166" i="67" l="1"/>
  <c r="M166" i="67" s="1"/>
  <c r="L168" i="67"/>
  <c r="M168" i="67" s="1"/>
  <c r="L176" i="67"/>
  <c r="M176" i="67" s="1"/>
  <c r="L154" i="67"/>
  <c r="M154" i="67" s="1"/>
  <c r="L177" i="67"/>
  <c r="M177" i="67" s="1"/>
  <c r="L180" i="67"/>
  <c r="M180" i="67" s="1"/>
  <c r="L163" i="67"/>
  <c r="M163" i="67" s="1"/>
  <c r="L159" i="67"/>
  <c r="M159" i="67" s="1"/>
  <c r="L72" i="67"/>
  <c r="M72" i="67" s="1"/>
  <c r="L150" i="67"/>
  <c r="M150" i="67" s="1"/>
  <c r="L165" i="67"/>
  <c r="M165" i="67" s="1"/>
  <c r="L158" i="67"/>
  <c r="M158" i="67" s="1"/>
  <c r="L153" i="67"/>
  <c r="M153" i="67" s="1"/>
  <c r="L147" i="67"/>
  <c r="M147" i="67" s="1"/>
  <c r="L152" i="67"/>
  <c r="M152" i="67" s="1"/>
  <c r="L170" i="67"/>
  <c r="M170" i="67" s="1"/>
  <c r="L156" i="67"/>
  <c r="M156" i="67" s="1"/>
  <c r="L35" i="67"/>
  <c r="M35" i="67" s="1"/>
  <c r="L149" i="67"/>
  <c r="M149" i="67" s="1"/>
  <c r="L175" i="67"/>
  <c r="M175" i="67" s="1"/>
  <c r="L174" i="67"/>
  <c r="M174" i="67" s="1"/>
  <c r="L155" i="67"/>
  <c r="M155" i="67" s="1"/>
  <c r="L167" i="67"/>
  <c r="M167" i="67" s="1"/>
  <c r="L73" i="67"/>
  <c r="M73" i="67" s="1"/>
  <c r="L173" i="67"/>
  <c r="M173" i="67" s="1"/>
  <c r="L164" i="67"/>
  <c r="M164" i="67" s="1"/>
  <c r="L146" i="67"/>
  <c r="M146" i="67" s="1"/>
  <c r="L161" i="67"/>
  <c r="M161" i="67" s="1"/>
  <c r="L172" i="67"/>
  <c r="M172" i="67" s="1"/>
  <c r="L181" i="67"/>
  <c r="M181" i="67" s="1"/>
  <c r="L34" i="67"/>
  <c r="M34" i="67" s="1"/>
  <c r="L148" i="67"/>
  <c r="M148" i="67" s="1"/>
  <c r="L151" i="67"/>
  <c r="M151" i="67" s="1"/>
  <c r="L71" i="67"/>
  <c r="M71" i="67" s="1"/>
  <c r="L178" i="67"/>
  <c r="M178" i="67" s="1"/>
  <c r="L37" i="67"/>
  <c r="M37" i="67" s="1"/>
  <c r="L36" i="67"/>
  <c r="M36" i="67" s="1"/>
  <c r="L160" i="67"/>
  <c r="M160" i="67" s="1"/>
  <c r="L171" i="67"/>
  <c r="M171" i="67" s="1"/>
  <c r="L70" i="67"/>
  <c r="M70" i="67" s="1"/>
  <c r="L162" i="67"/>
  <c r="M162" i="67" s="1"/>
  <c r="L179" i="67"/>
  <c r="M179" i="67" s="1"/>
  <c r="L157" i="67"/>
  <c r="M157" i="67" s="1"/>
  <c r="L169" i="67"/>
  <c r="M169" i="67" s="1"/>
  <c r="Q1" i="67"/>
  <c r="AE23" i="60"/>
  <c r="AE24" i="60" l="1"/>
  <c r="T53" i="58"/>
  <c r="AE25" i="60" l="1"/>
  <c r="D10" i="63"/>
  <c r="L7" i="60"/>
  <c r="J25" i="67" l="1"/>
  <c r="L25" i="67" s="1"/>
  <c r="M25" i="67" s="1"/>
  <c r="J30" i="67"/>
  <c r="L30" i="67" s="1"/>
  <c r="M30" i="67" s="1"/>
  <c r="J29" i="67"/>
  <c r="L29" i="67" s="1"/>
  <c r="M29" i="67" s="1"/>
  <c r="J33" i="67"/>
  <c r="L33" i="67" s="1"/>
  <c r="M33" i="67" s="1"/>
  <c r="J28" i="67"/>
  <c r="L28" i="67" s="1"/>
  <c r="M28" i="67" s="1"/>
  <c r="J23" i="67"/>
  <c r="L23" i="67" s="1"/>
  <c r="M23" i="67" s="1"/>
  <c r="J31" i="67"/>
  <c r="L31" i="67" s="1"/>
  <c r="M31" i="67" s="1"/>
  <c r="J20" i="67"/>
  <c r="L20" i="67" s="1"/>
  <c r="M20" i="67" s="1"/>
  <c r="J24" i="67"/>
  <c r="L24" i="67" s="1"/>
  <c r="M24" i="67" s="1"/>
  <c r="J22" i="67"/>
  <c r="L22" i="67" s="1"/>
  <c r="M22" i="67" s="1"/>
  <c r="J32" i="67"/>
  <c r="L32" i="67" s="1"/>
  <c r="M32" i="67" s="1"/>
  <c r="J21" i="67"/>
  <c r="L21" i="67" s="1"/>
  <c r="M21" i="67" s="1"/>
  <c r="J27" i="67"/>
  <c r="L27" i="67" s="1"/>
  <c r="M27" i="67" s="1"/>
  <c r="J19" i="67"/>
  <c r="L19" i="67" s="1"/>
  <c r="M19" i="67" s="1"/>
  <c r="J26" i="67"/>
  <c r="L26" i="67" s="1"/>
  <c r="M26" i="67" s="1"/>
  <c r="J17" i="67"/>
  <c r="L17" i="67" s="1"/>
  <c r="M17" i="67" s="1"/>
  <c r="J18" i="67"/>
  <c r="L18" i="67" s="1"/>
  <c r="M18" i="67" s="1"/>
  <c r="J14" i="67"/>
  <c r="L14" i="67" s="1"/>
  <c r="M14" i="67" s="1"/>
  <c r="J16" i="67"/>
  <c r="L16" i="67" s="1"/>
  <c r="M16" i="67" s="1"/>
  <c r="J15" i="67"/>
  <c r="L15" i="67" s="1"/>
  <c r="M15" i="67" s="1"/>
  <c r="J11" i="67"/>
  <c r="L11" i="67" s="1"/>
  <c r="M11" i="67" s="1"/>
  <c r="J12" i="67"/>
  <c r="L12" i="67" s="1"/>
  <c r="M12" i="67" s="1"/>
  <c r="J13" i="67"/>
  <c r="L13" i="67" s="1"/>
  <c r="M13" i="67" s="1"/>
  <c r="J6" i="67"/>
  <c r="L6" i="67" s="1"/>
  <c r="M6" i="67" s="1"/>
  <c r="J8" i="67"/>
  <c r="L8" i="67" s="1"/>
  <c r="M8" i="67" s="1"/>
  <c r="J9" i="67"/>
  <c r="L9" i="67" s="1"/>
  <c r="M9" i="67" s="1"/>
  <c r="J10" i="67"/>
  <c r="L10" i="67" s="1"/>
  <c r="M10" i="67" s="1"/>
  <c r="J7" i="67"/>
  <c r="L7" i="67" s="1"/>
  <c r="M7" i="67" s="1"/>
  <c r="J5" i="67"/>
  <c r="L5" i="67" s="1"/>
  <c r="M5" i="67" s="1"/>
  <c r="J4" i="67"/>
  <c r="L4" i="67" s="1"/>
  <c r="M4" i="67" s="1"/>
  <c r="AE26" i="60"/>
  <c r="F10" i="63"/>
  <c r="J2" i="67"/>
  <c r="L2" i="67" s="1"/>
  <c r="M2" i="67" s="1"/>
  <c r="J3" i="67"/>
  <c r="L3" i="67" s="1"/>
  <c r="M3" i="67" s="1"/>
  <c r="E7" i="60"/>
  <c r="H7" i="89" l="1"/>
  <c r="H6" i="89"/>
  <c r="H3" i="89"/>
  <c r="H4" i="89"/>
  <c r="H2" i="89"/>
  <c r="H5" i="89"/>
  <c r="AE27" i="60"/>
  <c r="AE28" i="60" s="1"/>
  <c r="AE29" i="60" s="1"/>
  <c r="N36" i="60"/>
  <c r="N37" i="60"/>
  <c r="N38" i="60"/>
  <c r="N34" i="60"/>
  <c r="N43" i="60"/>
  <c r="N51" i="60"/>
  <c r="N25" i="60"/>
  <c r="N31" i="60"/>
  <c r="N32" i="60"/>
  <c r="N52" i="60"/>
  <c r="N35" i="60"/>
  <c r="N44" i="60"/>
  <c r="N46" i="60"/>
  <c r="N22" i="60"/>
  <c r="N23" i="60"/>
  <c r="N24" i="60"/>
  <c r="N39" i="60"/>
  <c r="N47" i="60"/>
  <c r="N27" i="60"/>
  <c r="N20" i="60"/>
  <c r="N40" i="60"/>
  <c r="N48" i="60"/>
  <c r="N26" i="60"/>
  <c r="N33" i="60"/>
  <c r="N21" i="60"/>
  <c r="N41" i="60"/>
  <c r="N49" i="60"/>
  <c r="N28" i="60"/>
  <c r="N17" i="60"/>
  <c r="N29" i="60"/>
  <c r="N45" i="60"/>
  <c r="N50" i="60"/>
  <c r="N18" i="60"/>
  <c r="N19" i="60"/>
  <c r="N30" i="60"/>
  <c r="N42" i="60"/>
  <c r="L6" i="60"/>
  <c r="L8" i="60"/>
  <c r="L9" i="60"/>
  <c r="T2" i="89" l="1"/>
  <c r="AE30" i="60"/>
  <c r="AG32" i="60"/>
  <c r="AG18" i="60"/>
  <c r="AG40" i="60"/>
  <c r="AG19" i="60"/>
  <c r="AG48" i="60"/>
  <c r="AG52" i="60"/>
  <c r="AG50" i="60"/>
  <c r="AG31" i="60"/>
  <c r="AG20" i="60"/>
  <c r="AG45" i="60"/>
  <c r="AG27" i="60"/>
  <c r="AG25" i="60"/>
  <c r="AG51" i="60"/>
  <c r="AG47" i="60"/>
  <c r="AG39" i="60"/>
  <c r="AG43" i="60"/>
  <c r="AG17" i="60"/>
  <c r="AG28" i="60"/>
  <c r="AG24" i="60"/>
  <c r="AG34" i="60"/>
  <c r="AG38" i="60"/>
  <c r="AG49" i="60"/>
  <c r="AG22" i="60"/>
  <c r="AG37" i="60"/>
  <c r="AG23" i="60"/>
  <c r="AG41" i="60"/>
  <c r="AG21" i="60"/>
  <c r="AG46" i="60"/>
  <c r="AG36" i="60"/>
  <c r="AG29" i="60"/>
  <c r="AG42" i="60"/>
  <c r="AG33" i="60"/>
  <c r="AG44" i="60"/>
  <c r="AG30" i="60"/>
  <c r="AG26" i="60"/>
  <c r="AG35" i="60"/>
  <c r="E50" i="67"/>
  <c r="E45" i="67"/>
  <c r="E49" i="67"/>
  <c r="E47" i="67"/>
  <c r="E48" i="67"/>
  <c r="E46" i="67"/>
  <c r="T17" i="60"/>
  <c r="E71" i="67"/>
  <c r="E66" i="67"/>
  <c r="E69" i="67"/>
  <c r="E67" i="67"/>
  <c r="E60" i="67"/>
  <c r="E56" i="67"/>
  <c r="E63" i="67"/>
  <c r="E62" i="67"/>
  <c r="E61" i="67"/>
  <c r="E57" i="67"/>
  <c r="E59" i="67"/>
  <c r="E55" i="67"/>
  <c r="E53" i="67"/>
  <c r="E51" i="67"/>
  <c r="E73" i="67"/>
  <c r="E58" i="67"/>
  <c r="E65" i="67"/>
  <c r="E68" i="67"/>
  <c r="E72" i="67"/>
  <c r="E54" i="67"/>
  <c r="E70" i="67"/>
  <c r="E52" i="67"/>
  <c r="E64" i="67"/>
  <c r="E40" i="67"/>
  <c r="E39" i="67"/>
  <c r="E42" i="67"/>
  <c r="E43" i="67"/>
  <c r="E44" i="67"/>
  <c r="E38" i="67"/>
  <c r="E41" i="67"/>
  <c r="T53" i="60"/>
  <c r="AE31" i="60" l="1"/>
  <c r="F144" i="67"/>
  <c r="F133" i="67"/>
  <c r="F128" i="67"/>
  <c r="F118" i="67"/>
  <c r="F114" i="67"/>
  <c r="F75" i="67"/>
  <c r="F96" i="67"/>
  <c r="F101" i="67"/>
  <c r="F137" i="67"/>
  <c r="F135" i="67"/>
  <c r="F90" i="67"/>
  <c r="F86" i="67"/>
  <c r="F115" i="67"/>
  <c r="F129" i="67"/>
  <c r="F141" i="67"/>
  <c r="F143" i="67"/>
  <c r="F82" i="67"/>
  <c r="F81" i="67"/>
  <c r="F79" i="67"/>
  <c r="F99" i="67"/>
  <c r="F116" i="67"/>
  <c r="F124" i="67"/>
  <c r="F110" i="67"/>
  <c r="F139" i="67"/>
  <c r="F138" i="67"/>
  <c r="F91" i="67"/>
  <c r="F130" i="67"/>
  <c r="F102" i="67"/>
  <c r="F119" i="67"/>
  <c r="F122" i="67"/>
  <c r="F93" i="67"/>
  <c r="F84" i="67"/>
  <c r="F92" i="67"/>
  <c r="F145" i="67"/>
  <c r="F131" i="67"/>
  <c r="F88" i="67"/>
  <c r="F104" i="67"/>
  <c r="F94" i="67"/>
  <c r="F121" i="67"/>
  <c r="F77" i="67"/>
  <c r="F89" i="67"/>
  <c r="F126" i="67"/>
  <c r="F113" i="67"/>
  <c r="F117" i="67"/>
  <c r="F107" i="67"/>
  <c r="F125" i="67"/>
  <c r="F132" i="67"/>
  <c r="F95" i="67"/>
  <c r="F85" i="67"/>
  <c r="F136" i="67"/>
  <c r="F100" i="67"/>
  <c r="F97" i="67"/>
  <c r="F74" i="67"/>
  <c r="F120" i="67"/>
  <c r="F108" i="67"/>
  <c r="F134" i="67"/>
  <c r="F76" i="67"/>
  <c r="F78" i="67"/>
  <c r="F109" i="67"/>
  <c r="F106" i="67"/>
  <c r="F98" i="67"/>
  <c r="F123" i="67"/>
  <c r="F111" i="67"/>
  <c r="F127" i="67"/>
  <c r="F140" i="67"/>
  <c r="F105" i="67"/>
  <c r="F112" i="67"/>
  <c r="F87" i="67"/>
  <c r="F103" i="67"/>
  <c r="F80" i="67"/>
  <c r="F142" i="67"/>
  <c r="F83" i="67"/>
  <c r="F47" i="67"/>
  <c r="F41" i="67"/>
  <c r="F46" i="67"/>
  <c r="F40" i="67"/>
  <c r="F58" i="67"/>
  <c r="F62" i="67"/>
  <c r="F38" i="67"/>
  <c r="F14" i="67"/>
  <c r="F11" i="67"/>
  <c r="F3" i="67"/>
  <c r="F26" i="67"/>
  <c r="F155" i="67"/>
  <c r="F154" i="67"/>
  <c r="F158" i="67"/>
  <c r="F166" i="67"/>
  <c r="F35" i="67"/>
  <c r="F37" i="67"/>
  <c r="F34" i="67"/>
  <c r="F8" i="67"/>
  <c r="F2" i="67"/>
  <c r="F174" i="67"/>
  <c r="F180" i="67"/>
  <c r="F167" i="67"/>
  <c r="F156" i="67"/>
  <c r="F21" i="67"/>
  <c r="F19" i="67"/>
  <c r="F29" i="67"/>
  <c r="F20" i="67"/>
  <c r="F176" i="67"/>
  <c r="F170" i="67"/>
  <c r="F181" i="67"/>
  <c r="F179" i="67"/>
  <c r="F164" i="67"/>
  <c r="F13" i="67"/>
  <c r="F30" i="67"/>
  <c r="F22" i="67"/>
  <c r="F33" i="67"/>
  <c r="F173" i="67"/>
  <c r="F172" i="67"/>
  <c r="F160" i="67"/>
  <c r="F149" i="67"/>
  <c r="F148" i="67"/>
  <c r="F36" i="67"/>
  <c r="F32" i="67"/>
  <c r="F5" i="67"/>
  <c r="F9" i="67"/>
  <c r="F169" i="67"/>
  <c r="F150" i="67"/>
  <c r="F162" i="67"/>
  <c r="F146" i="67"/>
  <c r="F152" i="67"/>
  <c r="F28" i="67"/>
  <c r="F25" i="67"/>
  <c r="F18" i="67"/>
  <c r="F7" i="67"/>
  <c r="F159" i="67"/>
  <c r="F153" i="67"/>
  <c r="F161" i="67"/>
  <c r="F178" i="67"/>
  <c r="F157" i="67"/>
  <c r="F16" i="67"/>
  <c r="F31" i="67"/>
  <c r="F17" i="67"/>
  <c r="F27" i="67"/>
  <c r="F165" i="67"/>
  <c r="F147" i="67"/>
  <c r="F163" i="67"/>
  <c r="F168" i="67"/>
  <c r="F10" i="67"/>
  <c r="F12" i="67"/>
  <c r="F4" i="67"/>
  <c r="F24" i="67"/>
  <c r="F23" i="67"/>
  <c r="F175" i="67"/>
  <c r="F171" i="67"/>
  <c r="F177" i="67"/>
  <c r="F151" i="67"/>
  <c r="F15" i="67"/>
  <c r="F6" i="67"/>
  <c r="F45" i="67"/>
  <c r="F64" i="67"/>
  <c r="F73" i="67"/>
  <c r="F63" i="67"/>
  <c r="F48" i="67"/>
  <c r="F52" i="67"/>
  <c r="F51" i="67"/>
  <c r="F56" i="67"/>
  <c r="F44" i="67"/>
  <c r="F70" i="67"/>
  <c r="F53" i="67"/>
  <c r="F60" i="67"/>
  <c r="F42" i="67"/>
  <c r="F54" i="67"/>
  <c r="F55" i="67"/>
  <c r="F67" i="67"/>
  <c r="F72" i="67"/>
  <c r="F59" i="67"/>
  <c r="F69" i="67"/>
  <c r="F43" i="67"/>
  <c r="F39" i="67"/>
  <c r="F68" i="67"/>
  <c r="F57" i="67"/>
  <c r="F66" i="67"/>
  <c r="F49" i="67"/>
  <c r="F50" i="67"/>
  <c r="F65" i="67"/>
  <c r="F61" i="67"/>
  <c r="F71" i="67"/>
  <c r="D11" i="63"/>
  <c r="J60" i="67" l="1"/>
  <c r="L60" i="67" s="1"/>
  <c r="M60" i="67" s="1"/>
  <c r="J68" i="67"/>
  <c r="L68" i="67" s="1"/>
  <c r="M68" i="67" s="1"/>
  <c r="J69" i="67"/>
  <c r="L69" i="67" s="1"/>
  <c r="M69" i="67" s="1"/>
  <c r="J55" i="67"/>
  <c r="L55" i="67" s="1"/>
  <c r="M55" i="67" s="1"/>
  <c r="J59" i="67"/>
  <c r="L59" i="67" s="1"/>
  <c r="M59" i="67" s="1"/>
  <c r="J67" i="67"/>
  <c r="L67" i="67" s="1"/>
  <c r="M67" i="67" s="1"/>
  <c r="J66" i="67"/>
  <c r="L66" i="67" s="1"/>
  <c r="M66" i="67" s="1"/>
  <c r="J57" i="67"/>
  <c r="L57" i="67" s="1"/>
  <c r="M57" i="67" s="1"/>
  <c r="J65" i="67"/>
  <c r="L65" i="67" s="1"/>
  <c r="M65" i="67" s="1"/>
  <c r="J63" i="67"/>
  <c r="L63" i="67" s="1"/>
  <c r="M63" i="67" s="1"/>
  <c r="J62" i="67"/>
  <c r="L62" i="67" s="1"/>
  <c r="M62" i="67" s="1"/>
  <c r="J56" i="67"/>
  <c r="L56" i="67" s="1"/>
  <c r="M56" i="67" s="1"/>
  <c r="J64" i="67"/>
  <c r="L64" i="67" s="1"/>
  <c r="M64" i="67" s="1"/>
  <c r="J61" i="67"/>
  <c r="L61" i="67" s="1"/>
  <c r="M61" i="67" s="1"/>
  <c r="J58" i="67"/>
  <c r="L58" i="67" s="1"/>
  <c r="M58" i="67" s="1"/>
  <c r="J54" i="67"/>
  <c r="L54" i="67" s="1"/>
  <c r="M54" i="67" s="1"/>
  <c r="J53" i="67"/>
  <c r="L53" i="67" s="1"/>
  <c r="M53" i="67" s="1"/>
  <c r="AE32" i="60"/>
  <c r="AE33" i="60" s="1"/>
  <c r="J52" i="67"/>
  <c r="L52" i="67" s="1"/>
  <c r="M52" i="67" s="1"/>
  <c r="J50" i="67"/>
  <c r="L50" i="67" s="1"/>
  <c r="M50" i="67" s="1"/>
  <c r="J51" i="67"/>
  <c r="L51" i="67" s="1"/>
  <c r="M51" i="67" s="1"/>
  <c r="J49" i="67"/>
  <c r="L49" i="67" s="1"/>
  <c r="M49" i="67" s="1"/>
  <c r="J48" i="67"/>
  <c r="L48" i="67" s="1"/>
  <c r="M48" i="67" s="1"/>
  <c r="J47" i="67"/>
  <c r="L47" i="67" s="1"/>
  <c r="M47" i="67" s="1"/>
  <c r="J42" i="67"/>
  <c r="L42" i="67" s="1"/>
  <c r="M42" i="67" s="1"/>
  <c r="J44" i="67"/>
  <c r="L44" i="67" s="1"/>
  <c r="M44" i="67" s="1"/>
  <c r="J45" i="67"/>
  <c r="L45" i="67" s="1"/>
  <c r="M45" i="67" s="1"/>
  <c r="J43" i="67"/>
  <c r="L43" i="67" s="1"/>
  <c r="M43" i="67" s="1"/>
  <c r="J46" i="67"/>
  <c r="L46" i="67" s="1"/>
  <c r="M46" i="67" s="1"/>
  <c r="D34" i="63"/>
  <c r="J41" i="67"/>
  <c r="L41" i="67" s="1"/>
  <c r="M41" i="67" s="1"/>
  <c r="J40" i="67"/>
  <c r="L40" i="67" s="1"/>
  <c r="M40" i="67" s="1"/>
  <c r="F11" i="63"/>
  <c r="F34" i="63" s="1"/>
  <c r="J39" i="67"/>
  <c r="L39" i="67" s="1"/>
  <c r="M39" i="67" s="1"/>
  <c r="J38" i="67"/>
  <c r="L38" i="67" s="1"/>
  <c r="M38" i="67" s="1"/>
  <c r="S1" i="67"/>
  <c r="F33" i="63"/>
  <c r="D33" i="63"/>
  <c r="E10" i="58"/>
  <c r="AE34" i="60" l="1"/>
  <c r="B1" i="80"/>
  <c r="C1" i="80" s="1"/>
  <c r="U1" i="67"/>
  <c r="G33" i="63"/>
  <c r="AE35" i="60" l="1"/>
  <c r="S8" i="60"/>
  <c r="AE36" i="60" l="1"/>
  <c r="S7" i="60"/>
  <c r="C6" i="63"/>
  <c r="C4" i="89" l="1"/>
  <c r="C2" i="89"/>
  <c r="B2" i="89"/>
  <c r="C5" i="89"/>
  <c r="C3" i="89"/>
  <c r="C7" i="89"/>
  <c r="C6" i="89"/>
  <c r="B5" i="89"/>
  <c r="B4" i="89"/>
  <c r="B6" i="89"/>
  <c r="B3" i="89"/>
  <c r="B7" i="89"/>
  <c r="AE37" i="60"/>
  <c r="C29" i="63"/>
  <c r="S6" i="60"/>
  <c r="C5" i="63"/>
  <c r="C28" i="63" s="1"/>
  <c r="AE38" i="60" l="1"/>
  <c r="AE39" i="60" l="1"/>
  <c r="AE40" i="60" l="1"/>
  <c r="AE41" i="60" l="1"/>
  <c r="AE42" i="60" l="1"/>
  <c r="AE43" i="60" l="1"/>
  <c r="AE44" i="60" l="1"/>
  <c r="AE45" i="60" l="1"/>
  <c r="AE46" i="60" l="1"/>
  <c r="AE47" i="60" l="1"/>
  <c r="AE48" i="60" s="1"/>
  <c r="BD31" i="88"/>
  <c r="BS31" i="84"/>
  <c r="BZ4" i="87"/>
  <c r="BK18" i="87"/>
  <c r="BK4" i="84"/>
  <c r="CH31" i="87"/>
  <c r="BK18" i="84"/>
  <c r="BD31" i="84"/>
  <c r="BS4" i="88"/>
  <c r="BS18" i="87"/>
  <c r="CH4" i="87"/>
  <c r="BK18" i="88"/>
  <c r="BZ18" i="88"/>
  <c r="BD31" i="87"/>
  <c r="BZ31" i="87"/>
  <c r="BZ31" i="88"/>
  <c r="CH31" i="88"/>
  <c r="BZ31" i="84"/>
  <c r="CH31" i="84"/>
  <c r="AV31" i="88"/>
  <c r="BZ18" i="84"/>
  <c r="BK31" i="87"/>
  <c r="BS18" i="88"/>
  <c r="BS4" i="84"/>
  <c r="BZ4" i="88"/>
  <c r="BK31" i="84"/>
  <c r="BS31" i="88"/>
  <c r="BS18" i="84"/>
  <c r="BK4" i="88"/>
  <c r="BD4" i="88"/>
  <c r="BK31" i="88"/>
  <c r="CH18" i="84"/>
  <c r="BZ18" i="87"/>
  <c r="BS31" i="87"/>
  <c r="BD18" i="87"/>
  <c r="BZ4" i="84"/>
  <c r="CH18" i="88"/>
  <c r="BS4" i="87"/>
  <c r="BD4" i="84"/>
  <c r="CH18" i="87"/>
  <c r="CH4" i="84"/>
  <c r="CH4" i="88"/>
  <c r="BD4" i="87" l="1"/>
  <c r="BS36" i="87"/>
  <c r="BT36" i="87"/>
  <c r="BS32" i="87"/>
  <c r="BS34" i="87"/>
  <c r="BS33" i="87"/>
  <c r="BS29" i="87"/>
  <c r="BT32" i="87"/>
  <c r="BS30" i="87"/>
  <c r="BS35" i="87"/>
  <c r="BR36" i="87" s="1"/>
  <c r="BT34" i="87"/>
  <c r="BR39" i="87" s="1"/>
  <c r="AV35" i="88"/>
  <c r="AU36" i="88" s="1"/>
  <c r="AV33" i="88"/>
  <c r="AV29" i="88"/>
  <c r="AV30" i="88"/>
  <c r="AW36" i="88"/>
  <c r="AV32" i="88"/>
  <c r="AV36" i="88"/>
  <c r="AV34" i="88"/>
  <c r="AW34" i="88"/>
  <c r="AU39" i="88" s="1"/>
  <c r="AW32" i="88"/>
  <c r="BD33" i="84"/>
  <c r="BD29" i="84"/>
  <c r="BD34" i="84"/>
  <c r="BE34" i="84"/>
  <c r="BC39" i="84" s="1"/>
  <c r="BE36" i="84"/>
  <c r="BD32" i="84"/>
  <c r="BD30" i="84"/>
  <c r="BD36" i="84"/>
  <c r="BE32" i="84"/>
  <c r="BD35" i="84"/>
  <c r="BC36" i="84" s="1"/>
  <c r="BL32" i="88"/>
  <c r="BK35" i="88"/>
  <c r="BJ36" i="88" s="1"/>
  <c r="BK30" i="88"/>
  <c r="BL36" i="88"/>
  <c r="BK29" i="88"/>
  <c r="BL34" i="88"/>
  <c r="BJ39" i="88" s="1"/>
  <c r="BK34" i="88"/>
  <c r="BK36" i="88"/>
  <c r="BK33" i="88"/>
  <c r="BK32" i="88"/>
  <c r="CH32" i="84"/>
  <c r="CI32" i="84"/>
  <c r="CH35" i="84"/>
  <c r="CG36" i="84" s="1"/>
  <c r="CH33" i="84"/>
  <c r="CH34" i="84"/>
  <c r="CH36" i="84"/>
  <c r="CI34" i="84"/>
  <c r="CG39" i="84" s="1"/>
  <c r="CI36" i="84"/>
  <c r="CH29" i="84"/>
  <c r="CH30" i="84"/>
  <c r="BK22" i="84"/>
  <c r="BJ23" i="84" s="1"/>
  <c r="BK19" i="84"/>
  <c r="BL21" i="84"/>
  <c r="BJ26" i="84" s="1"/>
  <c r="BK20" i="84"/>
  <c r="BL19" i="84"/>
  <c r="BK23" i="84"/>
  <c r="BK16" i="84"/>
  <c r="BK21" i="84"/>
  <c r="BK17" i="84"/>
  <c r="BL23" i="84"/>
  <c r="BS8" i="88"/>
  <c r="BR9" i="88" s="1"/>
  <c r="BS5" i="88"/>
  <c r="BS6" i="88"/>
  <c r="BS2" i="88"/>
  <c r="BS3" i="88"/>
  <c r="BS7" i="88"/>
  <c r="BS9" i="88"/>
  <c r="BT9" i="88"/>
  <c r="BT5" i="88"/>
  <c r="BT7" i="88"/>
  <c r="BR12" i="88" s="1"/>
  <c r="CI36" i="87"/>
  <c r="CH34" i="87"/>
  <c r="CH36" i="87"/>
  <c r="CI32" i="87"/>
  <c r="CH32" i="87"/>
  <c r="CH30" i="87"/>
  <c r="CH35" i="87"/>
  <c r="CG36" i="87" s="1"/>
  <c r="CI34" i="87"/>
  <c r="CG39" i="87" s="1"/>
  <c r="CH29" i="87"/>
  <c r="CH33" i="87"/>
  <c r="BZ19" i="87"/>
  <c r="CA21" i="87"/>
  <c r="BY26" i="87" s="1"/>
  <c r="BZ23" i="87"/>
  <c r="CA19" i="87"/>
  <c r="BZ16" i="87"/>
  <c r="BZ22" i="87"/>
  <c r="BY23" i="87" s="1"/>
  <c r="BZ20" i="87"/>
  <c r="CA23" i="87"/>
  <c r="BZ17" i="87"/>
  <c r="BZ21" i="87"/>
  <c r="BL7" i="88"/>
  <c r="BJ12" i="88" s="1"/>
  <c r="BK5" i="88"/>
  <c r="BK8" i="88"/>
  <c r="BJ9" i="88" s="1"/>
  <c r="BK3" i="88"/>
  <c r="BK9" i="88"/>
  <c r="BL9" i="88"/>
  <c r="BK2" i="88"/>
  <c r="BK6" i="88"/>
  <c r="BL5" i="88"/>
  <c r="BK7" i="88"/>
  <c r="CI36" i="88"/>
  <c r="CH32" i="88"/>
  <c r="CH33" i="88"/>
  <c r="CH36" i="88"/>
  <c r="CI32" i="88"/>
  <c r="CH29" i="88"/>
  <c r="CH34" i="88"/>
  <c r="CH35" i="88"/>
  <c r="CG36" i="88" s="1"/>
  <c r="CI34" i="88"/>
  <c r="CG39" i="88" s="1"/>
  <c r="CH30" i="88"/>
  <c r="BK3" i="84"/>
  <c r="BL7" i="84"/>
  <c r="BJ12" i="84" s="1"/>
  <c r="BK2" i="84"/>
  <c r="BK9" i="84"/>
  <c r="BL5" i="84"/>
  <c r="BK7" i="84"/>
  <c r="BK6" i="84"/>
  <c r="BL9" i="84"/>
  <c r="BK8" i="84"/>
  <c r="BJ9" i="84" s="1"/>
  <c r="BK5" i="84"/>
  <c r="CI23" i="84"/>
  <c r="CH23" i="84"/>
  <c r="CH21" i="84"/>
  <c r="CH20" i="84"/>
  <c r="CH17" i="84"/>
  <c r="CH22" i="84"/>
  <c r="CG23" i="84" s="1"/>
  <c r="CH16" i="84"/>
  <c r="CI19" i="84"/>
  <c r="CH19" i="84"/>
  <c r="CI21" i="84"/>
  <c r="CG26" i="84" s="1"/>
  <c r="BS23" i="84"/>
  <c r="BT21" i="84"/>
  <c r="BR26" i="84" s="1"/>
  <c r="BT23" i="84"/>
  <c r="BS22" i="84"/>
  <c r="BR23" i="84" s="1"/>
  <c r="BT19" i="84"/>
  <c r="BS21" i="84"/>
  <c r="BS17" i="84"/>
  <c r="BS16" i="84"/>
  <c r="BS19" i="84"/>
  <c r="BS20" i="84"/>
  <c r="BZ29" i="88"/>
  <c r="BZ33" i="88"/>
  <c r="BZ36" i="88"/>
  <c r="BZ32" i="88"/>
  <c r="BZ35" i="88"/>
  <c r="BY36" i="88" s="1"/>
  <c r="CA32" i="88"/>
  <c r="CA36" i="88"/>
  <c r="BZ34" i="88"/>
  <c r="BZ30" i="88"/>
  <c r="CA34" i="88"/>
  <c r="BY39" i="88" s="1"/>
  <c r="BK17" i="87"/>
  <c r="BK22" i="87"/>
  <c r="BJ23" i="87" s="1"/>
  <c r="BK19" i="87"/>
  <c r="BK16" i="87"/>
  <c r="BL23" i="87"/>
  <c r="BL19" i="87"/>
  <c r="BK23" i="87"/>
  <c r="BK21" i="87"/>
  <c r="BL21" i="87"/>
  <c r="BJ26" i="87" s="1"/>
  <c r="BK20" i="87"/>
  <c r="BK32" i="87"/>
  <c r="BK29" i="87"/>
  <c r="BL34" i="87"/>
  <c r="BJ39" i="87" s="1"/>
  <c r="BK35" i="87"/>
  <c r="BJ36" i="87" s="1"/>
  <c r="BK34" i="87"/>
  <c r="BL36" i="87"/>
  <c r="BK36" i="87"/>
  <c r="BL32" i="87"/>
  <c r="BK33" i="87"/>
  <c r="BK30" i="87"/>
  <c r="BZ32" i="84"/>
  <c r="BZ35" i="84"/>
  <c r="BY36" i="84" s="1"/>
  <c r="BZ34" i="84"/>
  <c r="BZ30" i="84"/>
  <c r="CA32" i="84"/>
  <c r="BZ29" i="84"/>
  <c r="BZ33" i="84"/>
  <c r="BZ36" i="84"/>
  <c r="CA34" i="84"/>
  <c r="BY39" i="84" s="1"/>
  <c r="CA36" i="84"/>
  <c r="BE7" i="84"/>
  <c r="BC12" i="84" s="1"/>
  <c r="BD7" i="84"/>
  <c r="BD3" i="84"/>
  <c r="BD9" i="84"/>
  <c r="BD5" i="84"/>
  <c r="BE5" i="84"/>
  <c r="BD2" i="84"/>
  <c r="BD8" i="84"/>
  <c r="BC9" i="84" s="1"/>
  <c r="BD6" i="84"/>
  <c r="BE9" i="84"/>
  <c r="BS30" i="88"/>
  <c r="BS33" i="88"/>
  <c r="BS32" i="88"/>
  <c r="BS36" i="88"/>
  <c r="BT36" i="88"/>
  <c r="BS34" i="88"/>
  <c r="BS35" i="88"/>
  <c r="BR36" i="88" s="1"/>
  <c r="BT34" i="88"/>
  <c r="BR39" i="88" s="1"/>
  <c r="BT32" i="88"/>
  <c r="BS29" i="88"/>
  <c r="BZ32" i="87"/>
  <c r="BZ35" i="87"/>
  <c r="BY36" i="87" s="1"/>
  <c r="CA32" i="87"/>
  <c r="CA36" i="87"/>
  <c r="BZ36" i="87"/>
  <c r="BZ34" i="87"/>
  <c r="BZ29" i="87"/>
  <c r="CA34" i="87"/>
  <c r="BY39" i="87" s="1"/>
  <c r="BZ30" i="87"/>
  <c r="BZ33" i="87"/>
  <c r="CA9" i="87"/>
  <c r="BZ3" i="87"/>
  <c r="CA7" i="87"/>
  <c r="BY12" i="87" s="1"/>
  <c r="BZ8" i="87"/>
  <c r="BY9" i="87" s="1"/>
  <c r="BZ6" i="87"/>
  <c r="BZ7" i="87"/>
  <c r="BZ9" i="87"/>
  <c r="BZ2" i="87"/>
  <c r="CA5" i="87"/>
  <c r="BZ5" i="87"/>
  <c r="BD6" i="88"/>
  <c r="BD7" i="88"/>
  <c r="BD9" i="88"/>
  <c r="BE5" i="88"/>
  <c r="BE9" i="88"/>
  <c r="BD2" i="88"/>
  <c r="BD3" i="88"/>
  <c r="BD8" i="88"/>
  <c r="BC9" i="88" s="1"/>
  <c r="BE7" i="88"/>
  <c r="BC12" i="88" s="1"/>
  <c r="BD5" i="88"/>
  <c r="BL32" i="84"/>
  <c r="BK36" i="84"/>
  <c r="BK35" i="84"/>
  <c r="BJ36" i="84" s="1"/>
  <c r="BK29" i="84"/>
  <c r="BL34" i="84"/>
  <c r="BJ39" i="84" s="1"/>
  <c r="BK34" i="84"/>
  <c r="BK30" i="84"/>
  <c r="BK32" i="84"/>
  <c r="BL36" i="84"/>
  <c r="BK33" i="84"/>
  <c r="BD33" i="87"/>
  <c r="BE36" i="87"/>
  <c r="BD32" i="87"/>
  <c r="BD30" i="87"/>
  <c r="BD34" i="87"/>
  <c r="BD35" i="87"/>
  <c r="BC36" i="87" s="1"/>
  <c r="BD36" i="87"/>
  <c r="BE34" i="87"/>
  <c r="BC39" i="87" s="1"/>
  <c r="BD29" i="87"/>
  <c r="BE32" i="87"/>
  <c r="BT34" i="84"/>
  <c r="BR39" i="84" s="1"/>
  <c r="BS30" i="84"/>
  <c r="BS36" i="84"/>
  <c r="BS29" i="84"/>
  <c r="BT32" i="84"/>
  <c r="BT36" i="84"/>
  <c r="BS32" i="84"/>
  <c r="BS33" i="84"/>
  <c r="BS34" i="84"/>
  <c r="BS35" i="84"/>
  <c r="BR36" i="84" s="1"/>
  <c r="CH2" i="88"/>
  <c r="CH6" i="88"/>
  <c r="CI7" i="88"/>
  <c r="CG12" i="88" s="1"/>
  <c r="CI9" i="88"/>
  <c r="CH3" i="88"/>
  <c r="CH7" i="88"/>
  <c r="CH8" i="88"/>
  <c r="CG9" i="88" s="1"/>
  <c r="CI5" i="88"/>
  <c r="CH5" i="88"/>
  <c r="CH9" i="88"/>
  <c r="BT5" i="87"/>
  <c r="BS9" i="87"/>
  <c r="BT7" i="87"/>
  <c r="BR12" i="87" s="1"/>
  <c r="BS6" i="87"/>
  <c r="BS7" i="87"/>
  <c r="BS3" i="87"/>
  <c r="BS5" i="87"/>
  <c r="BS2" i="87"/>
  <c r="BS8" i="87"/>
  <c r="BR9" i="87" s="1"/>
  <c r="BT9" i="87"/>
  <c r="BZ5" i="88"/>
  <c r="BZ3" i="88"/>
  <c r="BZ6" i="88"/>
  <c r="CA5" i="88"/>
  <c r="CA7" i="88"/>
  <c r="BY12" i="88" s="1"/>
  <c r="BZ9" i="88"/>
  <c r="BZ2" i="88"/>
  <c r="CA9" i="88"/>
  <c r="BZ7" i="88"/>
  <c r="BZ8" i="88"/>
  <c r="BY9" i="88" s="1"/>
  <c r="BZ17" i="88"/>
  <c r="BZ20" i="88"/>
  <c r="CA21" i="88"/>
  <c r="BY26" i="88" s="1"/>
  <c r="CA19" i="88"/>
  <c r="BZ19" i="88"/>
  <c r="CA23" i="88"/>
  <c r="BZ22" i="88"/>
  <c r="BY23" i="88" s="1"/>
  <c r="BZ16" i="88"/>
  <c r="BZ23" i="88"/>
  <c r="BZ21" i="88"/>
  <c r="BD30" i="88"/>
  <c r="BD29" i="88"/>
  <c r="BD33" i="88"/>
  <c r="BE36" i="88"/>
  <c r="BD35" i="88"/>
  <c r="BC36" i="88" s="1"/>
  <c r="BE34" i="88"/>
  <c r="BC39" i="88" s="1"/>
  <c r="BD34" i="88"/>
  <c r="BE32" i="88"/>
  <c r="BD36" i="88"/>
  <c r="BD32" i="88"/>
  <c r="BZ20" i="84"/>
  <c r="CA23" i="84"/>
  <c r="BZ23" i="84"/>
  <c r="BZ22" i="84"/>
  <c r="BY23" i="84" s="1"/>
  <c r="BZ19" i="84"/>
  <c r="BZ16" i="84"/>
  <c r="CA21" i="84"/>
  <c r="BY26" i="84" s="1"/>
  <c r="BZ21" i="84"/>
  <c r="CA19" i="84"/>
  <c r="BZ17" i="84"/>
  <c r="CH20" i="87"/>
  <c r="CH19" i="87"/>
  <c r="CH22" i="87"/>
  <c r="CG23" i="87" s="1"/>
  <c r="CI19" i="87"/>
  <c r="CH21" i="87"/>
  <c r="CH17" i="87"/>
  <c r="CI23" i="87"/>
  <c r="CH23" i="87"/>
  <c r="CH16" i="87"/>
  <c r="CI21" i="87"/>
  <c r="CG26" i="87" s="1"/>
  <c r="CA9" i="84"/>
  <c r="BZ5" i="84"/>
  <c r="BZ2" i="84"/>
  <c r="CA7" i="84"/>
  <c r="BY12" i="84" s="1"/>
  <c r="BZ8" i="84"/>
  <c r="BY9" i="84" s="1"/>
  <c r="BZ6" i="84"/>
  <c r="CA5" i="84"/>
  <c r="BZ9" i="84"/>
  <c r="BZ3" i="84"/>
  <c r="BZ7" i="84"/>
  <c r="BT5" i="84"/>
  <c r="BS9" i="84"/>
  <c r="BS8" i="84"/>
  <c r="BR9" i="84" s="1"/>
  <c r="BS5" i="84"/>
  <c r="BT7" i="84"/>
  <c r="BR12" i="84" s="1"/>
  <c r="BS7" i="84"/>
  <c r="BS2" i="84"/>
  <c r="BT9" i="84"/>
  <c r="BS6" i="84"/>
  <c r="BS3" i="84"/>
  <c r="BK16" i="88"/>
  <c r="BK17" i="88"/>
  <c r="BK20" i="88"/>
  <c r="BK23" i="88"/>
  <c r="BL21" i="88"/>
  <c r="BJ26" i="88" s="1"/>
  <c r="BK22" i="88"/>
  <c r="BJ23" i="88" s="1"/>
  <c r="BK19" i="88"/>
  <c r="BL23" i="88"/>
  <c r="BK21" i="88"/>
  <c r="BL19" i="88"/>
  <c r="BD8" i="87"/>
  <c r="BC9" i="87" s="1"/>
  <c r="BD7" i="87"/>
  <c r="BE7" i="87"/>
  <c r="BC12" i="87" s="1"/>
  <c r="BD6" i="87"/>
  <c r="BE5" i="87"/>
  <c r="BD5" i="87"/>
  <c r="BD2" i="87"/>
  <c r="BD9" i="87"/>
  <c r="BE9" i="87"/>
  <c r="BD3" i="87"/>
  <c r="BS23" i="87"/>
  <c r="BS16" i="87"/>
  <c r="BS19" i="87"/>
  <c r="BT19" i="87"/>
  <c r="BT21" i="87"/>
  <c r="BR26" i="87" s="1"/>
  <c r="BS21" i="87"/>
  <c r="BS17" i="87"/>
  <c r="BS22" i="87"/>
  <c r="BR23" i="87" s="1"/>
  <c r="BT23" i="87"/>
  <c r="BS20" i="87"/>
  <c r="CH7" i="84"/>
  <c r="CH5" i="84"/>
  <c r="CH9" i="84"/>
  <c r="CI9" i="84"/>
  <c r="CH8" i="84"/>
  <c r="CG9" i="84" s="1"/>
  <c r="CH2" i="84"/>
  <c r="CI5" i="84"/>
  <c r="CH3" i="84"/>
  <c r="CI7" i="84"/>
  <c r="CG12" i="84" s="1"/>
  <c r="CH6" i="84"/>
  <c r="CH16" i="88"/>
  <c r="CI19" i="88"/>
  <c r="CH21" i="88"/>
  <c r="CH22" i="88"/>
  <c r="CG23" i="88" s="1"/>
  <c r="CH19" i="88"/>
  <c r="CI21" i="88"/>
  <c r="CG26" i="88" s="1"/>
  <c r="CH20" i="88"/>
  <c r="CH17" i="88"/>
  <c r="CH23" i="88"/>
  <c r="CI23" i="88"/>
  <c r="BD16" i="87"/>
  <c r="BE19" i="87"/>
  <c r="BD19" i="87"/>
  <c r="BE23" i="87"/>
  <c r="BD21" i="87"/>
  <c r="BD22" i="87"/>
  <c r="BC23" i="87" s="1"/>
  <c r="BD23" i="87"/>
  <c r="BD17" i="87"/>
  <c r="BE21" i="87"/>
  <c r="BC26" i="87" s="1"/>
  <c r="BD20" i="87"/>
  <c r="BS20" i="88"/>
  <c r="BS21" i="88"/>
  <c r="BT21" i="88"/>
  <c r="BR26" i="88" s="1"/>
  <c r="BT19" i="88"/>
  <c r="BS23" i="88"/>
  <c r="BT23" i="88"/>
  <c r="BS16" i="88"/>
  <c r="BS19" i="88"/>
  <c r="BS17" i="88"/>
  <c r="BS22" i="88"/>
  <c r="BR23" i="88" s="1"/>
  <c r="CH3" i="87"/>
  <c r="CH7" i="87"/>
  <c r="CH2" i="87"/>
  <c r="CI9" i="87"/>
  <c r="CH6" i="87"/>
  <c r="CH9" i="87"/>
  <c r="CI5" i="87"/>
  <c r="CI7" i="87"/>
  <c r="CG12" i="87" s="1"/>
  <c r="CH8" i="87"/>
  <c r="CG9" i="87" s="1"/>
  <c r="CH5" i="87"/>
  <c r="AG18" i="88"/>
  <c r="AO4" i="87"/>
  <c r="C31" i="87"/>
  <c r="Z4" i="84"/>
  <c r="AG4" i="84"/>
  <c r="AG18" i="84"/>
  <c r="K4" i="88"/>
  <c r="Z4" i="87"/>
  <c r="AG18" i="87"/>
  <c r="R4" i="84"/>
  <c r="C18" i="84"/>
  <c r="K4" i="84"/>
  <c r="R4" i="87"/>
  <c r="R18" i="84"/>
  <c r="K31" i="88"/>
  <c r="AO18" i="87"/>
  <c r="AG4" i="88"/>
  <c r="K31" i="87"/>
  <c r="K18" i="84"/>
  <c r="Z31" i="88"/>
  <c r="AG31" i="84"/>
  <c r="C4" i="88"/>
  <c r="Z18" i="84"/>
  <c r="C18" i="87"/>
  <c r="AG31" i="87"/>
  <c r="R18" i="87"/>
  <c r="Z31" i="84"/>
  <c r="AO4" i="84"/>
  <c r="Z31" i="87"/>
  <c r="C18" i="88"/>
  <c r="C31" i="88"/>
  <c r="AG4" i="87"/>
  <c r="C4" i="87"/>
  <c r="Z18" i="87"/>
  <c r="AO18" i="84"/>
  <c r="Z4" i="88"/>
  <c r="R31" i="84"/>
  <c r="AG31" i="88"/>
  <c r="Z18" i="88"/>
  <c r="K18" i="88"/>
  <c r="AO18" i="88"/>
  <c r="AO31" i="87"/>
  <c r="C4" i="84"/>
  <c r="K18" i="87"/>
  <c r="K4" i="87"/>
  <c r="R18" i="88"/>
  <c r="R31" i="87"/>
  <c r="R31" i="88"/>
  <c r="AO31" i="84"/>
  <c r="K31" i="84"/>
  <c r="C31" i="84"/>
  <c r="AV4" i="87"/>
  <c r="AV18" i="87"/>
  <c r="AV4" i="88"/>
  <c r="AO4" i="88"/>
  <c r="AV4" i="84"/>
  <c r="AO31" i="88"/>
  <c r="R4" i="88"/>
  <c r="AV31" i="87"/>
  <c r="AV31" i="84"/>
  <c r="AV18" i="84"/>
  <c r="BD18" i="84"/>
  <c r="BD18" i="88"/>
  <c r="AV18" i="88"/>
  <c r="BK4" i="87"/>
  <c r="S23" i="84" l="1"/>
  <c r="S21" i="84"/>
  <c r="Q26" i="84" s="1"/>
  <c r="S19" i="84"/>
  <c r="R22" i="84"/>
  <c r="Q23" i="84" s="1"/>
  <c r="R23" i="84"/>
  <c r="R20" i="84"/>
  <c r="R19" i="84"/>
  <c r="R17" i="84"/>
  <c r="R21" i="84"/>
  <c r="R16" i="84"/>
  <c r="AW32" i="84"/>
  <c r="AW36" i="84"/>
  <c r="AV30" i="84"/>
  <c r="AV33" i="84"/>
  <c r="AV34" i="84"/>
  <c r="AW34" i="84"/>
  <c r="AU39" i="84" s="1"/>
  <c r="AV29" i="84"/>
  <c r="AV32" i="84"/>
  <c r="AV36" i="84"/>
  <c r="AV35" i="84"/>
  <c r="AU36" i="84" s="1"/>
  <c r="R32" i="88"/>
  <c r="R33" i="88"/>
  <c r="S36" i="88"/>
  <c r="R35" i="88"/>
  <c r="Q36" i="88" s="1"/>
  <c r="R36" i="88"/>
  <c r="S34" i="88"/>
  <c r="Q39" i="88" s="1"/>
  <c r="S32" i="88"/>
  <c r="R34" i="88"/>
  <c r="R29" i="88"/>
  <c r="R30" i="88"/>
  <c r="AA7" i="88"/>
  <c r="Y12" i="88" s="1"/>
  <c r="AA5" i="88"/>
  <c r="Z2" i="88"/>
  <c r="Z8" i="88"/>
  <c r="Y9" i="88" s="1"/>
  <c r="Z9" i="88"/>
  <c r="Z6" i="88"/>
  <c r="Z7" i="88"/>
  <c r="Z5" i="88"/>
  <c r="AA9" i="88"/>
  <c r="Z3" i="88"/>
  <c r="C21" i="87"/>
  <c r="C20" i="87"/>
  <c r="D21" i="87"/>
  <c r="B26" i="87" s="1"/>
  <c r="C19" i="87"/>
  <c r="C22" i="87"/>
  <c r="B23" i="87" s="1"/>
  <c r="C17" i="87"/>
  <c r="D19" i="87"/>
  <c r="C16" i="87"/>
  <c r="D23" i="87"/>
  <c r="C23" i="87"/>
  <c r="L5" i="84"/>
  <c r="K2" i="84"/>
  <c r="K8" i="84"/>
  <c r="J9" i="84" s="1"/>
  <c r="K7" i="84"/>
  <c r="L9" i="84"/>
  <c r="K3" i="84"/>
  <c r="L7" i="84"/>
  <c r="J12" i="84" s="1"/>
  <c r="K6" i="84"/>
  <c r="K9" i="84"/>
  <c r="K5" i="84"/>
  <c r="S9" i="87"/>
  <c r="R9" i="87"/>
  <c r="R8" i="87"/>
  <c r="Q9" i="87" s="1"/>
  <c r="R7" i="87"/>
  <c r="R5" i="87"/>
  <c r="S5" i="87"/>
  <c r="R2" i="87"/>
  <c r="R3" i="87"/>
  <c r="S7" i="87"/>
  <c r="Q12" i="87" s="1"/>
  <c r="R6" i="87"/>
  <c r="AV29" i="87"/>
  <c r="AV36" i="87"/>
  <c r="AW34" i="87"/>
  <c r="AU39" i="87" s="1"/>
  <c r="AW32" i="87"/>
  <c r="AV32" i="87"/>
  <c r="AV30" i="87"/>
  <c r="AW36" i="87"/>
  <c r="AV33" i="87"/>
  <c r="AV34" i="87"/>
  <c r="AV35" i="87"/>
  <c r="AU36" i="87" s="1"/>
  <c r="R36" i="87"/>
  <c r="R29" i="87"/>
  <c r="S36" i="87"/>
  <c r="R35" i="87"/>
  <c r="Q36" i="87" s="1"/>
  <c r="R32" i="87"/>
  <c r="R30" i="87"/>
  <c r="S32" i="87"/>
  <c r="R33" i="87"/>
  <c r="R34" i="87"/>
  <c r="S34" i="87"/>
  <c r="Q39" i="87" s="1"/>
  <c r="AO20" i="84"/>
  <c r="AO22" i="84"/>
  <c r="AN23" i="84" s="1"/>
  <c r="AO19" i="84"/>
  <c r="AO17" i="84"/>
  <c r="AO21" i="84"/>
  <c r="AO16" i="84"/>
  <c r="AP19" i="84"/>
  <c r="AP23" i="84"/>
  <c r="AP21" i="84"/>
  <c r="AN26" i="84" s="1"/>
  <c r="AO23" i="84"/>
  <c r="AA23" i="84"/>
  <c r="AA19" i="84"/>
  <c r="Z17" i="84"/>
  <c r="Z23" i="84"/>
  <c r="Z22" i="84"/>
  <c r="Y23" i="84" s="1"/>
  <c r="Z19" i="84"/>
  <c r="Z20" i="84"/>
  <c r="AA21" i="84"/>
  <c r="Y26" i="84" s="1"/>
  <c r="Z16" i="84"/>
  <c r="Z21" i="84"/>
  <c r="C16" i="84"/>
  <c r="D21" i="84"/>
  <c r="B26" i="84" s="1"/>
  <c r="C22" i="84"/>
  <c r="B23" i="84" s="1"/>
  <c r="C20" i="84"/>
  <c r="C21" i="84"/>
  <c r="C23" i="84"/>
  <c r="C19" i="84"/>
  <c r="D19" i="84"/>
  <c r="C17" i="84"/>
  <c r="D23" i="84"/>
  <c r="AH32" i="87"/>
  <c r="AG34" i="87"/>
  <c r="AG35" i="87"/>
  <c r="AF36" i="87" s="1"/>
  <c r="AG33" i="87"/>
  <c r="AH34" i="87"/>
  <c r="AF39" i="87" s="1"/>
  <c r="AG29" i="87"/>
  <c r="AG32" i="87"/>
  <c r="AG30" i="87"/>
  <c r="AG36" i="87"/>
  <c r="AH36" i="87"/>
  <c r="R5" i="88"/>
  <c r="R6" i="88"/>
  <c r="R7" i="88"/>
  <c r="R3" i="88"/>
  <c r="R8" i="88"/>
  <c r="Q9" i="88" s="1"/>
  <c r="R2" i="88"/>
  <c r="S5" i="88"/>
  <c r="S9" i="88"/>
  <c r="S7" i="88"/>
  <c r="Q12" i="88" s="1"/>
  <c r="R9" i="88"/>
  <c r="Z21" i="87"/>
  <c r="AA21" i="87"/>
  <c r="Y26" i="87" s="1"/>
  <c r="Z22" i="87"/>
  <c r="Y23" i="87" s="1"/>
  <c r="Z19" i="87"/>
  <c r="Z23" i="87"/>
  <c r="Z20" i="87"/>
  <c r="Z16" i="87"/>
  <c r="Z17" i="87"/>
  <c r="AA23" i="87"/>
  <c r="AA19" i="87"/>
  <c r="C7" i="88"/>
  <c r="C9" i="88"/>
  <c r="C8" i="88"/>
  <c r="B9" i="88" s="1"/>
  <c r="D5" i="88"/>
  <c r="C5" i="88"/>
  <c r="C3" i="88"/>
  <c r="D9" i="88"/>
  <c r="C6" i="88"/>
  <c r="C2" i="88"/>
  <c r="D7" i="88"/>
  <c r="B12" i="88" s="1"/>
  <c r="R5" i="84"/>
  <c r="S7" i="84"/>
  <c r="Q12" i="84" s="1"/>
  <c r="R7" i="84"/>
  <c r="R2" i="84"/>
  <c r="R6" i="84"/>
  <c r="S9" i="84"/>
  <c r="R3" i="84"/>
  <c r="R8" i="84"/>
  <c r="Q9" i="84" s="1"/>
  <c r="S5" i="84"/>
  <c r="R9" i="84"/>
  <c r="R20" i="87"/>
  <c r="S19" i="87"/>
  <c r="R21" i="87"/>
  <c r="R17" i="87"/>
  <c r="R19" i="87"/>
  <c r="S23" i="87"/>
  <c r="S21" i="87"/>
  <c r="Q26" i="87" s="1"/>
  <c r="R16" i="87"/>
  <c r="R23" i="87"/>
  <c r="R22" i="87"/>
  <c r="Q23" i="87" s="1"/>
  <c r="R19" i="88"/>
  <c r="R17" i="88"/>
  <c r="R22" i="88"/>
  <c r="Q23" i="88" s="1"/>
  <c r="S21" i="88"/>
  <c r="Q26" i="88" s="1"/>
  <c r="S19" i="88"/>
  <c r="R16" i="88"/>
  <c r="S23" i="88"/>
  <c r="R21" i="88"/>
  <c r="R23" i="88"/>
  <c r="R20" i="88"/>
  <c r="AP34" i="88"/>
  <c r="AN39" i="88" s="1"/>
  <c r="AP36" i="88"/>
  <c r="AP32" i="88"/>
  <c r="AO35" i="88"/>
  <c r="AN36" i="88" s="1"/>
  <c r="AO29" i="88"/>
  <c r="AO34" i="88"/>
  <c r="AO33" i="88"/>
  <c r="AO32" i="88"/>
  <c r="AO30" i="88"/>
  <c r="AO36" i="88"/>
  <c r="L5" i="87"/>
  <c r="K7" i="87"/>
  <c r="K2" i="87"/>
  <c r="L7" i="87"/>
  <c r="J12" i="87" s="1"/>
  <c r="K6" i="87"/>
  <c r="L9" i="87"/>
  <c r="K9" i="87"/>
  <c r="K3" i="87"/>
  <c r="K8" i="87"/>
  <c r="J9" i="87" s="1"/>
  <c r="K5" i="87"/>
  <c r="C9" i="87"/>
  <c r="C7" i="87"/>
  <c r="C5" i="87"/>
  <c r="C2" i="87"/>
  <c r="C6" i="87"/>
  <c r="D9" i="87"/>
  <c r="D7" i="87"/>
  <c r="B12" i="87" s="1"/>
  <c r="D5" i="87"/>
  <c r="C8" i="87"/>
  <c r="B9" i="87" s="1"/>
  <c r="C3" i="87"/>
  <c r="AG29" i="84"/>
  <c r="AG33" i="84"/>
  <c r="AH32" i="84"/>
  <c r="AG34" i="84"/>
  <c r="AG35" i="84"/>
  <c r="AF36" i="84" s="1"/>
  <c r="AG30" i="84"/>
  <c r="AG32" i="84"/>
  <c r="AH34" i="84"/>
  <c r="AF39" i="84" s="1"/>
  <c r="AG36" i="84"/>
  <c r="AH36" i="84"/>
  <c r="AG22" i="87"/>
  <c r="AF23" i="87" s="1"/>
  <c r="AG19" i="87"/>
  <c r="AH23" i="87"/>
  <c r="AG16" i="87"/>
  <c r="AG17" i="87"/>
  <c r="AH21" i="87"/>
  <c r="AF26" i="87" s="1"/>
  <c r="AH19" i="87"/>
  <c r="AG20" i="87"/>
  <c r="AG23" i="87"/>
  <c r="AG21" i="87"/>
  <c r="BD17" i="84"/>
  <c r="BD22" i="84"/>
  <c r="BC23" i="84" s="1"/>
  <c r="BD19" i="84"/>
  <c r="BE23" i="84"/>
  <c r="BD23" i="84"/>
  <c r="BE19" i="84"/>
  <c r="BD16" i="84"/>
  <c r="BD20" i="84"/>
  <c r="BE21" i="84"/>
  <c r="BC26" i="84" s="1"/>
  <c r="BD21" i="84"/>
  <c r="AV3" i="84"/>
  <c r="AW7" i="84"/>
  <c r="AU12" i="84" s="1"/>
  <c r="AV9" i="84"/>
  <c r="AW9" i="84"/>
  <c r="AV6" i="84"/>
  <c r="AV7" i="84"/>
  <c r="AV2" i="84"/>
  <c r="AV5" i="84"/>
  <c r="AW5" i="84"/>
  <c r="AV8" i="84"/>
  <c r="AU9" i="84" s="1"/>
  <c r="K20" i="87"/>
  <c r="K17" i="87"/>
  <c r="L19" i="87"/>
  <c r="K22" i="87"/>
  <c r="J23" i="87" s="1"/>
  <c r="L21" i="87"/>
  <c r="J26" i="87" s="1"/>
  <c r="K16" i="87"/>
  <c r="K21" i="87"/>
  <c r="L23" i="87"/>
  <c r="K23" i="87"/>
  <c r="K19" i="87"/>
  <c r="AG2" i="87"/>
  <c r="AG3" i="87"/>
  <c r="AH5" i="87"/>
  <c r="AG8" i="87"/>
  <c r="AF9" i="87" s="1"/>
  <c r="AH7" i="87"/>
  <c r="AF12" i="87" s="1"/>
  <c r="AH9" i="87"/>
  <c r="AG6" i="87"/>
  <c r="AG7" i="87"/>
  <c r="AG5" i="87"/>
  <c r="AG9" i="87"/>
  <c r="Z32" i="88"/>
  <c r="AA36" i="88"/>
  <c r="AA32" i="88"/>
  <c r="Z36" i="88"/>
  <c r="Z30" i="88"/>
  <c r="Z35" i="88"/>
  <c r="Y36" i="88" s="1"/>
  <c r="AA34" i="88"/>
  <c r="Y39" i="88" s="1"/>
  <c r="Z33" i="88"/>
  <c r="Z29" i="88"/>
  <c r="Z34" i="88"/>
  <c r="AA5" i="87"/>
  <c r="Z8" i="87"/>
  <c r="Y9" i="87" s="1"/>
  <c r="Z6" i="87"/>
  <c r="Z3" i="87"/>
  <c r="AA9" i="87"/>
  <c r="Z7" i="87"/>
  <c r="Z9" i="87"/>
  <c r="Z2" i="87"/>
  <c r="Z5" i="87"/>
  <c r="AA7" i="87"/>
  <c r="Y12" i="87" s="1"/>
  <c r="AH36" i="88"/>
  <c r="AH32" i="88"/>
  <c r="AH34" i="88"/>
  <c r="AF39" i="88" s="1"/>
  <c r="AG29" i="88"/>
  <c r="AG36" i="88"/>
  <c r="AG34" i="88"/>
  <c r="AG30" i="88"/>
  <c r="AG32" i="88"/>
  <c r="AG35" i="88"/>
  <c r="AF36" i="88" s="1"/>
  <c r="AG33" i="88"/>
  <c r="R34" i="84"/>
  <c r="S36" i="84"/>
  <c r="R30" i="84"/>
  <c r="R33" i="84"/>
  <c r="R36" i="84"/>
  <c r="R35" i="84"/>
  <c r="Q36" i="84" s="1"/>
  <c r="R29" i="84"/>
  <c r="R32" i="84"/>
  <c r="S34" i="84"/>
  <c r="Q39" i="84" s="1"/>
  <c r="S32" i="84"/>
  <c r="AO8" i="88"/>
  <c r="AN9" i="88" s="1"/>
  <c r="AO6" i="88"/>
  <c r="AO2" i="88"/>
  <c r="AP9" i="88"/>
  <c r="AO3" i="88"/>
  <c r="AO7" i="88"/>
  <c r="AP5" i="88"/>
  <c r="AO5" i="88"/>
  <c r="AO9" i="88"/>
  <c r="AP7" i="88"/>
  <c r="AN12" i="88" s="1"/>
  <c r="D9" i="84"/>
  <c r="C7" i="84"/>
  <c r="C8" i="84"/>
  <c r="B9" i="84" s="1"/>
  <c r="C9" i="84"/>
  <c r="D7" i="84"/>
  <c r="B12" i="84" s="1"/>
  <c r="C6" i="84"/>
  <c r="C5" i="84"/>
  <c r="C2" i="84"/>
  <c r="D5" i="84"/>
  <c r="C3" i="84"/>
  <c r="C32" i="88"/>
  <c r="D32" i="88"/>
  <c r="C34" i="88"/>
  <c r="D36" i="88"/>
  <c r="C36" i="88"/>
  <c r="C33" i="88"/>
  <c r="C35" i="88"/>
  <c r="B36" i="88" s="1"/>
  <c r="C29" i="88"/>
  <c r="D34" i="88"/>
  <c r="B39" i="88" s="1"/>
  <c r="C30" i="88"/>
  <c r="K16" i="84"/>
  <c r="K22" i="84"/>
  <c r="J23" i="84" s="1"/>
  <c r="K19" i="84"/>
  <c r="L19" i="84"/>
  <c r="K20" i="84"/>
  <c r="K21" i="84"/>
  <c r="L21" i="84"/>
  <c r="J26" i="84" s="1"/>
  <c r="K17" i="84"/>
  <c r="K23" i="84"/>
  <c r="L23" i="84"/>
  <c r="K5" i="88"/>
  <c r="K7" i="88"/>
  <c r="L7" i="88"/>
  <c r="J12" i="88" s="1"/>
  <c r="K3" i="88"/>
  <c r="K8" i="88"/>
  <c r="J9" i="88" s="1"/>
  <c r="K2" i="88"/>
  <c r="L9" i="88"/>
  <c r="K6" i="88"/>
  <c r="L5" i="88"/>
  <c r="K9" i="88"/>
  <c r="AG17" i="88"/>
  <c r="AH21" i="88"/>
  <c r="AF26" i="88" s="1"/>
  <c r="AH19" i="88"/>
  <c r="AG22" i="88"/>
  <c r="AF23" i="88" s="1"/>
  <c r="AG23" i="88"/>
  <c r="AH23" i="88"/>
  <c r="AG16" i="88"/>
  <c r="AG21" i="88"/>
  <c r="AG20" i="88"/>
  <c r="AG19" i="88"/>
  <c r="AW9" i="88"/>
  <c r="AW7" i="88"/>
  <c r="AU12" i="88" s="1"/>
  <c r="AV5" i="88"/>
  <c r="AV7" i="88"/>
  <c r="AV3" i="88"/>
  <c r="AW5" i="88"/>
  <c r="AV9" i="88"/>
  <c r="AV6" i="88"/>
  <c r="AV2" i="88"/>
  <c r="AV8" i="88"/>
  <c r="AU9" i="88" s="1"/>
  <c r="AO33" i="87"/>
  <c r="AO32" i="87"/>
  <c r="AO29" i="87"/>
  <c r="AO34" i="87"/>
  <c r="AP34" i="87"/>
  <c r="AN39" i="87" s="1"/>
  <c r="AO35" i="87"/>
  <c r="AN36" i="87" s="1"/>
  <c r="AO36" i="87"/>
  <c r="AP36" i="87"/>
  <c r="AP32" i="87"/>
  <c r="AO30" i="87"/>
  <c r="C19" i="88"/>
  <c r="C17" i="88"/>
  <c r="C16" i="88"/>
  <c r="D21" i="88"/>
  <c r="B26" i="88" s="1"/>
  <c r="D19" i="88"/>
  <c r="C23" i="88"/>
  <c r="D23" i="88"/>
  <c r="C21" i="88"/>
  <c r="C22" i="88"/>
  <c r="B23" i="88" s="1"/>
  <c r="C20" i="88"/>
  <c r="K30" i="87"/>
  <c r="K36" i="87"/>
  <c r="L36" i="87"/>
  <c r="K35" i="87"/>
  <c r="J36" i="87" s="1"/>
  <c r="K33" i="87"/>
  <c r="K34" i="87"/>
  <c r="K29" i="87"/>
  <c r="L34" i="87"/>
  <c r="J39" i="87" s="1"/>
  <c r="K32" i="87"/>
  <c r="L32" i="87"/>
  <c r="AG16" i="84"/>
  <c r="AG19" i="84"/>
  <c r="AG23" i="84"/>
  <c r="AG22" i="84"/>
  <c r="AF23" i="84" s="1"/>
  <c r="AG21" i="84"/>
  <c r="AH21" i="84"/>
  <c r="AF26" i="84" s="1"/>
  <c r="AG17" i="84"/>
  <c r="AH23" i="84"/>
  <c r="AH19" i="84"/>
  <c r="AG20" i="84"/>
  <c r="BK6" i="87"/>
  <c r="BL9" i="87"/>
  <c r="BL5" i="87"/>
  <c r="BK7" i="87"/>
  <c r="BK9" i="87"/>
  <c r="BL7" i="87"/>
  <c r="BJ12" i="87" s="1"/>
  <c r="BK3" i="87"/>
  <c r="BK8" i="87"/>
  <c r="BJ9" i="87" s="1"/>
  <c r="BK5" i="87"/>
  <c r="BK2" i="87"/>
  <c r="AW23" i="87"/>
  <c r="AV20" i="87"/>
  <c r="AV22" i="87"/>
  <c r="AU23" i="87" s="1"/>
  <c r="AV23" i="87"/>
  <c r="AV16" i="87"/>
  <c r="AV17" i="87"/>
  <c r="AW19" i="87"/>
  <c r="AW21" i="87"/>
  <c r="AU26" i="87" s="1"/>
  <c r="AV19" i="87"/>
  <c r="AV21" i="87"/>
  <c r="AP21" i="88"/>
  <c r="AN26" i="88" s="1"/>
  <c r="AP19" i="88"/>
  <c r="AO19" i="88"/>
  <c r="AO22" i="88"/>
  <c r="AN23" i="88" s="1"/>
  <c r="AO21" i="88"/>
  <c r="AO16" i="88"/>
  <c r="AO23" i="88"/>
  <c r="AP23" i="88"/>
  <c r="AO17" i="88"/>
  <c r="AO20" i="88"/>
  <c r="Z32" i="87"/>
  <c r="Z36" i="87"/>
  <c r="AA36" i="87"/>
  <c r="Z35" i="87"/>
  <c r="Y36" i="87" s="1"/>
  <c r="Z34" i="87"/>
  <c r="Z33" i="87"/>
  <c r="AA32" i="87"/>
  <c r="Z29" i="87"/>
  <c r="AA34" i="87"/>
  <c r="Y39" i="87" s="1"/>
  <c r="Z30" i="87"/>
  <c r="AH9" i="88"/>
  <c r="AG6" i="88"/>
  <c r="AH7" i="88"/>
  <c r="AF12" i="88" s="1"/>
  <c r="AG2" i="88"/>
  <c r="AG9" i="88"/>
  <c r="AG3" i="88"/>
  <c r="AG7" i="88"/>
  <c r="AG5" i="88"/>
  <c r="AG8" i="88"/>
  <c r="AF9" i="88" s="1"/>
  <c r="AH5" i="88"/>
  <c r="AH7" i="84"/>
  <c r="AF12" i="84" s="1"/>
  <c r="AG9" i="84"/>
  <c r="AG3" i="84"/>
  <c r="AG2" i="84"/>
  <c r="AH5" i="84"/>
  <c r="AH9" i="84"/>
  <c r="AG6" i="84"/>
  <c r="AG5" i="84"/>
  <c r="AG8" i="84"/>
  <c r="AF9" i="84" s="1"/>
  <c r="AG7" i="84"/>
  <c r="K29" i="84"/>
  <c r="L36" i="84"/>
  <c r="L32" i="84"/>
  <c r="K36" i="84"/>
  <c r="K35" i="84"/>
  <c r="J36" i="84" s="1"/>
  <c r="K30" i="84"/>
  <c r="K34" i="84"/>
  <c r="K32" i="84"/>
  <c r="K33" i="84"/>
  <c r="L34" i="84"/>
  <c r="J39" i="84" s="1"/>
  <c r="AO32" i="84"/>
  <c r="AO36" i="84"/>
  <c r="AP32" i="84"/>
  <c r="AP34" i="84"/>
  <c r="AN39" i="84" s="1"/>
  <c r="AO35" i="84"/>
  <c r="AN36" i="84" s="1"/>
  <c r="AO34" i="84"/>
  <c r="AO29" i="84"/>
  <c r="AO33" i="84"/>
  <c r="AP36" i="84"/>
  <c r="AO30" i="84"/>
  <c r="AV22" i="88"/>
  <c r="AU23" i="88" s="1"/>
  <c r="AW21" i="88"/>
  <c r="AU26" i="88" s="1"/>
  <c r="AV20" i="88"/>
  <c r="AV17" i="88"/>
  <c r="AV19" i="88"/>
  <c r="AV16" i="88"/>
  <c r="AW23" i="88"/>
  <c r="AV23" i="88"/>
  <c r="AW19" i="88"/>
  <c r="AV21" i="88"/>
  <c r="AV3" i="87"/>
  <c r="AV5" i="87"/>
  <c r="AV2" i="87"/>
  <c r="AW9" i="87"/>
  <c r="AV7" i="87"/>
  <c r="AW7" i="87"/>
  <c r="AU12" i="87" s="1"/>
  <c r="AV6" i="87"/>
  <c r="AW5" i="87"/>
  <c r="AV8" i="87"/>
  <c r="AU9" i="87" s="1"/>
  <c r="AV9" i="87"/>
  <c r="K19" i="88"/>
  <c r="K20" i="88"/>
  <c r="L21" i="88"/>
  <c r="J26" i="88" s="1"/>
  <c r="K22" i="88"/>
  <c r="J23" i="88" s="1"/>
  <c r="L23" i="88"/>
  <c r="K21" i="88"/>
  <c r="K16" i="88"/>
  <c r="K23" i="88"/>
  <c r="L19" i="88"/>
  <c r="K17" i="88"/>
  <c r="AO2" i="84"/>
  <c r="AO5" i="84"/>
  <c r="AP9" i="84"/>
  <c r="AP7" i="84"/>
  <c r="AN12" i="84" s="1"/>
  <c r="AO9" i="84"/>
  <c r="AO6" i="84"/>
  <c r="AO7" i="84"/>
  <c r="AO8" i="84"/>
  <c r="AN9" i="84" s="1"/>
  <c r="AP5" i="84"/>
  <c r="AO3" i="84"/>
  <c r="AO20" i="87"/>
  <c r="AO16" i="87"/>
  <c r="AP19" i="87"/>
  <c r="AP23" i="87"/>
  <c r="AO23" i="87"/>
  <c r="AO19" i="87"/>
  <c r="AO17" i="87"/>
  <c r="AO21" i="87"/>
  <c r="AP21" i="87"/>
  <c r="AN26" i="87" s="1"/>
  <c r="AO22" i="87"/>
  <c r="AN23" i="87" s="1"/>
  <c r="Z7" i="84"/>
  <c r="AA5" i="84"/>
  <c r="Z2" i="84"/>
  <c r="Z8" i="84"/>
  <c r="Y9" i="84" s="1"/>
  <c r="Z5" i="84"/>
  <c r="AA9" i="84"/>
  <c r="Z9" i="84"/>
  <c r="Z3" i="84"/>
  <c r="AA7" i="84"/>
  <c r="Y12" i="84" s="1"/>
  <c r="Z6" i="84"/>
  <c r="AO6" i="87"/>
  <c r="AO5" i="87"/>
  <c r="AP7" i="87"/>
  <c r="AN12" i="87" s="1"/>
  <c r="AO9" i="87"/>
  <c r="AO8" i="87"/>
  <c r="AN9" i="87" s="1"/>
  <c r="AO2" i="87"/>
  <c r="AP9" i="87"/>
  <c r="AO7" i="87"/>
  <c r="AP5" i="87"/>
  <c r="AO3" i="87"/>
  <c r="AW23" i="84"/>
  <c r="AV17" i="84"/>
  <c r="AV16" i="84"/>
  <c r="AW21" i="84"/>
  <c r="AU26" i="84" s="1"/>
  <c r="AV19" i="84"/>
  <c r="AV22" i="84"/>
  <c r="AU23" i="84" s="1"/>
  <c r="AW19" i="84"/>
  <c r="AV21" i="84"/>
  <c r="AV20" i="84"/>
  <c r="AV23" i="84"/>
  <c r="BE23" i="88"/>
  <c r="BD21" i="88"/>
  <c r="BD20" i="88"/>
  <c r="BD19" i="88"/>
  <c r="BD23" i="88"/>
  <c r="BD17" i="88"/>
  <c r="BE19" i="88"/>
  <c r="BE21" i="88"/>
  <c r="BC26" i="88" s="1"/>
  <c r="BD22" i="88"/>
  <c r="BC23" i="88" s="1"/>
  <c r="BD16" i="88"/>
  <c r="C35" i="84"/>
  <c r="B36" i="84" s="1"/>
  <c r="C29" i="84"/>
  <c r="C34" i="84"/>
  <c r="C36" i="84"/>
  <c r="D34" i="84"/>
  <c r="B39" i="84" s="1"/>
  <c r="D32" i="84"/>
  <c r="C30" i="84"/>
  <c r="D36" i="84"/>
  <c r="C32" i="84"/>
  <c r="C33" i="84"/>
  <c r="Z19" i="88"/>
  <c r="AA23" i="88"/>
  <c r="AA19" i="88"/>
  <c r="AA21" i="88"/>
  <c r="Y26" i="88" s="1"/>
  <c r="Z22" i="88"/>
  <c r="Y23" i="88" s="1"/>
  <c r="Z20" i="88"/>
  <c r="Z17" i="88"/>
  <c r="Z21" i="88"/>
  <c r="Z16" i="88"/>
  <c r="Z23" i="88"/>
  <c r="Z30" i="84"/>
  <c r="Z35" i="84"/>
  <c r="Y36" i="84" s="1"/>
  <c r="AA36" i="84"/>
  <c r="AA34" i="84"/>
  <c r="Y39" i="84" s="1"/>
  <c r="Z29" i="84"/>
  <c r="Z33" i="84"/>
  <c r="Z32" i="84"/>
  <c r="Z36" i="84"/>
  <c r="Z34" i="84"/>
  <c r="AA32" i="84"/>
  <c r="K32" i="88"/>
  <c r="K35" i="88"/>
  <c r="J36" i="88" s="1"/>
  <c r="L36" i="88"/>
  <c r="K29" i="88"/>
  <c r="K36" i="88"/>
  <c r="K34" i="88"/>
  <c r="L34" i="88"/>
  <c r="J39" i="88" s="1"/>
  <c r="L32" i="88"/>
  <c r="K30" i="88"/>
  <c r="K33" i="88"/>
  <c r="C35" i="87"/>
  <c r="B36" i="87" s="1"/>
  <c r="D32" i="87"/>
  <c r="D34" i="87"/>
  <c r="B39" i="87" s="1"/>
  <c r="C29" i="87"/>
  <c r="C36" i="87"/>
  <c r="C30" i="87"/>
  <c r="C34" i="87"/>
  <c r="D36" i="87"/>
  <c r="C32" i="87"/>
  <c r="C33" i="87"/>
</calcChain>
</file>

<file path=xl/sharedStrings.xml><?xml version="1.0" encoding="utf-8"?>
<sst xmlns="http://schemas.openxmlformats.org/spreadsheetml/2006/main" count="6698" uniqueCount="580">
  <si>
    <t>pattern</t>
  </si>
  <si>
    <t>ply</t>
  </si>
  <si>
    <t>fabric code</t>
  </si>
  <si>
    <t>fabric width</t>
  </si>
  <si>
    <t>marker width</t>
  </si>
  <si>
    <t>PPG</t>
  </si>
  <si>
    <t>Marker operator:</t>
  </si>
  <si>
    <t>Fabric width:</t>
  </si>
  <si>
    <t>inches</t>
  </si>
  <si>
    <t>spread Method</t>
  </si>
  <si>
    <t>cutting Method</t>
  </si>
  <si>
    <t>Manufacturing:</t>
  </si>
  <si>
    <t>Ghi chú</t>
  </si>
  <si>
    <t>Size</t>
  </si>
  <si>
    <t>CUT WO</t>
  </si>
  <si>
    <t>CONTAINER</t>
  </si>
  <si>
    <t>BÁO CÁO CẮT:</t>
  </si>
  <si>
    <t>YARDS NHẬN</t>
  </si>
  <si>
    <t>Trang: 1/1</t>
  </si>
  <si>
    <t>CUT WO:</t>
  </si>
  <si>
    <t>Tổng</t>
  </si>
  <si>
    <t>Số lớp</t>
  </si>
  <si>
    <t>Toal</t>
  </si>
  <si>
    <t xml:space="preserve">Chú ý: </t>
  </si>
  <si>
    <t>Ghi Chú</t>
  </si>
  <si>
    <t>CCD</t>
  </si>
  <si>
    <t>Cut order Group:</t>
  </si>
  <si>
    <t>Plt in TTS:</t>
  </si>
  <si>
    <t>Department:</t>
  </si>
  <si>
    <t>Material:</t>
  </si>
  <si>
    <t>Marker width:</t>
  </si>
  <si>
    <t>Spread SAH's/spread code:</t>
  </si>
  <si>
    <t>95 (Bra)</t>
  </si>
  <si>
    <t>(giờ/dz)</t>
  </si>
  <si>
    <t>Gar:</t>
  </si>
  <si>
    <t>Proto:</t>
  </si>
  <si>
    <t>Selling</t>
  </si>
  <si>
    <t>Spread code:</t>
  </si>
  <si>
    <t>Spread method:</t>
  </si>
  <si>
    <t>ppg:</t>
  </si>
  <si>
    <t>Công đoạn</t>
  </si>
  <si>
    <t>YARDS TRẢI</t>
  </si>
  <si>
    <t>Trải vải</t>
  </si>
  <si>
    <t>Cắt</t>
  </si>
  <si>
    <t>Thời gian bắt đầu</t>
  </si>
  <si>
    <t>Người thực hiện</t>
  </si>
  <si>
    <t>Thời gian kế thúc</t>
  </si>
  <si>
    <t>Số bộ</t>
  </si>
  <si>
    <t>Marker name/
Tên Sơ đồ</t>
  </si>
  <si>
    <t>MU%</t>
  </si>
  <si>
    <t>Charts/ply
Số bộ/lớp</t>
  </si>
  <si>
    <t>Style:</t>
  </si>
  <si>
    <t>Waste/ Vải tiêu hao:</t>
  </si>
  <si>
    <t>EW</t>
  </si>
  <si>
    <t>Tổ trưởng ký</t>
  </si>
  <si>
    <t>COW</t>
  </si>
  <si>
    <t>TTW</t>
  </si>
  <si>
    <t>TỔNG</t>
  </si>
  <si>
    <t>EW: vải tiêu hao hai đầu bàn, COW: vải lỗi nhỏ hơn 10 yards, TTW: Vải lỗi lớn hơn 10 yards.</t>
  </si>
  <si>
    <t>Fabric request/ Tổng vải yêu cầu
(yards)</t>
  </si>
  <si>
    <t>Ngày yêu cầu:</t>
  </si>
  <si>
    <t xml:space="preserve">Ngày nhận: </t>
  </si>
  <si>
    <t xml:space="preserve">CUT WO:  </t>
  </si>
  <si>
    <t>Liên 1:</t>
  </si>
  <si>
    <t>Nhóm cut wo:</t>
  </si>
  <si>
    <t>Liên 2:</t>
  </si>
  <si>
    <t>Vải lỗi 
(yards)</t>
  </si>
  <si>
    <t>Vải âm/dương
(yards)</t>
  </si>
  <si>
    <t>(kg)</t>
  </si>
  <si>
    <t>Spread code</t>
  </si>
  <si>
    <t>STT</t>
  </si>
  <si>
    <t>Chi tiết</t>
  </si>
  <si>
    <t>Var (%)</t>
  </si>
  <si>
    <t>Khổ vải tiêu chuẩn
(inches)</t>
  </si>
  <si>
    <t>Relax method</t>
  </si>
  <si>
    <t>time relax</t>
  </si>
  <si>
    <t>9h</t>
  </si>
  <si>
    <t>ASSOMENT</t>
  </si>
  <si>
    <t>Size/
 Cỡ</t>
  </si>
  <si>
    <t>Length/ply std
Chiều dài TC/ lớp
(yards)</t>
  </si>
  <si>
    <t>Material need std/
Tổng vải tiêu chuẩn cần
(yards)</t>
  </si>
  <si>
    <t>Marker length/
Chiều dài sơ đồ
(yards)</t>
  </si>
  <si>
    <t>Need use total/
Tổng vải cần
(yards)</t>
  </si>
  <si>
    <t>Yards/ dz</t>
  </si>
  <si>
    <t>Ngày</t>
  </si>
  <si>
    <t xml:space="preserve">Mnf. </t>
  </si>
  <si>
    <t>Mnf-spread</t>
  </si>
  <si>
    <t>Description</t>
  </si>
  <si>
    <t>SPREAD CODE</t>
  </si>
  <si>
    <t>Mnf.-Size</t>
  </si>
  <si>
    <t>Ngày updated</t>
  </si>
  <si>
    <t>Spread</t>
  </si>
  <si>
    <t>SAH trải</t>
  </si>
  <si>
    <t>Code trải</t>
  </si>
  <si>
    <t>SAH cắt</t>
  </si>
  <si>
    <t>code cắt</t>
  </si>
  <si>
    <t>Mnf.-color</t>
  </si>
  <si>
    <t>Note</t>
  </si>
  <si>
    <t>Link:</t>
  </si>
  <si>
    <t>PD-01-01</t>
  </si>
  <si>
    <t>TTS:</t>
  </si>
  <si>
    <t>Nguồn tài liệu:</t>
  </si>
  <si>
    <t>Part spec + TTS: PD-01-01</t>
  </si>
  <si>
    <t>Link lấy ttin</t>
  </si>
  <si>
    <t>Mnf</t>
  </si>
  <si>
    <t>Pattern</t>
  </si>
  <si>
    <t>Không có sơ đồ</t>
  </si>
  <si>
    <t>\\hysfpsv\IECCD\4. Tài liệu nhóm CCD\02. Bảng màu mới\TCMVSD\TCMVSD BRA\TCMVSD US- HEI (bra - panty)</t>
  </si>
  <si>
    <t>KẾ HOẠCH BÀN CẮT (BRA)</t>
  </si>
  <si>
    <t>CUTTING TABLE PLAN (BRA)</t>
  </si>
  <si>
    <t>Đầu cắt chú ý phân loại rác 100% cotton để riêng</t>
  </si>
  <si>
    <t>CHIẾC</t>
  </si>
  <si>
    <t>Chiếc cắt thực</t>
  </si>
  <si>
    <t>chiếc cắt dư</t>
  </si>
  <si>
    <t>% cắt dư</t>
  </si>
  <si>
    <t>INPUT</t>
  </si>
  <si>
    <t>CALCULATOR</t>
  </si>
  <si>
    <t>WL</t>
  </si>
  <si>
    <t>dz</t>
  </si>
  <si>
    <t>Bộ</t>
  </si>
  <si>
    <r>
      <t xml:space="preserve">∑ </t>
    </r>
    <r>
      <rPr>
        <sz val="12"/>
        <color theme="1"/>
        <rFont val="Calibri"/>
        <family val="2"/>
      </rPr>
      <t>Bộ</t>
    </r>
  </si>
  <si>
    <t>Thừa bỏ (pcs)</t>
  </si>
  <si>
    <t>\\hysfpsv\IECCD\02.CUTTING\1. JSS - GSD - BOL Cutting\3. BOL</t>
  </si>
  <si>
    <t>File excel: "BOL CCD-95-96"</t>
  </si>
  <si>
    <t>Wo</t>
  </si>
  <si>
    <t>Tách size</t>
  </si>
  <si>
    <t>CTRL</t>
  </si>
  <si>
    <t>TEM BUNDLE</t>
  </si>
  <si>
    <t>Stt</t>
  </si>
  <si>
    <t>Copy WO</t>
  </si>
  <si>
    <t>WO LOT:</t>
  </si>
  <si>
    <t>STYLE:</t>
  </si>
  <si>
    <t>SIZE:</t>
  </si>
  <si>
    <t>DZ:</t>
  </si>
  <si>
    <t>CHI TIẾT:</t>
  </si>
  <si>
    <t>SỐ BỘ</t>
  </si>
  <si>
    <t>ÁNH MÀU:</t>
  </si>
  <si>
    <t>NGƯỜI LÀM:</t>
  </si>
  <si>
    <t>Ngày issue:</t>
  </si>
  <si>
    <t>Tổng thời gian dừng</t>
  </si>
  <si>
    <t>Lý do dừng</t>
  </si>
  <si>
    <t xml:space="preserve">     Kiểm tra công đoạn trải</t>
  </si>
  <si>
    <t>Kiểm tra FML</t>
  </si>
  <si>
    <t>1. Sơ đồ/kế hoạch</t>
  </si>
  <si>
    <t>F</t>
  </si>
  <si>
    <t>M</t>
  </si>
  <si>
    <t>L</t>
  </si>
  <si>
    <t>2. Mã vải/ màu vải</t>
  </si>
  <si>
    <t>Trải</t>
  </si>
  <si>
    <t>3. Khổ vải/PP trải</t>
  </si>
  <si>
    <t>4.Thông số máy trải</t>
  </si>
  <si>
    <t>Plan dz/
dz kế hoạch</t>
  </si>
  <si>
    <t>Actual dz/
dz cắt thực</t>
  </si>
  <si>
    <t>Mnf. Color/
Mã màu sản xuất</t>
  </si>
  <si>
    <t>Fabric + color/
Vải +  màu</t>
  </si>
  <si>
    <t>Ply/
Số lớp</t>
  </si>
  <si>
    <t>Spread SAH's/
table (hours)/
SAH's trải/
bàn (giờ)</t>
  </si>
  <si>
    <t>Cut SAH's/
table (hours)/
 SAH's cắt/
bàn (giờ)</t>
  </si>
  <si>
    <t>CUTPART/ THỐNG KÊ CHI TIẾT</t>
  </si>
  <si>
    <t>Cut SAH's/spread code:</t>
  </si>
  <si>
    <t>Request date/Ngày yêu cầu:</t>
  </si>
  <si>
    <t>Receive date/ Ngày nhận:</t>
  </si>
  <si>
    <t>Cut date/ Ngày cắt:</t>
  </si>
  <si>
    <t>Lần sửa đổi: 00</t>
  </si>
  <si>
    <t>Mã vải-Màu</t>
  </si>
  <si>
    <t>Số lượng vải yêu cầu (yards)</t>
  </si>
  <si>
    <t>Số lượng vải theo tiêu chuẩn (yards)</t>
  </si>
  <si>
    <t>Có Ren</t>
  </si>
  <si>
    <t>Note cutting</t>
  </si>
  <si>
    <t>Act width marker (in)</t>
  </si>
  <si>
    <t>Marker length act (Y)</t>
  </si>
  <si>
    <t>act fabric total (Y)</t>
  </si>
  <si>
    <t>Hàng:</t>
  </si>
  <si>
    <t>PHIẾU YÊU CẦU CẤP VẢI</t>
  </si>
  <si>
    <t>HYC-F-CCD-002</t>
  </si>
  <si>
    <t>Ngày sửa đổi: 25/08/2020</t>
  </si>
  <si>
    <t>HYC-F-CCD-001</t>
  </si>
  <si>
    <t>WO</t>
  </si>
  <si>
    <t>(blank)</t>
  </si>
  <si>
    <t>Grand Total</t>
  </si>
  <si>
    <t>BỘ PHẬN CCD</t>
  </si>
  <si>
    <t>Người yêu cầu</t>
  </si>
  <si>
    <t>Người phê duyệt</t>
  </si>
  <si>
    <t>Đàm Thị Huyền</t>
  </si>
  <si>
    <t>Ren</t>
  </si>
  <si>
    <t>TTS</t>
  </si>
  <si>
    <t>Size TTS</t>
  </si>
  <si>
    <t>Size Pattern</t>
  </si>
  <si>
    <t>\\hysfpsv\IECCD\04. Tài liệu nhóm CCD\02. Bảng màu mới\TCMVSD\TCMVSD BRA\TCMVSD US- HEI (bra - panty)</t>
  </si>
  <si>
    <t>tổng std</t>
  </si>
  <si>
    <t>Tổng std trong yc vải</t>
  </si>
  <si>
    <t>Tổng act</t>
  </si>
  <si>
    <t>Tổng SAH trải</t>
  </si>
  <si>
    <t>Tổng SAH cắt</t>
  </si>
  <si>
    <t>Code cắt</t>
  </si>
  <si>
    <t>\\hysfpsv\IECCD\06. Query File\HQ400U_BOL CCD Query 95&amp;96&amp;92(NWI)....xlsb</t>
  </si>
  <si>
    <t>DZ</t>
  </si>
  <si>
    <t>FABRIC</t>
  </si>
  <si>
    <t>MARKER NAME</t>
  </si>
  <si>
    <t>DZ TOTAL/ MARKER</t>
  </si>
  <si>
    <t>SPREAD SAH TOTAL (HOUR)</t>
  </si>
  <si>
    <t>CUT SAH TOTAL (HOUR)</t>
  </si>
  <si>
    <t>STD (YARD)</t>
  </si>
  <si>
    <t>STD TOTAL (YARD)</t>
  </si>
  <si>
    <t>ACT TOTAL (YARD)</t>
  </si>
  <si>
    <t>% USE</t>
  </si>
  <si>
    <t>STD/ WO
(YARD)</t>
  </si>
  <si>
    <t>Tổng act trong yc vải</t>
  </si>
  <si>
    <t>YD04JR</t>
  </si>
  <si>
    <t>CRTL</t>
  </si>
  <si>
    <t>Work lot/WL con</t>
  </si>
  <si>
    <t>Asortment/ WL mẹ</t>
  </si>
  <si>
    <t>Garment style/ Mã sản xuất</t>
  </si>
  <si>
    <t>Mnf style /Mã sản xuất</t>
  </si>
  <si>
    <t>Selling style/Mã bán hàng</t>
  </si>
  <si>
    <t>Mnf color /Màu sản xuất</t>
  </si>
  <si>
    <t>Size/ Cỡ</t>
  </si>
  <si>
    <t>Q'ty/ số lượng</t>
  </si>
  <si>
    <t>ALT</t>
  </si>
  <si>
    <t>Cut dated</t>
  </si>
  <si>
    <t>Nhóm</t>
  </si>
  <si>
    <t>Marker</t>
  </si>
  <si>
    <t>Chia bàn</t>
  </si>
  <si>
    <t>1</t>
  </si>
  <si>
    <t>Tổng số wo/ nhóm:</t>
  </si>
  <si>
    <t>Tổng yc vải</t>
  </si>
  <si>
    <t>Sum of STD/ WO
(YARD)</t>
  </si>
  <si>
    <t>Total</t>
  </si>
  <si>
    <t>THÔNG TIN BÁN THÀNH PHẨM-BRA</t>
  </si>
  <si>
    <t>HYC-F-CCD-028
Lần sửa đổi:00
Ngày sửa đổi: 25/08/2020
Trang: 1/1</t>
  </si>
  <si>
    <t>garment style/ manufacturing color</t>
  </si>
  <si>
    <t>PART LIST</t>
  </si>
  <si>
    <t>CHECK</t>
  </si>
  <si>
    <t>Barcode</t>
  </si>
  <si>
    <t>ASSORMENT(WL MẸ)</t>
  </si>
  <si>
    <t>*CUT*</t>
  </si>
  <si>
    <t>WL ( CON )</t>
  </si>
  <si>
    <t>FABRIC COLOR</t>
  </si>
  <si>
    <t>*VC*</t>
  </si>
  <si>
    <t>SIZE / CỠ</t>
  </si>
  <si>
    <t>SỐ BỘ/ DOZENS</t>
  </si>
  <si>
    <t>TÊN SƠ ĐỒ</t>
  </si>
  <si>
    <t>WEEK</t>
  </si>
  <si>
    <t>*VO*</t>
  </si>
  <si>
    <t>Người trải</t>
  </si>
  <si>
    <t>Người cắt</t>
  </si>
  <si>
    <t>Người kiểm</t>
  </si>
  <si>
    <t>*SUB*</t>
  </si>
  <si>
    <t>*Pass*</t>
  </si>
  <si>
    <t>*Reject*</t>
  </si>
  <si>
    <t>+RC[-1]*R12C12</t>
  </si>
  <si>
    <t>Check TTS</t>
  </si>
  <si>
    <t>Ngày cắt thực</t>
  </si>
  <si>
    <t>Ngày cắt</t>
  </si>
  <si>
    <t>#N/A</t>
  </si>
  <si>
    <t>Nguyễn Thắng</t>
  </si>
  <si>
    <t>Nguyễn Quý</t>
  </si>
  <si>
    <t>Cao Nhâm</t>
  </si>
  <si>
    <t>Hồ Năm</t>
  </si>
  <si>
    <t>Chưa check TTS</t>
  </si>
  <si>
    <t>\\hysfpsv\IECCD\04. Tài liệu nhóm CCD\02. Bảng màu mới\TEST NEW STYLE\BRA\New Style</t>
  </si>
  <si>
    <t>\\hysfpsv\IECCD\04. Tài liệu nhóm CCD\02. Bảng màu mới\TEST NEW STYLE</t>
  </si>
  <si>
    <t>NB3385</t>
  </si>
  <si>
    <t>NBP385</t>
  </si>
  <si>
    <t>DF3385S</t>
  </si>
  <si>
    <t>1Y</t>
  </si>
  <si>
    <t>2H</t>
  </si>
  <si>
    <t>2J</t>
  </si>
  <si>
    <t>3N</t>
  </si>
  <si>
    <t>3R</t>
  </si>
  <si>
    <t>5K</t>
  </si>
  <si>
    <t>6W</t>
  </si>
  <si>
    <t xml:space="preserve">BACK-BRA       </t>
  </si>
  <si>
    <t xml:space="preserve">BELT CTR       </t>
  </si>
  <si>
    <t>BELT CTR LNG SL</t>
  </si>
  <si>
    <t>CUP - MOLDED SL</t>
  </si>
  <si>
    <t>CUP-MOLD LNG SL</t>
  </si>
  <si>
    <t>STP-EXT LNG SLI</t>
  </si>
  <si>
    <t>STRAP -PLATFORM</t>
  </si>
  <si>
    <t>PRA680</t>
  </si>
  <si>
    <t>LP1743</t>
  </si>
  <si>
    <t>CK4W75</t>
  </si>
  <si>
    <t>LPC838</t>
  </si>
  <si>
    <t>EM1038</t>
  </si>
  <si>
    <t>TRA680</t>
  </si>
  <si>
    <t>LPC828</t>
  </si>
  <si>
    <t>32C</t>
  </si>
  <si>
    <t>34C</t>
  </si>
  <si>
    <t>36C</t>
  </si>
  <si>
    <t>38C</t>
  </si>
  <si>
    <t>40C</t>
  </si>
  <si>
    <t>42C</t>
  </si>
  <si>
    <t>44C</t>
  </si>
  <si>
    <t>32D</t>
  </si>
  <si>
    <t>34D</t>
  </si>
  <si>
    <t>36D</t>
  </si>
  <si>
    <t xml:space="preserve">38D </t>
  </si>
  <si>
    <t xml:space="preserve">40D </t>
  </si>
  <si>
    <t xml:space="preserve">42D </t>
  </si>
  <si>
    <t xml:space="preserve">44D </t>
  </si>
  <si>
    <t>32DD</t>
  </si>
  <si>
    <t>34DD</t>
  </si>
  <si>
    <t>36DD</t>
  </si>
  <si>
    <t>38DD</t>
  </si>
  <si>
    <t>40DD</t>
  </si>
  <si>
    <t>42DD</t>
  </si>
  <si>
    <t>44DD</t>
  </si>
  <si>
    <t>323D</t>
  </si>
  <si>
    <t>343D</t>
  </si>
  <si>
    <t xml:space="preserve">44G </t>
  </si>
  <si>
    <t>363D</t>
  </si>
  <si>
    <t>383D</t>
  </si>
  <si>
    <t>403D</t>
  </si>
  <si>
    <t>423D</t>
  </si>
  <si>
    <t>443D</t>
  </si>
  <si>
    <t xml:space="preserve">36G </t>
  </si>
  <si>
    <t>38G</t>
  </si>
  <si>
    <t>40G</t>
  </si>
  <si>
    <t>42G</t>
  </si>
  <si>
    <t>34G</t>
  </si>
  <si>
    <t>32G</t>
  </si>
  <si>
    <t>US</t>
  </si>
  <si>
    <t>38D</t>
  </si>
  <si>
    <t>40D</t>
  </si>
  <si>
    <t>42D</t>
  </si>
  <si>
    <t xml:space="preserve">32C </t>
  </si>
  <si>
    <t xml:space="preserve">32D </t>
  </si>
  <si>
    <t>BK</t>
  </si>
  <si>
    <t>CTR</t>
  </si>
  <si>
    <t>CTRLI</t>
  </si>
  <si>
    <t>CUP</t>
  </si>
  <si>
    <t>CUPLI</t>
  </si>
  <si>
    <t>STR</t>
  </si>
  <si>
    <t>Flat fold</t>
  </si>
  <si>
    <t>4h</t>
  </si>
  <si>
    <t>Face to face-auto</t>
  </si>
  <si>
    <t>Ger</t>
  </si>
  <si>
    <t>N/A</t>
  </si>
  <si>
    <t>STPLA</t>
  </si>
  <si>
    <t>Face to face-manual</t>
  </si>
  <si>
    <t>Die</t>
  </si>
  <si>
    <t>1Y-2H-3N</t>
  </si>
  <si>
    <t>BK-CTR-CUP</t>
  </si>
  <si>
    <t>32DDD</t>
  </si>
  <si>
    <t>34DDD</t>
  </si>
  <si>
    <t>36DDD</t>
  </si>
  <si>
    <t>38DDD</t>
  </si>
  <si>
    <t>40DDD</t>
  </si>
  <si>
    <t>42DDD</t>
  </si>
  <si>
    <t>44DDD</t>
  </si>
  <si>
    <t>44D</t>
  </si>
  <si>
    <t>44G</t>
  </si>
  <si>
    <t>36G</t>
  </si>
  <si>
    <t>6W-TTS</t>
  </si>
  <si>
    <t>NB3385-GZM</t>
  </si>
  <si>
    <t>TRA680-ZCI</t>
  </si>
  <si>
    <t>CK4W75-ZCI</t>
  </si>
  <si>
    <t>LP1743-ZCI</t>
  </si>
  <si>
    <t>LPC828-ZCI</t>
  </si>
  <si>
    <t>TTS ok 18/8/2021</t>
  </si>
  <si>
    <t>PRA680/TRA680</t>
  </si>
  <si>
    <t>LPC838/LPC828</t>
  </si>
  <si>
    <t>EM1038-ZCI</t>
  </si>
  <si>
    <t>Có Mold</t>
  </si>
  <si>
    <t>BK*4</t>
  </si>
  <si>
    <t>CTR*1</t>
  </si>
  <si>
    <t>CTRLI*1</t>
  </si>
  <si>
    <t>CUP*2</t>
  </si>
  <si>
    <t>CUPLI*2</t>
  </si>
  <si>
    <t>STR*2</t>
  </si>
  <si>
    <t>BO3</t>
  </si>
  <si>
    <t>BO4</t>
  </si>
  <si>
    <t>BO5</t>
  </si>
  <si>
    <t>BO6</t>
  </si>
  <si>
    <t>CO3</t>
  </si>
  <si>
    <t>CO4</t>
  </si>
  <si>
    <t>CO5</t>
  </si>
  <si>
    <t>CO6</t>
  </si>
  <si>
    <t>H01</t>
  </si>
  <si>
    <t>Marker chú ý: Sử dụng annotation: STRAP</t>
  </si>
  <si>
    <t>NB3385-100</t>
  </si>
  <si>
    <t>NB3385-0DV</t>
  </si>
  <si>
    <t>TRA680-X4C</t>
  </si>
  <si>
    <t>CK4W75-X4C</t>
  </si>
  <si>
    <t>LP1743-X4C</t>
  </si>
  <si>
    <t>LPC828-X4C</t>
  </si>
  <si>
    <t>EM1038-X4C</t>
  </si>
  <si>
    <t>NBAU85-100</t>
  </si>
  <si>
    <t>NBC385-100</t>
  </si>
  <si>
    <t>TRA680-ZCB</t>
  </si>
  <si>
    <t>CK4W75-ZCB</t>
  </si>
  <si>
    <t>LP1743-ZCB</t>
  </si>
  <si>
    <t>LPC828-ZCB</t>
  </si>
  <si>
    <t>EM1038-ZCB</t>
  </si>
  <si>
    <t>NB3385-B5Y</t>
  </si>
  <si>
    <t>TRA680-Y3Y</t>
  </si>
  <si>
    <t>CK4W75-Y3Y</t>
  </si>
  <si>
    <t>LP1743-Y3Y</t>
  </si>
  <si>
    <t>LPC828-Y3Y</t>
  </si>
  <si>
    <t>EM1038-Y3Y</t>
  </si>
  <si>
    <t>NB3385-EGV</t>
  </si>
  <si>
    <t>TRA680-Z3W</t>
  </si>
  <si>
    <t>CK4W75-Z3W</t>
  </si>
  <si>
    <t>LP1743-Z3W</t>
  </si>
  <si>
    <t>LPC828-Z3W</t>
  </si>
  <si>
    <t>EM1038-Z3W</t>
  </si>
  <si>
    <t xml:space="preserve"> NBAU85-GZM</t>
  </si>
  <si>
    <t>NBC385-GZM</t>
  </si>
  <si>
    <t>NB3385-IAK</t>
  </si>
  <si>
    <t>TRA680-ZRS</t>
  </si>
  <si>
    <t>CK4W75-ZRS</t>
  </si>
  <si>
    <t>LP1743-ZRS</t>
  </si>
  <si>
    <t>LPC828-ZRS</t>
  </si>
  <si>
    <t>EM1038-ZRS</t>
  </si>
  <si>
    <t>NB3385-M4W</t>
  </si>
  <si>
    <t>TRA680-ZND</t>
  </si>
  <si>
    <t>CK4W75-ZND</t>
  </si>
  <si>
    <t>LP1743-ZND</t>
  </si>
  <si>
    <t>LPC828-ZND</t>
  </si>
  <si>
    <t>EM1038-ZND</t>
  </si>
  <si>
    <t>NB3385-NSM</t>
  </si>
  <si>
    <t>TRA680-XJU</t>
  </si>
  <si>
    <t>CK4W75-XJU</t>
  </si>
  <si>
    <t>LP1743-XJU</t>
  </si>
  <si>
    <t>LPC828-XJU</t>
  </si>
  <si>
    <t>NB3385-NVM</t>
  </si>
  <si>
    <t>TRA680-XEI</t>
  </si>
  <si>
    <t>CK4W75-XEI</t>
  </si>
  <si>
    <t>LP1743-XEI</t>
  </si>
  <si>
    <t>LPC828-XEI</t>
  </si>
  <si>
    <t>EM1038-XEI</t>
  </si>
  <si>
    <t>NB3385-RL7</t>
  </si>
  <si>
    <t>TRA680-QSO</t>
  </si>
  <si>
    <t>CK4W75-QSO</t>
  </si>
  <si>
    <t>LP1743-QSO</t>
  </si>
  <si>
    <t>LPC828-QSO</t>
  </si>
  <si>
    <t>EM1038-QSO</t>
  </si>
  <si>
    <t>NB3385-TXU</t>
  </si>
  <si>
    <t>TRA680-YAB</t>
  </si>
  <si>
    <t>CK4W75-YAB</t>
  </si>
  <si>
    <t>LP1743-YAB</t>
  </si>
  <si>
    <t>LPC828-YAB</t>
  </si>
  <si>
    <t>EM1038-YAB</t>
  </si>
  <si>
    <t>NB3385-U2T</t>
  </si>
  <si>
    <t>TRA680-UNF</t>
  </si>
  <si>
    <t>CK4W75-UNF</t>
  </si>
  <si>
    <t>LP1743-UNF</t>
  </si>
  <si>
    <t>LPC828-UNF</t>
  </si>
  <si>
    <t>EM1038-UNF</t>
  </si>
  <si>
    <t>NB3385-UN6</t>
  </si>
  <si>
    <t>NBC385-UN6</t>
  </si>
  <si>
    <t>TRA680-ZDN</t>
  </si>
  <si>
    <t>CK4W75-ZDN</t>
  </si>
  <si>
    <t>LP1743-ZDN</t>
  </si>
  <si>
    <t>LPC828-ZDN</t>
  </si>
  <si>
    <t>EM1038-ZDN</t>
  </si>
  <si>
    <t>NB3385-W4Y</t>
  </si>
  <si>
    <t>TRA680-ZG7</t>
  </si>
  <si>
    <t>CK4W75-ZG7</t>
  </si>
  <si>
    <t>LP1743-ZG7</t>
  </si>
  <si>
    <t>LPC828-ZG7</t>
  </si>
  <si>
    <t>EM1038-ZG7</t>
  </si>
  <si>
    <t>NB3385-WCU</t>
  </si>
  <si>
    <t>TRA680-YI1</t>
  </si>
  <si>
    <t>CK4W75-YI1</t>
  </si>
  <si>
    <t>LP1743-YI1</t>
  </si>
  <si>
    <t>LPC828-YI1</t>
  </si>
  <si>
    <t>EM1038-YI1</t>
  </si>
  <si>
    <t>NB3385-XBK</t>
  </si>
  <si>
    <t>NBC385-XBK</t>
  </si>
  <si>
    <t>TRA680-ZCA</t>
  </si>
  <si>
    <t>CK4W75-ZCA</t>
  </si>
  <si>
    <t>LP1743-ZCA</t>
  </si>
  <si>
    <t>LPC828-ZCA</t>
  </si>
  <si>
    <t>EM1038-ZCA</t>
  </si>
  <si>
    <t>NB3385-Y79</t>
  </si>
  <si>
    <t>NBC385-Y79</t>
  </si>
  <si>
    <t>TRA680-ZFY</t>
  </si>
  <si>
    <t>CK4W75-ZFY</t>
  </si>
  <si>
    <t>LP1743-ZFY</t>
  </si>
  <si>
    <t>LPC828-ZFY</t>
  </si>
  <si>
    <t>EM1038-ZFY</t>
  </si>
  <si>
    <t>NB3385-YD0</t>
  </si>
  <si>
    <t>TRA680-XTR</t>
  </si>
  <si>
    <t>CK4W75-XTR</t>
  </si>
  <si>
    <t>LP1743-XTR</t>
  </si>
  <si>
    <t>LPC828-XTR</t>
  </si>
  <si>
    <t>EM1038-XTR</t>
  </si>
  <si>
    <t>NBP385-1NJ</t>
  </si>
  <si>
    <t>PRA680-ZVJ</t>
  </si>
  <si>
    <t>LPC838-ZVJ</t>
  </si>
  <si>
    <t>EM1038-ZRO</t>
  </si>
  <si>
    <t>NBP385-4OQ</t>
  </si>
  <si>
    <t>PRA680-ZIW</t>
  </si>
  <si>
    <t>CK4W75-ZDG</t>
  </si>
  <si>
    <t>LP1743-ZDG</t>
  </si>
  <si>
    <t>LPC838-ZIW</t>
  </si>
  <si>
    <t>EM1038-ZDG</t>
  </si>
  <si>
    <t>NBP385-AWJA</t>
  </si>
  <si>
    <t>NBCP85-AWJA</t>
  </si>
  <si>
    <t>PRA680-KF9</t>
  </si>
  <si>
    <t>LPC838-KF9</t>
  </si>
  <si>
    <t>EM1038-ZXB</t>
  </si>
  <si>
    <t>NBP385-M9K</t>
  </si>
  <si>
    <t>PRA680-ZGS</t>
  </si>
  <si>
    <t>CK4W75-ZCJ</t>
  </si>
  <si>
    <t>LP1743-ZCJ</t>
  </si>
  <si>
    <t>LPC838-ZGS</t>
  </si>
  <si>
    <t>EM1038-ZCJ</t>
  </si>
  <si>
    <t>NBP385-Y37</t>
  </si>
  <si>
    <t>NBCP85-Y37</t>
  </si>
  <si>
    <t>PRA680-O6Z</t>
  </si>
  <si>
    <t>LPC838-O6Z</t>
  </si>
  <si>
    <t>EM1038-O7I</t>
  </si>
  <si>
    <t>NBP385-Y9T</t>
  </si>
  <si>
    <t>PRA680-ZG3</t>
  </si>
  <si>
    <t>CK4W75-ZDP</t>
  </si>
  <si>
    <t>LP1743-ZDP</t>
  </si>
  <si>
    <t>LPC838-ZG3</t>
  </si>
  <si>
    <t>EM1038-ZDP</t>
  </si>
  <si>
    <t>NBP385-ZE4</t>
  </si>
  <si>
    <t>PRA680-ZGT</t>
  </si>
  <si>
    <t>LPC838-ZGT</t>
  </si>
  <si>
    <t>EM1038-XJU</t>
  </si>
  <si>
    <t>TTS ok 23/08/2021</t>
  </si>
  <si>
    <t>Fabric</t>
  </si>
  <si>
    <t>Mã ren</t>
  </si>
  <si>
    <t>y/dz</t>
  </si>
  <si>
    <t>Kiên gửi 27/8/2021</t>
  </si>
  <si>
    <t>YC ren theo Kiên</t>
  </si>
  <si>
    <t>Đàm Huyền</t>
  </si>
  <si>
    <t>TTS ok 4/9/2021</t>
  </si>
  <si>
    <t>Số CT / bàn</t>
  </si>
  <si>
    <t>TTS ok 08/09/21</t>
  </si>
  <si>
    <t>Body (chính+lót)</t>
  </si>
  <si>
    <t>Chính</t>
  </si>
  <si>
    <t>lót</t>
  </si>
  <si>
    <t>a</t>
  </si>
  <si>
    <t>b</t>
  </si>
  <si>
    <t>Vải TR: sử dụng pattern DF3385S, Vải PR cần xác nhận với Kiên</t>
  </si>
  <si>
    <t>Anh Tùng QĐ confirm chỉ  làm KH 12 lớp</t>
  </si>
  <si>
    <t>da check TTS 15/9</t>
  </si>
  <si>
    <t>Bundle chú ý vế trái - vế phải</t>
  </si>
  <si>
    <t>Vải PRA680 cần Check lại với Kiên</t>
  </si>
  <si>
    <t>TTS ok 21/10/21</t>
  </si>
  <si>
    <t>TTS ok 27/10/21</t>
  </si>
  <si>
    <t>TTS ok 30/10/21</t>
  </si>
  <si>
    <t>TTS ok 05/11/21</t>
  </si>
  <si>
    <t>Chú ý sdo thêm 1 chi tiết: "GIAO CUP MOLD" trên mỗi sơ đồ -&gt; Bundle giao sang Mold</t>
  </si>
  <si>
    <t>Chú ý sdo thêm 1 chi tiết: "GIAO CUPL MOLD" trên mỗi sơ đồ -&gt; Bundle giao sang Mold</t>
  </si>
  <si>
    <t>3 chi tiết mài dao 1 lần</t>
  </si>
  <si>
    <t>5 chi tiết mài dao 1 lần</t>
  </si>
  <si>
    <t>2 chi tiết mài dao 1 lần</t>
  </si>
  <si>
    <t>4 chi tiết mài dao 1 lần</t>
  </si>
  <si>
    <t>TTS ok 24/11/21</t>
  </si>
  <si>
    <t>NBP385-AG2J</t>
  </si>
  <si>
    <t>NBCP85-AG2J</t>
  </si>
  <si>
    <t>PRA680-LKF</t>
  </si>
  <si>
    <t>LPC838-LKF</t>
  </si>
  <si>
    <t>EM1038-XTC</t>
  </si>
  <si>
    <t>Lót</t>
  </si>
  <si>
    <t>NBMX85-100</t>
  </si>
  <si>
    <t>TTS ok 7/1/22</t>
  </si>
  <si>
    <t>NBMX85</t>
  </si>
  <si>
    <t>2202006US. 722164-722168-722170-722174-722178-pattern  DF3385S- color XBK-co ren</t>
  </si>
  <si>
    <t>RECEIVED DATE</t>
  </si>
  <si>
    <t>GROUP</t>
  </si>
  <si>
    <t>ASS</t>
  </si>
  <si>
    <t>FABRIC REQUEST</t>
  </si>
  <si>
    <t>YARDS</t>
  </si>
  <si>
    <t>CUT DATE</t>
  </si>
  <si>
    <t>NOTE</t>
  </si>
  <si>
    <t>No</t>
  </si>
  <si>
    <t>RECEIVED TIME</t>
  </si>
  <si>
    <t>2202006US</t>
  </si>
  <si>
    <t>TRA680-ZCA-60</t>
  </si>
  <si>
    <t>Dozen(dz)</t>
  </si>
  <si>
    <t>Marker Name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</si>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</sst>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&quot;$&quot;#,##0;[Red]\-&quot;$&quot;#,##0"/>
    <numFmt numFmtId="166" formatCode="0.000"/>
    <numFmt numFmtId="167" formatCode="0.0000"/>
    <numFmt numFmtId="168" formatCode=".000"/>
    <numFmt numFmtId="169" formatCode="_ * #,##0_ ;_ * \-#,##0_ ;_ * &quot;-&quot;_ ;_ @_ "/>
    <numFmt numFmtId="170" formatCode="&quot;.1058 MIN/BOX/&quot;0&quot;=&quot;"/>
    <numFmt numFmtId="171" formatCode="&quot;.0554 MIN/BOX/&quot;0&quot;=&quot;"/>
    <numFmt numFmtId="172" formatCode="&quot;.1436 MIN/BOX/&quot;0&quot;=&quot;"/>
    <numFmt numFmtId="173" formatCode="&quot;.0497 MIN/BOX/&quot;0&quot;=&quot;"/>
    <numFmt numFmtId="174" formatCode="dd/mmmm/yy"/>
    <numFmt numFmtId="175" formatCode="&quot;$&quot;#,##0.0_);\(&quot;$&quot;#,##0.0\)"/>
    <numFmt numFmtId="176" formatCode="0.0&quot;%&quot;"/>
    <numFmt numFmtId="177" formatCode="_-[$€-2]* #,##0.00_-;\-[$€-2]* #,##0.00_-;_-[$€-2]* &quot;-&quot;??_-"/>
    <numFmt numFmtId="178" formatCode="#,##0&quot;¿ø&quot;"/>
    <numFmt numFmtId="179" formatCode="#,##0;[Red]#,##0&quot;-&quot;"/>
    <numFmt numFmtId="180" formatCode="#,##0.00;[Red]#,##0.00&quot;-&quot;"/>
    <numFmt numFmtId="181" formatCode="0.00_)"/>
    <numFmt numFmtId="182" formatCode="_-* #,##0.0_-;\-* #,##0.0_-;_-* &quot;-&quot;??_-;_-@_-"/>
    <numFmt numFmtId="183" formatCode="yyyy&quot;³â&quot;\ mm&quot;¿ù&quot;\ dd&quot;ÀÏ&quot;"/>
    <numFmt numFmtId="184" formatCode="&quot;f.&quot;\ #,##0_-;[Red]&quot;f.&quot;\ #,##0\-"/>
    <numFmt numFmtId="185" formatCode="&quot;f.&quot;\ #,##0.00_-;[Red]&quot;f.&quot;\ #,##0.00\-"/>
    <numFmt numFmtId="186" formatCode="_ * #,##0.00_)_$_ ;_ * \(#,##0.00\)_$_ ;_ * &quot;-&quot;??_)_$_ ;_ @_ "/>
    <numFmt numFmtId="187" formatCode="_-* #,##0\ _F_-;\-* #,##0\ _F_-;_-* &quot;-&quot;\ _F_-;_-@_-"/>
    <numFmt numFmtId="188" formatCode="_-* #,##0.00\ _F_-;\-* #,##0.00\ _F_-;_-* &quot;-&quot;??\ _F_-;_-@_-"/>
    <numFmt numFmtId="189" formatCode="[$-409]dd\-mmm\-yy;@"/>
    <numFmt numFmtId="190" formatCode="_-* #,##0.00_-;\-* #,##0.00_-;_-* \-??_-;_-@_-"/>
    <numFmt numFmtId="191" formatCode="0.00000"/>
    <numFmt numFmtId="192" formatCode="[$-409]d\-mmm;@"/>
    <numFmt numFmtId="193" formatCode="_(* #,##0.0_);_(* \(#,##0.00\);_(* &quot;-&quot;??_);_(@_)"/>
    <numFmt numFmtId="194" formatCode="General_)"/>
    <numFmt numFmtId="195" formatCode="&quot;fl&quot;#,##0_);\(&quot;fl&quot;#,##0\)"/>
    <numFmt numFmtId="196" formatCode="&quot;fl&quot;#,##0_);[Red]\(&quot;fl&quot;#,##0\)"/>
    <numFmt numFmtId="197" formatCode="&quot;fl&quot;#,##0.00_);\(&quot;fl&quot;#,##0.00\)"/>
    <numFmt numFmtId="198" formatCode="\60\4\7\:"/>
    <numFmt numFmtId="199" formatCode="&quot;fl&quot;#,##0.00_);[Red]\(&quot;fl&quot;#,##0.00\)"/>
    <numFmt numFmtId="200" formatCode="_(&quot;fl&quot;* #,##0_);_(&quot;fl&quot;* \(#,##0\);_(&quot;fl&quot;* &quot;-&quot;_);_(@_)"/>
    <numFmt numFmtId="201" formatCode="0.0"/>
    <numFmt numFmtId="202" formatCode="dd/mm/yyyy;@"/>
    <numFmt numFmtId="203" formatCode="0.0%"/>
  </numFmts>
  <fonts count="132">
    <font>
      <sz val="11"/>
      <color theme="1"/>
      <name val="Arial"/>
      <family val="2"/>
      <scheme val="minor"/>
    </font>
    <font>
      <sz val="9"/>
      <name val="Geneva"/>
    </font>
    <font>
      <sz val="12"/>
      <name val="???"/>
      <family val="1"/>
      <charset val="129"/>
    </font>
    <font>
      <sz val="11"/>
      <name val="–¾’©"/>
      <charset val="128"/>
    </font>
    <font>
      <sz val="11"/>
      <name val="돋움"/>
      <family val="3"/>
      <charset val="129"/>
    </font>
    <font>
      <sz val="10"/>
      <name val="Geneva"/>
    </font>
    <font>
      <sz val="12"/>
      <name val="¹ÙÅÁÃ¼"/>
      <family val="1"/>
      <charset val="129"/>
    </font>
    <font>
      <sz val="10"/>
      <name val="Arial"/>
      <family val="2"/>
    </font>
    <font>
      <sz val="12"/>
      <name val="±¼¸²Ã¼"/>
      <family val="3"/>
      <charset val="129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24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  <charset val="222"/>
    </font>
    <font>
      <sz val="7"/>
      <name val="Small Fonts"/>
      <family val="2"/>
    </font>
    <font>
      <b/>
      <i/>
      <sz val="16"/>
      <name val="Helv"/>
    </font>
    <font>
      <b/>
      <sz val="10"/>
      <name val="MS Sans Serif"/>
      <family val="2"/>
      <charset val="222"/>
    </font>
    <font>
      <sz val="8"/>
      <color indexed="12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8"/>
      <color theme="1"/>
      <name val="Times New Roman"/>
      <family val="1"/>
    </font>
    <font>
      <b/>
      <sz val="16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Arial"/>
      <family val="2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6"/>
      <color theme="10"/>
      <name val="Arial"/>
      <family val="2"/>
    </font>
    <font>
      <u/>
      <sz val="11"/>
      <color theme="10"/>
      <name val="Calibri"/>
      <family val="2"/>
    </font>
    <font>
      <b/>
      <i/>
      <sz val="16"/>
      <name val="Helv"/>
      <family val="2"/>
    </font>
    <font>
      <sz val="12"/>
      <name val="新細明體"/>
      <family val="1"/>
      <charset val="136"/>
    </font>
    <font>
      <sz val="11"/>
      <color theme="1"/>
      <name val="Arial"/>
      <family val="2"/>
      <charset val="222"/>
      <scheme val="minor"/>
    </font>
    <font>
      <sz val="12"/>
      <name val="宋体"/>
      <charset val="134"/>
    </font>
    <font>
      <b/>
      <sz val="11"/>
      <color theme="0"/>
      <name val="Arial"/>
      <family val="2"/>
      <scheme val="minor"/>
    </font>
    <font>
      <b/>
      <u/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rgb="FF000000"/>
      <name val="Times New Roman"/>
      <family val="1"/>
    </font>
    <font>
      <sz val="14"/>
      <color theme="1"/>
      <name val="Times New Roman"/>
      <family val="2"/>
    </font>
    <font>
      <sz val="20"/>
      <color theme="1"/>
      <name val="Arial"/>
      <family val="2"/>
      <scheme val="minor"/>
    </font>
    <font>
      <sz val="12"/>
      <color theme="1"/>
      <name val="Arial"/>
      <family val="2"/>
      <charset val="134"/>
    </font>
    <font>
      <i/>
      <sz val="11"/>
      <color theme="1"/>
      <name val="Times New Roman"/>
      <family val="1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Arial"/>
      <family val="2"/>
      <scheme val="minor"/>
    </font>
    <font>
      <u/>
      <sz val="11"/>
      <color theme="10"/>
      <name val="Times New Roman"/>
      <family val="1"/>
    </font>
    <font>
      <sz val="13"/>
      <color theme="1"/>
      <name val="Times New Roman"/>
      <family val="1"/>
    </font>
    <font>
      <u/>
      <sz val="11"/>
      <color rgb="FF00B0F0"/>
      <name val="Times New Roman"/>
      <family val="1"/>
    </font>
    <font>
      <sz val="18"/>
      <color theme="1"/>
      <name val="Arial"/>
      <family val="2"/>
      <scheme val="minor"/>
    </font>
    <font>
      <b/>
      <i/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333333"/>
      <name val="HelveticaNeue"/>
    </font>
    <font>
      <sz val="24"/>
      <color theme="1"/>
      <name val="Arial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8"/>
      <color rgb="FFFF0000"/>
      <name val="Arial"/>
      <family val="2"/>
      <scheme val="minor"/>
    </font>
    <font>
      <sz val="28"/>
      <color rgb="FFFF0000"/>
      <name val="Times New Roman"/>
      <family val="1"/>
    </font>
    <font>
      <b/>
      <sz val="26"/>
      <name val="Arial"/>
      <family val="2"/>
      <scheme val="minor"/>
    </font>
    <font>
      <b/>
      <sz val="2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b/>
      <sz val="11"/>
      <name val="Arial"/>
      <family val="2"/>
      <scheme val="minor"/>
    </font>
    <font>
      <b/>
      <sz val="72"/>
      <name val="Times New Roman"/>
      <family val="1"/>
    </font>
    <font>
      <b/>
      <sz val="28"/>
      <name val="Times New Roman"/>
      <family val="1"/>
    </font>
    <font>
      <sz val="22"/>
      <name val="IDAutomationHC39M"/>
      <family val="3"/>
    </font>
    <font>
      <sz val="22"/>
      <name val="IDAHC39M Code 39 Barcode"/>
      <family val="1"/>
      <charset val="2"/>
    </font>
    <font>
      <b/>
      <sz val="36"/>
      <name val="Times New Roman"/>
      <family val="1"/>
    </font>
    <font>
      <b/>
      <sz val="50"/>
      <name val="Times New Roman"/>
      <family val="1"/>
    </font>
    <font>
      <sz val="23"/>
      <name val="IDAutomationHC39M"/>
      <family val="3"/>
    </font>
    <font>
      <sz val="23"/>
      <name val="IDAHC39M Code 39 Barcode"/>
      <family val="1"/>
      <charset val="2"/>
    </font>
    <font>
      <sz val="26"/>
      <name val="Times New Roman"/>
      <family val="1"/>
    </font>
    <font>
      <b/>
      <sz val="48"/>
      <name val="Times New Roman"/>
      <family val="1"/>
    </font>
    <font>
      <b/>
      <sz val="23"/>
      <name val="IDAutomationHC39M"/>
      <family val="3"/>
    </font>
    <font>
      <b/>
      <sz val="23"/>
      <name val="IDAHC39M Code 39 Barcode"/>
      <family val="1"/>
      <charset val="2"/>
    </font>
    <font>
      <b/>
      <sz val="18"/>
      <name val="Times New Roman"/>
      <family val="1"/>
    </font>
    <font>
      <b/>
      <sz val="24"/>
      <name val="Times New Roman"/>
      <family val="1"/>
    </font>
    <font>
      <b/>
      <sz val="28"/>
      <name val="Arial"/>
      <family val="2"/>
      <scheme val="minor"/>
    </font>
    <font>
      <sz val="18"/>
      <name val="Times New Roman"/>
      <family val="1"/>
    </font>
    <font>
      <sz val="24"/>
      <name val="IDAutomationHC39M"/>
      <family val="3"/>
    </font>
    <font>
      <sz val="11"/>
      <name val="Arial"/>
      <family val="2"/>
      <scheme val="minor"/>
    </font>
    <font>
      <b/>
      <sz val="20"/>
      <name val="IDAutomationHC39M"/>
      <family val="3"/>
    </font>
    <font>
      <b/>
      <sz val="22"/>
      <name val="IDAutomationHC39M"/>
      <family val="3"/>
    </font>
    <font>
      <b/>
      <sz val="46"/>
      <name val="Times New Roman"/>
      <family val="1"/>
    </font>
    <font>
      <sz val="22"/>
      <color theme="1"/>
      <name val="Arial"/>
      <family val="2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z val="8"/>
      <name val="Arial"/>
      <family val="2"/>
      <scheme val="minor"/>
    </font>
    <font>
      <sz val="11"/>
      <color rgb="FFFF0000"/>
      <name val="Times New Roman"/>
      <family val="1"/>
    </font>
    <font>
      <sz val="13"/>
      <color theme="1"/>
      <name val="Times New Roman"/>
      <family val="1"/>
    </font>
    <font>
      <sz val="26"/>
      <color rgb="FFFF0000"/>
      <name val="Arial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20"/>
      <color theme="1"/>
      <name val="Times New Roman"/>
      <family val="1"/>
    </font>
    <font>
      <b/>
      <sz val="48"/>
      <color theme="1"/>
      <name val="Arial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3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3105">
    <xf numFmtId="0" fontId="0" fillId="0" borderId="0"/>
    <xf numFmtId="8" fontId="1" fillId="0" borderId="0" applyFont="0" applyFill="0" applyBorder="0" applyAlignment="0" applyProtection="0"/>
    <xf numFmtId="168" fontId="1" fillId="0" borderId="0" applyFill="0" applyBorder="0" applyAlignment="0" applyProtection="0">
      <alignment horizontal="center"/>
    </xf>
    <xf numFmtId="0" fontId="2" fillId="0" borderId="0"/>
    <xf numFmtId="0" fontId="3" fillId="0" borderId="0"/>
    <xf numFmtId="0" fontId="4" fillId="0" borderId="0"/>
    <xf numFmtId="166" fontId="5" fillId="0" borderId="0" applyBorder="0">
      <alignment horizontal="center"/>
    </xf>
    <xf numFmtId="0" fontId="1" fillId="0" borderId="1">
      <alignment horizontal="left" wrapText="1"/>
      <protection locked="0"/>
    </xf>
    <xf numFmtId="9" fontId="6" fillId="0" borderId="0" applyFont="0" applyFill="0" applyBorder="0" applyAlignment="0" applyProtection="0"/>
    <xf numFmtId="169" fontId="7" fillId="2" borderId="2">
      <alignment horizontal="center" vertical="center"/>
    </xf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8" fillId="0" borderId="0"/>
    <xf numFmtId="174" fontId="1" fillId="0" borderId="0" applyFill="0" applyBorder="0" applyAlignment="0"/>
    <xf numFmtId="174" fontId="1" fillId="0" borderId="0" applyFill="0" applyBorder="0" applyAlignment="0"/>
    <xf numFmtId="175" fontId="9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7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3" fontId="11" fillId="0" borderId="0" applyFont="0" applyFill="0" applyBorder="0" applyAlignment="0" applyProtection="0"/>
    <xf numFmtId="174" fontId="1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10" fillId="0" borderId="0" applyFill="0" applyBorder="0" applyAlignment="0"/>
    <xf numFmtId="165" fontId="12" fillId="0" borderId="0">
      <protection locked="0"/>
    </xf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7" fontId="5" fillId="0" borderId="0" applyFont="0" applyFill="0" applyBorder="0" applyAlignment="0" applyProtection="0"/>
    <xf numFmtId="2" fontId="11" fillId="0" borderId="0" applyFont="0" applyFill="0" applyBorder="0" applyAlignment="0" applyProtection="0"/>
    <xf numFmtId="1" fontId="1" fillId="0" borderId="0" applyFont="0" applyFill="0" applyBorder="0" applyAlignment="0" applyProtection="0"/>
    <xf numFmtId="38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178" fontId="1" fillId="0" borderId="0">
      <protection locked="0"/>
    </xf>
    <xf numFmtId="178" fontId="1" fillId="0" borderId="0">
      <protection locked="0"/>
    </xf>
    <xf numFmtId="0" fontId="16" fillId="0" borderId="5" applyNumberFormat="0" applyFill="0" applyAlignment="0" applyProtection="0"/>
    <xf numFmtId="10" fontId="13" fillId="4" borderId="1" applyNumberFormat="0" applyBorder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37" fontId="18" fillId="0" borderId="0"/>
    <xf numFmtId="181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74" fontId="1" fillId="0" borderId="0" applyFont="0" applyFill="0" applyBorder="0" applyAlignment="0" applyProtection="0"/>
    <xf numFmtId="182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0" fontId="17" fillId="0" borderId="0" applyNumberFormat="0" applyFont="0" applyFill="0" applyBorder="0" applyAlignment="0" applyProtection="0">
      <alignment horizontal="left"/>
    </xf>
    <xf numFmtId="15" fontId="17" fillId="0" borderId="0" applyFont="0" applyFill="0" applyBorder="0" applyAlignment="0" applyProtection="0"/>
    <xf numFmtId="4" fontId="17" fillId="0" borderId="0" applyFont="0" applyFill="0" applyBorder="0" applyAlignment="0" applyProtection="0"/>
    <xf numFmtId="0" fontId="20" fillId="0" borderId="6">
      <alignment horizontal="center"/>
    </xf>
    <xf numFmtId="3" fontId="17" fillId="0" borderId="0" applyFont="0" applyFill="0" applyBorder="0" applyAlignment="0" applyProtection="0"/>
    <xf numFmtId="0" fontId="17" fillId="5" borderId="0" applyNumberFormat="0" applyFont="0" applyBorder="0" applyAlignment="0" applyProtection="0"/>
    <xf numFmtId="0" fontId="17" fillId="0" borderId="0"/>
    <xf numFmtId="49" fontId="10" fillId="0" borderId="0" applyFill="0" applyBorder="0" applyAlignment="0"/>
    <xf numFmtId="174" fontId="1" fillId="0" borderId="0" applyFill="0" applyBorder="0" applyAlignment="0"/>
    <xf numFmtId="183" fontId="1" fillId="0" borderId="0" applyFill="0" applyBorder="0" applyAlignment="0"/>
    <xf numFmtId="37" fontId="13" fillId="6" borderId="0" applyNumberFormat="0" applyBorder="0" applyAlignment="0" applyProtection="0"/>
    <xf numFmtId="37" fontId="13" fillId="0" borderId="0"/>
    <xf numFmtId="3" fontId="21" fillId="0" borderId="5" applyProtection="0"/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" fillId="0" borderId="0">
      <alignment wrapText="1"/>
    </xf>
    <xf numFmtId="0" fontId="22" fillId="0" borderId="0"/>
    <xf numFmtId="0" fontId="46" fillId="0" borderId="0"/>
    <xf numFmtId="0" fontId="7" fillId="0" borderId="0">
      <alignment vertical="top"/>
    </xf>
    <xf numFmtId="43" fontId="46" fillId="0" borderId="0" applyFont="0" applyFill="0" applyBorder="0" applyAlignment="0" applyProtection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38" fontId="47" fillId="0" borderId="26">
      <alignment vertical="center"/>
    </xf>
    <xf numFmtId="38" fontId="47" fillId="0" borderId="26">
      <alignment vertical="center"/>
    </xf>
    <xf numFmtId="38" fontId="13" fillId="3" borderId="0" applyNumberFormat="0" applyBorder="0" applyAlignment="0" applyProtection="0"/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0" fontId="7" fillId="0" borderId="0"/>
    <xf numFmtId="18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81" fontId="51" fillId="0" borderId="0"/>
    <xf numFmtId="0" fontId="7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22" fillId="0" borderId="0"/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7" fillId="0" borderId="0">
      <alignment vertical="top"/>
    </xf>
    <xf numFmtId="0" fontId="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" fillId="0" borderId="0">
      <alignment vertical="top"/>
    </xf>
    <xf numFmtId="0" fontId="7" fillId="0" borderId="0"/>
    <xf numFmtId="0" fontId="22" fillId="0" borderId="0"/>
    <xf numFmtId="0" fontId="7" fillId="0" borderId="0"/>
    <xf numFmtId="0" fontId="7" fillId="0" borderId="0"/>
    <xf numFmtId="0" fontId="47" fillId="0" borderId="0"/>
    <xf numFmtId="0" fontId="7" fillId="0" borderId="0"/>
    <xf numFmtId="0" fontId="47" fillId="0" borderId="0"/>
    <xf numFmtId="0" fontId="7" fillId="0" borderId="0"/>
    <xf numFmtId="0" fontId="47" fillId="0" borderId="0"/>
    <xf numFmtId="189" fontId="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" fillId="0" borderId="0"/>
    <xf numFmtId="0" fontId="7" fillId="0" borderId="0">
      <alignment wrapText="1"/>
    </xf>
    <xf numFmtId="0" fontId="22" fillId="0" borderId="0"/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23" fillId="0" borderId="0"/>
    <xf numFmtId="0" fontId="52" fillId="0" borderId="0"/>
    <xf numFmtId="0" fontId="7" fillId="0" borderId="0">
      <alignment vertical="top"/>
    </xf>
    <xf numFmtId="0" fontId="16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vertical="top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53" fillId="0" borderId="0"/>
    <xf numFmtId="0" fontId="53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7" fillId="0" borderId="0"/>
    <xf numFmtId="0" fontId="7" fillId="0" borderId="0"/>
    <xf numFmtId="0" fontId="22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/>
    <xf numFmtId="0" fontId="22" fillId="0" borderId="0"/>
    <xf numFmtId="0" fontId="7" fillId="0" borderId="0">
      <alignment vertical="top"/>
    </xf>
    <xf numFmtId="0" fontId="47" fillId="0" borderId="0"/>
    <xf numFmtId="0" fontId="7" fillId="0" borderId="0"/>
    <xf numFmtId="0" fontId="22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7" fillId="0" borderId="0">
      <alignment vertical="top"/>
    </xf>
    <xf numFmtId="0" fontId="22" fillId="0" borderId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90" fontId="7" fillId="0" borderId="0" applyFill="0" applyBorder="0" applyAlignment="0" applyProtection="0"/>
    <xf numFmtId="0" fontId="54" fillId="0" borderId="0"/>
    <xf numFmtId="0" fontId="55" fillId="11" borderId="28" applyNumberFormat="0" applyAlignment="0" applyProtection="0"/>
    <xf numFmtId="0" fontId="55" fillId="11" borderId="28" applyNumberFormat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66" fontId="58" fillId="0" borderId="0" applyFill="0" applyBorder="0" applyAlignment="0"/>
    <xf numFmtId="195" fontId="58" fillId="0" borderId="0" applyFill="0" applyBorder="0" applyAlignment="0"/>
    <xf numFmtId="196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193" fontId="58" fillId="0" borderId="0" applyFont="0" applyFill="0" applyBorder="0" applyAlignment="0" applyProtection="0"/>
    <xf numFmtId="43" fontId="46" fillId="0" borderId="0" applyFont="0" applyFill="0" applyBorder="0" applyAlignment="0" applyProtection="0"/>
    <xf numFmtId="194" fontId="58" fillId="0" borderId="0" applyFont="0" applyFill="0" applyBorder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0" fontId="46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47" fillId="0" borderId="0"/>
    <xf numFmtId="0" fontId="4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196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199" fontId="58" fillId="0" borderId="0" applyFill="0" applyBorder="0" applyAlignment="0"/>
    <xf numFmtId="200" fontId="58" fillId="0" borderId="0" applyFill="0" applyBorder="0" applyAlignment="0"/>
    <xf numFmtId="9" fontId="22" fillId="0" borderId="0" applyFont="0" applyFill="0" applyBorder="0" applyAlignment="0" applyProtection="0"/>
    <xf numFmtId="0" fontId="65" fillId="0" borderId="0">
      <alignment vertical="center"/>
    </xf>
    <xf numFmtId="0" fontId="71" fillId="0" borderId="0" applyNumberFormat="0" applyFill="0" applyBorder="0" applyAlignment="0" applyProtection="0"/>
  </cellStyleXfs>
  <cellXfs count="580">
    <xf numFmtId="0" fontId="0" fillId="0" borderId="0" xfId="0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28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24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vertical="center"/>
    </xf>
    <xf numFmtId="0" fontId="41" fillId="9" borderId="0" xfId="0" applyFont="1" applyFill="1" applyBorder="1" applyAlignment="1" applyProtection="1">
      <alignment vertical="center"/>
      <protection locked="0"/>
    </xf>
    <xf numFmtId="0" fontId="0" fillId="0" borderId="0" xfId="0"/>
    <xf numFmtId="0" fontId="35" fillId="0" borderId="0" xfId="0" applyFont="1" applyBorder="1"/>
    <xf numFmtId="0" fontId="37" fillId="0" borderId="0" xfId="0" applyFont="1" applyBorder="1"/>
    <xf numFmtId="0" fontId="38" fillId="0" borderId="0" xfId="0" applyFont="1" applyFill="1" applyBorder="1" applyAlignment="1">
      <alignment horizontal="center" vertical="center"/>
    </xf>
    <xf numFmtId="0" fontId="40" fillId="0" borderId="0" xfId="0" applyFont="1"/>
    <xf numFmtId="0" fontId="39" fillId="0" borderId="0" xfId="0" applyFont="1" applyBorder="1" applyAlignment="1">
      <alignment horizontal="center" vertical="center"/>
    </xf>
    <xf numFmtId="0" fontId="40" fillId="0" borderId="0" xfId="0" applyFont="1" applyFill="1" applyBorder="1" applyAlignment="1" applyProtection="1">
      <alignment horizontal="center" vertical="center"/>
      <protection locked="0"/>
    </xf>
    <xf numFmtId="0" fontId="28" fillId="0" borderId="0" xfId="0" applyFont="1" applyBorder="1"/>
    <xf numFmtId="0" fontId="0" fillId="0" borderId="0" xfId="0" applyBorder="1"/>
    <xf numFmtId="0" fontId="56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33" fillId="0" borderId="1" xfId="0" applyFont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horizontal="center" vertical="center"/>
    </xf>
    <xf numFmtId="0" fontId="59" fillId="0" borderId="0" xfId="0" applyFont="1" applyBorder="1" applyAlignment="1">
      <alignment vertical="center"/>
    </xf>
    <xf numFmtId="0" fontId="59" fillId="0" borderId="0" xfId="0" applyFont="1" applyAlignment="1">
      <alignment horizontal="center" vertical="center"/>
    </xf>
    <xf numFmtId="0" fontId="59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vertical="center"/>
    </xf>
    <xf numFmtId="0" fontId="60" fillId="0" borderId="0" xfId="0" applyFont="1" applyAlignment="1">
      <alignment vertical="center"/>
    </xf>
    <xf numFmtId="0" fontId="60" fillId="0" borderId="0" xfId="0" applyFont="1" applyBorder="1" applyAlignment="1">
      <alignment vertical="center"/>
    </xf>
    <xf numFmtId="0" fontId="59" fillId="0" borderId="0" xfId="0" applyFont="1" applyAlignment="1">
      <alignment vertical="center"/>
    </xf>
    <xf numFmtId="0" fontId="59" fillId="0" borderId="0" xfId="0" applyFont="1" applyAlignment="1">
      <alignment horizontal="left" vertical="center"/>
    </xf>
    <xf numFmtId="0" fontId="59" fillId="0" borderId="0" xfId="0" applyFont="1" applyFill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14" fontId="59" fillId="0" borderId="0" xfId="0" applyNumberFormat="1" applyFont="1" applyAlignment="1">
      <alignment horizontal="left" vertical="center"/>
    </xf>
    <xf numFmtId="167" fontId="59" fillId="0" borderId="0" xfId="0" applyNumberFormat="1" applyFont="1" applyAlignment="1">
      <alignment horizontal="left" vertical="center"/>
    </xf>
    <xf numFmtId="2" fontId="59" fillId="0" borderId="1" xfId="0" applyNumberFormat="1" applyFont="1" applyFill="1" applyBorder="1" applyAlignment="1">
      <alignment horizontal="center" vertical="center"/>
    </xf>
    <xf numFmtId="0" fontId="59" fillId="7" borderId="21" xfId="0" applyFont="1" applyFill="1" applyBorder="1" applyAlignment="1">
      <alignment horizontal="center" vertical="center"/>
    </xf>
    <xf numFmtId="0" fontId="59" fillId="7" borderId="1" xfId="0" applyFont="1" applyFill="1" applyBorder="1" applyAlignment="1">
      <alignment horizontal="center" vertical="center"/>
    </xf>
    <xf numFmtId="2" fontId="59" fillId="7" borderId="1" xfId="0" applyNumberFormat="1" applyFont="1" applyFill="1" applyBorder="1" applyAlignment="1">
      <alignment horizontal="center" vertical="center"/>
    </xf>
    <xf numFmtId="0" fontId="43" fillId="0" borderId="18" xfId="0" applyFont="1" applyBorder="1" applyAlignment="1">
      <alignment vertical="center"/>
    </xf>
    <xf numFmtId="0" fontId="43" fillId="0" borderId="8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top"/>
    </xf>
    <xf numFmtId="0" fontId="43" fillId="0" borderId="8" xfId="0" applyFont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33" fillId="0" borderId="16" xfId="0" applyFont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3" fillId="0" borderId="7" xfId="0" applyFont="1" applyBorder="1" applyAlignment="1">
      <alignment horizontal="right" vertical="center"/>
    </xf>
    <xf numFmtId="0" fontId="40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9" borderId="0" xfId="0" applyFill="1" applyBorder="1"/>
    <xf numFmtId="0" fontId="24" fillId="9" borderId="0" xfId="0" applyFont="1" applyFill="1" applyBorder="1" applyAlignment="1">
      <alignment horizontal="center" vertical="center"/>
    </xf>
    <xf numFmtId="192" fontId="59" fillId="0" borderId="0" xfId="0" applyNumberFormat="1" applyFont="1" applyFill="1" applyAlignment="1">
      <alignment horizontal="left" vertical="center"/>
    </xf>
    <xf numFmtId="0" fontId="59" fillId="0" borderId="0" xfId="0" applyFont="1" applyFill="1" applyAlignment="1">
      <alignment horizontal="left" vertical="center"/>
    </xf>
    <xf numFmtId="0" fontId="37" fillId="0" borderId="0" xfId="0" applyFont="1" applyAlignment="1">
      <alignment vertical="center"/>
    </xf>
    <xf numFmtId="0" fontId="37" fillId="0" borderId="10" xfId="0" applyFont="1" applyBorder="1" applyAlignment="1"/>
    <xf numFmtId="0" fontId="37" fillId="0" borderId="0" xfId="0" applyFont="1" applyBorder="1" applyAlignment="1">
      <alignment horizontal="left"/>
    </xf>
    <xf numFmtId="0" fontId="37" fillId="0" borderId="0" xfId="0" applyFont="1" applyBorder="1" applyAlignment="1"/>
    <xf numFmtId="0" fontId="59" fillId="0" borderId="0" xfId="0" applyFont="1"/>
    <xf numFmtId="1" fontId="37" fillId="0" borderId="0" xfId="0" applyNumberFormat="1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0" xfId="0" applyFont="1" applyAlignment="1"/>
    <xf numFmtId="0" fontId="38" fillId="0" borderId="0" xfId="0" applyFont="1"/>
    <xf numFmtId="201" fontId="62" fillId="0" borderId="1" xfId="0" applyNumberFormat="1" applyFont="1" applyBorder="1" applyAlignment="1">
      <alignment horizontal="center" vertical="center" wrapText="1"/>
    </xf>
    <xf numFmtId="201" fontId="34" fillId="0" borderId="1" xfId="0" applyNumberFormat="1" applyFont="1" applyBorder="1" applyAlignment="1">
      <alignment horizontal="center" vertical="center"/>
    </xf>
    <xf numFmtId="0" fontId="35" fillId="0" borderId="0" xfId="0" applyFont="1"/>
    <xf numFmtId="0" fontId="31" fillId="0" borderId="0" xfId="0" applyFont="1" applyBorder="1" applyAlignment="1">
      <alignment horizontal="left" vertical="center"/>
    </xf>
    <xf numFmtId="1" fontId="59" fillId="7" borderId="1" xfId="0" applyNumberFormat="1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/>
    </xf>
    <xf numFmtId="2" fontId="62" fillId="0" borderId="1" xfId="0" applyNumberFormat="1" applyFont="1" applyBorder="1" applyAlignment="1">
      <alignment horizontal="center" vertical="center" wrapText="1"/>
    </xf>
    <xf numFmtId="14" fontId="59" fillId="0" borderId="0" xfId="0" applyNumberFormat="1" applyFont="1" applyFill="1" applyAlignment="1">
      <alignment horizontal="left" vertical="center"/>
    </xf>
    <xf numFmtId="202" fontId="37" fillId="0" borderId="0" xfId="0" applyNumberFormat="1" applyFont="1" applyBorder="1" applyAlignment="1">
      <alignment horizontal="left"/>
    </xf>
    <xf numFmtId="0" fontId="41" fillId="9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59" fillId="0" borderId="0" xfId="0" applyFont="1" applyFill="1" applyAlignment="1">
      <alignment horizontal="center" vertical="center"/>
    </xf>
    <xf numFmtId="0" fontId="59" fillId="8" borderId="0" xfId="0" applyFont="1" applyFill="1" applyAlignment="1">
      <alignment vertical="center"/>
    </xf>
    <xf numFmtId="2" fontId="59" fillId="13" borderId="21" xfId="0" applyNumberFormat="1" applyFont="1" applyFill="1" applyBorder="1" applyAlignment="1">
      <alignment vertical="center"/>
    </xf>
    <xf numFmtId="2" fontId="59" fillId="0" borderId="23" xfId="0" applyNumberFormat="1" applyFont="1" applyFill="1" applyBorder="1" applyAlignment="1">
      <alignment horizontal="center" vertical="center"/>
    </xf>
    <xf numFmtId="0" fontId="42" fillId="0" borderId="0" xfId="0" applyFont="1" applyBorder="1" applyAlignment="1">
      <alignment horizontal="center" vertical="top"/>
    </xf>
    <xf numFmtId="0" fontId="66" fillId="0" borderId="0" xfId="0" applyFont="1" applyFill="1" applyBorder="1" applyAlignment="1">
      <alignment vertical="center"/>
    </xf>
    <xf numFmtId="1" fontId="38" fillId="0" borderId="9" xfId="0" applyNumberFormat="1" applyFont="1" applyBorder="1" applyAlignment="1">
      <alignment horizontal="left" vertical="center"/>
    </xf>
    <xf numFmtId="0" fontId="28" fillId="0" borderId="10" xfId="0" applyFont="1" applyBorder="1"/>
    <xf numFmtId="1" fontId="38" fillId="0" borderId="11" xfId="0" applyNumberFormat="1" applyFont="1" applyBorder="1" applyAlignment="1">
      <alignment horizontal="left" vertical="center"/>
    </xf>
    <xf numFmtId="1" fontId="38" fillId="0" borderId="12" xfId="0" applyNumberFormat="1" applyFont="1" applyBorder="1" applyAlignment="1">
      <alignment horizontal="left" vertical="center"/>
    </xf>
    <xf numFmtId="0" fontId="28" fillId="0" borderId="6" xfId="0" applyFont="1" applyBorder="1"/>
    <xf numFmtId="0" fontId="59" fillId="8" borderId="0" xfId="0" applyFont="1" applyFill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1" fillId="0" borderId="16" xfId="0" applyFont="1" applyFill="1" applyBorder="1" applyAlignment="1">
      <alignment horizontal="left" vertical="center"/>
    </xf>
    <xf numFmtId="0" fontId="59" fillId="0" borderId="7" xfId="0" applyFont="1" applyFill="1" applyBorder="1" applyAlignment="1">
      <alignment horizontal="left" vertical="center"/>
    </xf>
    <xf numFmtId="0" fontId="59" fillId="0" borderId="1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center"/>
    </xf>
    <xf numFmtId="0" fontId="67" fillId="0" borderId="7" xfId="0" applyFont="1" applyFill="1" applyBorder="1" applyAlignment="1">
      <alignment horizontal="left" vertical="center"/>
    </xf>
    <xf numFmtId="0" fontId="67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62" fillId="0" borderId="1" xfId="0" applyFont="1" applyBorder="1" applyAlignment="1">
      <alignment horizontal="center" vertical="center" wrapText="1"/>
    </xf>
    <xf numFmtId="2" fontId="34" fillId="0" borderId="1" xfId="0" applyNumberFormat="1" applyFont="1" applyBorder="1" applyAlignment="1">
      <alignment horizontal="center" vertical="center"/>
    </xf>
    <xf numFmtId="2" fontId="62" fillId="0" borderId="1" xfId="0" applyNumberFormat="1" applyFont="1" applyFill="1" applyBorder="1" applyAlignment="1">
      <alignment horizontal="center" vertical="center" wrapText="1"/>
    </xf>
    <xf numFmtId="201" fontId="62" fillId="8" borderId="1" xfId="0" applyNumberFormat="1" applyFont="1" applyFill="1" applyBorder="1" applyAlignment="1">
      <alignment horizontal="center" vertical="center" wrapText="1"/>
    </xf>
    <xf numFmtId="9" fontId="62" fillId="0" borderId="1" xfId="33102" applyFont="1" applyBorder="1" applyAlignment="1">
      <alignment horizontal="center" vertical="center" wrapText="1"/>
    </xf>
    <xf numFmtId="201" fontId="59" fillId="0" borderId="1" xfId="0" applyNumberFormat="1" applyFont="1" applyFill="1" applyBorder="1" applyAlignment="1">
      <alignment vertical="center"/>
    </xf>
    <xf numFmtId="1" fontId="59" fillId="0" borderId="1" xfId="0" applyNumberFormat="1" applyFont="1" applyFill="1" applyBorder="1" applyAlignment="1">
      <alignment horizontal="center" vertical="center"/>
    </xf>
    <xf numFmtId="2" fontId="59" fillId="12" borderId="21" xfId="0" applyNumberFormat="1" applyFont="1" applyFill="1" applyBorder="1" applyAlignment="1">
      <alignment horizontal="center" vertical="center"/>
    </xf>
    <xf numFmtId="2" fontId="59" fillId="0" borderId="21" xfId="0" applyNumberFormat="1" applyFont="1" applyFill="1" applyBorder="1" applyAlignment="1">
      <alignment horizontal="center" vertical="center"/>
    </xf>
    <xf numFmtId="9" fontId="59" fillId="0" borderId="21" xfId="33102" applyFont="1" applyFill="1" applyBorder="1" applyAlignment="1">
      <alignment horizontal="center" vertical="center"/>
    </xf>
    <xf numFmtId="9" fontId="59" fillId="0" borderId="23" xfId="33102" applyFont="1" applyFill="1" applyBorder="1" applyAlignment="1">
      <alignment horizontal="center" vertical="center"/>
    </xf>
    <xf numFmtId="9" fontId="59" fillId="7" borderId="1" xfId="33102" applyFont="1" applyFill="1" applyBorder="1" applyAlignment="1">
      <alignment horizontal="center" vertical="center"/>
    </xf>
    <xf numFmtId="0" fontId="62" fillId="0" borderId="1" xfId="0" applyFont="1" applyBorder="1" applyAlignment="1">
      <alignment horizontal="center" vertical="center" wrapText="1"/>
    </xf>
    <xf numFmtId="201" fontId="59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62" fillId="8" borderId="1" xfId="0" applyNumberFormat="1" applyFont="1" applyFill="1" applyBorder="1" applyAlignment="1">
      <alignment horizontal="center" vertical="center" wrapText="1"/>
    </xf>
    <xf numFmtId="0" fontId="43" fillId="0" borderId="0" xfId="0" applyFont="1" applyBorder="1" applyAlignment="1">
      <alignment vertical="center"/>
    </xf>
    <xf numFmtId="0" fontId="31" fillId="0" borderId="0" xfId="0" applyFont="1"/>
    <xf numFmtId="0" fontId="41" fillId="0" borderId="0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1" fillId="0" borderId="0" xfId="0" applyFont="1" applyFill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191" fontId="35" fillId="0" borderId="0" xfId="0" applyNumberFormat="1" applyFont="1" applyBorder="1" applyAlignment="1">
      <alignment horizontal="center" vertical="center"/>
    </xf>
    <xf numFmtId="167" fontId="35" fillId="0" borderId="0" xfId="0" applyNumberFormat="1" applyFont="1" applyBorder="1" applyAlignment="1">
      <alignment horizontal="center" vertical="center"/>
    </xf>
    <xf numFmtId="191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91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70" fillId="0" borderId="0" xfId="0" applyFont="1" applyAlignment="1">
      <alignment horizontal="center" vertical="center"/>
    </xf>
    <xf numFmtId="0" fontId="71" fillId="0" borderId="0" xfId="33104"/>
    <xf numFmtId="0" fontId="70" fillId="0" borderId="17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2" fillId="0" borderId="15" xfId="0" applyFont="1" applyBorder="1" applyAlignment="1">
      <alignment vertical="center" wrapText="1"/>
    </xf>
    <xf numFmtId="0" fontId="72" fillId="0" borderId="0" xfId="33104" applyFont="1" applyAlignment="1">
      <alignment horizontal="left" vertical="center"/>
    </xf>
    <xf numFmtId="0" fontId="70" fillId="0" borderId="0" xfId="0" applyFont="1"/>
    <xf numFmtId="0" fontId="70" fillId="0" borderId="0" xfId="0" applyFont="1" applyAlignment="1">
      <alignment horizontal="center"/>
    </xf>
    <xf numFmtId="0" fontId="70" fillId="0" borderId="0" xfId="0" applyFont="1" applyFill="1" applyAlignment="1">
      <alignment horizontal="center" wrapText="1"/>
    </xf>
    <xf numFmtId="0" fontId="70" fillId="0" borderId="0" xfId="0" applyFont="1" applyFill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1" fillId="8" borderId="16" xfId="0" applyFont="1" applyFill="1" applyBorder="1" applyAlignment="1">
      <alignment horizontal="left" vertical="center"/>
    </xf>
    <xf numFmtId="0" fontId="59" fillId="8" borderId="7" xfId="0" applyFont="1" applyFill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Fill="1" applyAlignment="1">
      <alignment horizontal="center"/>
    </xf>
    <xf numFmtId="0" fontId="36" fillId="0" borderId="0" xfId="0" applyFont="1" applyFill="1"/>
    <xf numFmtId="0" fontId="36" fillId="0" borderId="0" xfId="0" applyFont="1"/>
    <xf numFmtId="0" fontId="73" fillId="0" borderId="0" xfId="0" applyFont="1" applyAlignment="1">
      <alignment horizontal="center"/>
    </xf>
    <xf numFmtId="0" fontId="73" fillId="0" borderId="17" xfId="0" applyFont="1" applyFill="1" applyBorder="1" applyAlignment="1">
      <alignment horizontal="center" vertical="center"/>
    </xf>
    <xf numFmtId="16" fontId="73" fillId="0" borderId="0" xfId="0" applyNumberFormat="1" applyFont="1" applyAlignment="1">
      <alignment horizontal="center"/>
    </xf>
    <xf numFmtId="0" fontId="67" fillId="0" borderId="1" xfId="0" applyFont="1" applyFill="1" applyBorder="1" applyAlignment="1">
      <alignment horizontal="right" vertical="center"/>
    </xf>
    <xf numFmtId="0" fontId="27" fillId="8" borderId="16" xfId="0" applyFont="1" applyFill="1" applyBorder="1" applyAlignment="1">
      <alignment horizontal="left" vertical="center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2" fontId="63" fillId="0" borderId="1" xfId="0" applyNumberFormat="1" applyFont="1" applyFill="1" applyBorder="1" applyAlignment="1">
      <alignment horizontal="center" vertical="center"/>
    </xf>
    <xf numFmtId="2" fontId="63" fillId="8" borderId="1" xfId="0" applyNumberFormat="1" applyFont="1" applyFill="1" applyBorder="1" applyAlignment="1">
      <alignment horizontal="center" vertical="center"/>
    </xf>
    <xf numFmtId="2" fontId="59" fillId="12" borderId="22" xfId="0" applyNumberFormat="1" applyFont="1" applyFill="1" applyBorder="1" applyAlignment="1">
      <alignment horizontal="center" vertical="center"/>
    </xf>
    <xf numFmtId="2" fontId="59" fillId="7" borderId="17" xfId="0" applyNumberFormat="1" applyFont="1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203" fontId="40" fillId="0" borderId="1" xfId="33102" applyNumberFormat="1" applyFont="1" applyBorder="1" applyAlignment="1">
      <alignment horizontal="center" vertical="center"/>
    </xf>
    <xf numFmtId="2" fontId="59" fillId="0" borderId="1" xfId="0" applyNumberFormat="1" applyFont="1" applyFill="1" applyBorder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0" fontId="76" fillId="13" borderId="0" xfId="0" applyFont="1" applyFill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0" fontId="0" fillId="8" borderId="1" xfId="0" applyFill="1" applyBorder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8" fillId="0" borderId="0" xfId="0" applyFont="1"/>
    <xf numFmtId="2" fontId="70" fillId="0" borderId="0" xfId="0" applyNumberFormat="1" applyFont="1" applyAlignment="1">
      <alignment horizontal="center"/>
    </xf>
    <xf numFmtId="0" fontId="24" fillId="0" borderId="0" xfId="0" applyFont="1"/>
    <xf numFmtId="0" fontId="67" fillId="0" borderId="0" xfId="0" applyFont="1" applyAlignment="1">
      <alignment horizontal="center" vertical="center"/>
    </xf>
    <xf numFmtId="0" fontId="24" fillId="0" borderId="0" xfId="0" applyFont="1" applyAlignment="1"/>
    <xf numFmtId="0" fontId="80" fillId="0" borderId="0" xfId="0" applyFont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4" fillId="0" borderId="0" xfId="0" applyFont="1"/>
    <xf numFmtId="0" fontId="25" fillId="0" borderId="0" xfId="0" applyFont="1" applyBorder="1" applyAlignment="1">
      <alignment vertical="center"/>
    </xf>
    <xf numFmtId="0" fontId="64" fillId="0" borderId="0" xfId="0" applyFont="1" applyBorder="1" applyAlignment="1">
      <alignment vertical="center"/>
    </xf>
    <xf numFmtId="2" fontId="59" fillId="8" borderId="0" xfId="0" applyNumberFormat="1" applyFont="1" applyFill="1" applyAlignment="1">
      <alignment vertical="center"/>
    </xf>
    <xf numFmtId="0" fontId="68" fillId="7" borderId="1" xfId="0" applyFont="1" applyFill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/>
    </xf>
    <xf numFmtId="0" fontId="61" fillId="0" borderId="21" xfId="0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 wrapText="1"/>
    </xf>
    <xf numFmtId="0" fontId="62" fillId="0" borderId="21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/>
    </xf>
    <xf numFmtId="0" fontId="59" fillId="0" borderId="1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/>
    </xf>
    <xf numFmtId="0" fontId="81" fillId="17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8" fillId="0" borderId="9" xfId="0" applyFont="1" applyBorder="1" applyAlignment="1"/>
    <xf numFmtId="0" fontId="28" fillId="0" borderId="11" xfId="0" applyFont="1" applyBorder="1" applyAlignment="1"/>
    <xf numFmtId="0" fontId="28" fillId="0" borderId="12" xfId="0" applyFont="1" applyBorder="1" applyAlignment="1"/>
    <xf numFmtId="0" fontId="0" fillId="0" borderId="0" xfId="0" applyAlignment="1"/>
    <xf numFmtId="0" fontId="34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/>
    </xf>
    <xf numFmtId="0" fontId="28" fillId="0" borderId="22" xfId="0" applyFont="1" applyBorder="1" applyAlignment="1"/>
    <xf numFmtId="0" fontId="28" fillId="0" borderId="24" xfId="0" applyFont="1" applyBorder="1" applyAlignment="1"/>
    <xf numFmtId="0" fontId="28" fillId="0" borderId="18" xfId="0" applyFont="1" applyBorder="1" applyAlignment="1"/>
    <xf numFmtId="1" fontId="38" fillId="0" borderId="22" xfId="0" applyNumberFormat="1" applyFont="1" applyBorder="1" applyAlignment="1">
      <alignment horizontal="left" vertical="center"/>
    </xf>
    <xf numFmtId="0" fontId="28" fillId="0" borderId="25" xfId="0" applyFont="1" applyBorder="1"/>
    <xf numFmtId="0" fontId="32" fillId="0" borderId="20" xfId="0" applyFont="1" applyBorder="1" applyAlignment="1">
      <alignment vertical="center" wrapText="1"/>
    </xf>
    <xf numFmtId="1" fontId="38" fillId="0" borderId="24" xfId="0" applyNumberFormat="1" applyFont="1" applyBorder="1" applyAlignment="1">
      <alignment horizontal="left" vertical="center"/>
    </xf>
    <xf numFmtId="0" fontId="32" fillId="0" borderId="34" xfId="0" applyFont="1" applyBorder="1" applyAlignment="1">
      <alignment vertical="center" wrapText="1"/>
    </xf>
    <xf numFmtId="1" fontId="38" fillId="0" borderId="18" xfId="0" applyNumberFormat="1" applyFont="1" applyBorder="1" applyAlignment="1">
      <alignment horizontal="left" vertical="center"/>
    </xf>
    <xf numFmtId="0" fontId="28" fillId="0" borderId="8" xfId="0" applyFont="1" applyBorder="1"/>
    <xf numFmtId="0" fontId="32" fillId="0" borderId="19" xfId="0" applyFont="1" applyBorder="1" applyAlignment="1">
      <alignment vertical="center" wrapText="1"/>
    </xf>
    <xf numFmtId="0" fontId="68" fillId="7" borderId="1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vertical="center" wrapText="1"/>
    </xf>
    <xf numFmtId="2" fontId="59" fillId="7" borderId="0" xfId="0" applyNumberFormat="1" applyFont="1" applyFill="1" applyBorder="1" applyAlignment="1">
      <alignment horizontal="center" vertical="center"/>
    </xf>
    <xf numFmtId="0" fontId="69" fillId="0" borderId="0" xfId="0" applyFont="1" applyBorder="1" applyAlignment="1">
      <alignment horizontal="center" vertical="center" wrapText="1"/>
    </xf>
    <xf numFmtId="0" fontId="68" fillId="7" borderId="1" xfId="0" applyFont="1" applyFill="1" applyBorder="1" applyAlignment="1">
      <alignment vertical="center" wrapText="1"/>
    </xf>
    <xf numFmtId="0" fontId="63" fillId="0" borderId="1" xfId="0" applyFont="1" applyFill="1" applyBorder="1" applyAlignment="1">
      <alignment horizontal="center" vertical="center" wrapText="1"/>
    </xf>
    <xf numFmtId="1" fontId="59" fillId="0" borderId="1" xfId="0" applyNumberFormat="1" applyFont="1" applyFill="1" applyBorder="1" applyAlignment="1">
      <alignment horizontal="left" vertical="center" wrapText="1"/>
    </xf>
    <xf numFmtId="1" fontId="59" fillId="0" borderId="1" xfId="0" applyNumberFormat="1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left" vertical="center"/>
    </xf>
    <xf numFmtId="0" fontId="59" fillId="0" borderId="0" xfId="0" applyFont="1" applyAlignment="1">
      <alignment horizontal="left"/>
    </xf>
    <xf numFmtId="0" fontId="0" fillId="0" borderId="0" xfId="0" pivotButton="1"/>
    <xf numFmtId="0" fontId="83" fillId="0" borderId="1" xfId="0" applyFont="1" applyBorder="1" applyAlignment="1">
      <alignment horizontal="center" vertical="center"/>
    </xf>
    <xf numFmtId="2" fontId="34" fillId="13" borderId="1" xfId="0" applyNumberFormat="1" applyFont="1" applyFill="1" applyBorder="1" applyAlignment="1">
      <alignment horizontal="center" vertical="center"/>
    </xf>
    <xf numFmtId="0" fontId="68" fillId="7" borderId="1" xfId="0" applyFont="1" applyFill="1" applyBorder="1" applyAlignment="1">
      <alignment vertical="center"/>
    </xf>
    <xf numFmtId="201" fontId="33" fillId="0" borderId="0" xfId="0" applyNumberFormat="1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2" fontId="36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1" fillId="0" borderId="0" xfId="33104" applyAlignment="1">
      <alignment vertical="center"/>
    </xf>
    <xf numFmtId="0" fontId="0" fillId="0" borderId="1" xfId="0" applyBorder="1" applyAlignment="1">
      <alignment horizontal="center"/>
    </xf>
    <xf numFmtId="0" fontId="84" fillId="7" borderId="1" xfId="0" applyFont="1" applyFill="1" applyBorder="1" applyAlignment="1">
      <alignment horizontal="center" vertical="center" wrapText="1"/>
    </xf>
    <xf numFmtId="0" fontId="84" fillId="7" borderId="1" xfId="0" applyNumberFormat="1" applyFont="1" applyFill="1" applyBorder="1" applyAlignment="1">
      <alignment horizontal="center" vertical="center" wrapText="1"/>
    </xf>
    <xf numFmtId="2" fontId="34" fillId="0" borderId="1" xfId="0" applyNumberFormat="1" applyFont="1" applyFill="1" applyBorder="1" applyAlignment="1">
      <alignment horizontal="center" vertical="center"/>
    </xf>
    <xf numFmtId="10" fontId="34" fillId="0" borderId="1" xfId="33102" applyNumberFormat="1" applyFont="1" applyFill="1" applyBorder="1" applyAlignment="1">
      <alignment horizontal="center" vertical="center"/>
    </xf>
    <xf numFmtId="2" fontId="34" fillId="16" borderId="1" xfId="0" applyNumberFormat="1" applyFont="1" applyFill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192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0" fillId="0" borderId="24" xfId="0" applyFont="1" applyFill="1" applyBorder="1" applyAlignment="1">
      <alignment horizontal="center" vertical="center" wrapText="1"/>
    </xf>
    <xf numFmtId="0" fontId="0" fillId="8" borderId="24" xfId="0" applyFont="1" applyFill="1" applyBorder="1" applyAlignment="1">
      <alignment horizontal="center" vertical="center" wrapText="1"/>
    </xf>
    <xf numFmtId="192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9" fillId="0" borderId="1" xfId="0" applyFont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0" borderId="0" xfId="0" applyNumberFormat="1"/>
    <xf numFmtId="0" fontId="0" fillId="8" borderId="0" xfId="0" applyFill="1"/>
    <xf numFmtId="0" fontId="35" fillId="0" borderId="0" xfId="0" applyFont="1" applyAlignment="1">
      <alignment horizontal="center"/>
    </xf>
    <xf numFmtId="0" fontId="35" fillId="0" borderId="0" xfId="0" applyFont="1" applyBorder="1" applyAlignment="1">
      <alignment horizontal="center"/>
    </xf>
    <xf numFmtId="0" fontId="30" fillId="8" borderId="0" xfId="0" quotePrefix="1" applyFont="1" applyFill="1" applyBorder="1" applyAlignment="1">
      <alignment horizontal="center"/>
    </xf>
    <xf numFmtId="0" fontId="35" fillId="0" borderId="0" xfId="0" quotePrefix="1" applyFont="1" applyBorder="1" applyAlignment="1">
      <alignment horizontal="center"/>
    </xf>
    <xf numFmtId="0" fontId="35" fillId="0" borderId="25" xfId="0" applyFont="1" applyBorder="1" applyAlignment="1">
      <alignment horizontal="center"/>
    </xf>
    <xf numFmtId="0" fontId="35" fillId="0" borderId="0" xfId="0" applyFont="1" applyFill="1" applyAlignment="1">
      <alignment horizontal="center"/>
    </xf>
    <xf numFmtId="0" fontId="35" fillId="16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67" fillId="8" borderId="7" xfId="0" applyFont="1" applyFill="1" applyBorder="1" applyAlignment="1">
      <alignment horizontal="left" vertical="center"/>
    </xf>
    <xf numFmtId="0" fontId="67" fillId="8" borderId="1" xfId="0" applyFont="1" applyFill="1" applyBorder="1" applyAlignment="1">
      <alignment horizontal="right" vertical="center"/>
    </xf>
    <xf numFmtId="0" fontId="27" fillId="8" borderId="1" xfId="0" applyFont="1" applyFill="1" applyBorder="1" applyAlignment="1">
      <alignment horizontal="left" vertical="center"/>
    </xf>
    <xf numFmtId="0" fontId="70" fillId="0" borderId="0" xfId="0" applyFont="1" applyFill="1" applyAlignment="1">
      <alignment horizontal="center" vertical="center"/>
    </xf>
    <xf numFmtId="0" fontId="7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70" fillId="0" borderId="0" xfId="0" applyFont="1" applyFill="1" applyAlignment="1">
      <alignment vertical="center"/>
    </xf>
    <xf numFmtId="0" fontId="70" fillId="0" borderId="0" xfId="0" applyFont="1" applyAlignment="1">
      <alignment vertical="center"/>
    </xf>
    <xf numFmtId="0" fontId="59" fillId="0" borderId="0" xfId="0" applyFont="1" applyAlignment="1">
      <alignment horizontal="right" vertical="center"/>
    </xf>
    <xf numFmtId="0" fontId="60" fillId="0" borderId="0" xfId="0" applyFont="1" applyAlignment="1">
      <alignment vertical="center" wrapText="1"/>
    </xf>
    <xf numFmtId="0" fontId="35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4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5" fillId="0" borderId="0" xfId="0" applyFont="1" applyBorder="1" applyAlignment="1">
      <alignment horizontal="center" vertical="center" wrapText="1"/>
    </xf>
    <xf numFmtId="0" fontId="85" fillId="0" borderId="0" xfId="0" applyFont="1" applyAlignment="1">
      <alignment vertical="center"/>
    </xf>
    <xf numFmtId="0" fontId="36" fillId="0" borderId="0" xfId="0" applyFont="1" applyAlignment="1">
      <alignment horizontal="center" vertical="top" wrapText="1"/>
    </xf>
    <xf numFmtId="0" fontId="86" fillId="0" borderId="0" xfId="0" applyFont="1" applyAlignment="1">
      <alignment horizontal="center" vertical="top"/>
    </xf>
    <xf numFmtId="0" fontId="0" fillId="18" borderId="1" xfId="0" applyFill="1" applyBorder="1" applyAlignment="1">
      <alignment horizontal="center" vertical="center"/>
    </xf>
    <xf numFmtId="2" fontId="33" fillId="18" borderId="1" xfId="0" applyNumberFormat="1" applyFont="1" applyFill="1" applyBorder="1" applyAlignment="1">
      <alignment horizontal="center" vertical="center"/>
    </xf>
    <xf numFmtId="1" fontId="33" fillId="18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2" fontId="33" fillId="19" borderId="1" xfId="0" applyNumberFormat="1" applyFont="1" applyFill="1" applyBorder="1" applyAlignment="1">
      <alignment horizontal="center" vertical="center"/>
    </xf>
    <xf numFmtId="1" fontId="33" fillId="19" borderId="1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2" fontId="33" fillId="20" borderId="1" xfId="0" applyNumberFormat="1" applyFont="1" applyFill="1" applyBorder="1" applyAlignment="1">
      <alignment horizontal="center" vertical="center"/>
    </xf>
    <xf numFmtId="1" fontId="33" fillId="20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0" fontId="58" fillId="0" borderId="16" xfId="0" applyFont="1" applyBorder="1" applyAlignment="1">
      <alignment vertical="center" wrapText="1"/>
    </xf>
    <xf numFmtId="0" fontId="88" fillId="0" borderId="7" xfId="0" applyFont="1" applyBorder="1"/>
    <xf numFmtId="0" fontId="88" fillId="0" borderId="8" xfId="0" applyFont="1" applyBorder="1"/>
    <xf numFmtId="0" fontId="87" fillId="0" borderId="0" xfId="0" applyFont="1" applyFill="1"/>
    <xf numFmtId="0" fontId="89" fillId="0" borderId="16" xfId="0" applyFont="1" applyBorder="1" applyAlignment="1">
      <alignment vertical="center" wrapText="1"/>
    </xf>
    <xf numFmtId="0" fontId="89" fillId="0" borderId="7" xfId="0" applyFont="1" applyBorder="1" applyAlignment="1">
      <alignment vertical="center" wrapText="1"/>
    </xf>
    <xf numFmtId="0" fontId="81" fillId="0" borderId="1" xfId="0" applyFont="1" applyBorder="1" applyAlignment="1">
      <alignment horizontal="left" vertical="center" wrapText="1"/>
    </xf>
    <xf numFmtId="0" fontId="81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/>
    </xf>
    <xf numFmtId="0" fontId="90" fillId="0" borderId="16" xfId="0" applyFont="1" applyBorder="1" applyAlignment="1">
      <alignment horizontal="center" vertical="center"/>
    </xf>
    <xf numFmtId="0" fontId="91" fillId="0" borderId="0" xfId="0" applyFont="1" applyFill="1"/>
    <xf numFmtId="0" fontId="89" fillId="0" borderId="22" xfId="0" applyFont="1" applyBorder="1" applyAlignment="1">
      <alignment vertical="center"/>
    </xf>
    <xf numFmtId="0" fontId="89" fillId="0" borderId="19" xfId="0" applyFont="1" applyBorder="1" applyAlignment="1">
      <alignment vertical="center" wrapText="1"/>
    </xf>
    <xf numFmtId="0" fontId="93" fillId="0" borderId="1" xfId="0" applyFont="1" applyBorder="1" applyAlignment="1">
      <alignment horizontal="left" vertical="center" wrapText="1"/>
    </xf>
    <xf numFmtId="0" fontId="81" fillId="0" borderId="16" xfId="0" applyFont="1" applyBorder="1" applyAlignment="1">
      <alignment horizontal="left" vertical="center" wrapText="1"/>
    </xf>
    <xf numFmtId="0" fontId="94" fillId="0" borderId="21" xfId="0" applyFont="1" applyBorder="1" applyAlignment="1">
      <alignment horizontal="center" vertical="center" wrapText="1"/>
    </xf>
    <xf numFmtId="0" fontId="95" fillId="0" borderId="22" xfId="0" applyFont="1" applyBorder="1" applyAlignment="1">
      <alignment horizontal="center" vertical="center" wrapText="1"/>
    </xf>
    <xf numFmtId="0" fontId="89" fillId="0" borderId="22" xfId="0" applyFont="1" applyBorder="1" applyAlignment="1">
      <alignment vertical="center" wrapText="1"/>
    </xf>
    <xf numFmtId="0" fontId="94" fillId="0" borderId="23" xfId="0" applyFont="1" applyBorder="1" applyAlignment="1">
      <alignment horizontal="center" vertical="center" wrapText="1"/>
    </xf>
    <xf numFmtId="0" fontId="95" fillId="0" borderId="24" xfId="0" applyFont="1" applyBorder="1" applyAlignment="1">
      <alignment horizontal="center" vertical="center" wrapText="1"/>
    </xf>
    <xf numFmtId="0" fontId="96" fillId="0" borderId="16" xfId="0" applyFont="1" applyBorder="1" applyAlignment="1">
      <alignment vertical="center" wrapText="1"/>
    </xf>
    <xf numFmtId="0" fontId="97" fillId="0" borderId="1" xfId="0" applyFont="1" applyBorder="1" applyAlignment="1">
      <alignment vertical="center" wrapText="1"/>
    </xf>
    <xf numFmtId="0" fontId="98" fillId="0" borderId="23" xfId="0" applyFont="1" applyBorder="1" applyAlignment="1">
      <alignment horizontal="center" vertical="center" wrapText="1"/>
    </xf>
    <xf numFmtId="0" fontId="99" fillId="0" borderId="23" xfId="0" applyFont="1" applyBorder="1" applyAlignment="1">
      <alignment horizontal="center" vertical="center" wrapText="1"/>
    </xf>
    <xf numFmtId="0" fontId="91" fillId="0" borderId="0" xfId="0" applyFont="1" applyFill="1" applyAlignment="1">
      <alignment wrapText="1"/>
    </xf>
    <xf numFmtId="0" fontId="96" fillId="0" borderId="16" xfId="0" applyFont="1" applyBorder="1" applyAlignment="1">
      <alignment vertical="center"/>
    </xf>
    <xf numFmtId="0" fontId="100" fillId="0" borderId="16" xfId="0" applyFont="1" applyBorder="1" applyAlignment="1">
      <alignment vertical="center"/>
    </xf>
    <xf numFmtId="0" fontId="96" fillId="0" borderId="1" xfId="0" applyFont="1" applyBorder="1" applyAlignment="1">
      <alignment horizontal="left" vertical="center"/>
    </xf>
    <xf numFmtId="0" fontId="101" fillId="0" borderId="1" xfId="0" applyFont="1" applyBorder="1" applyAlignment="1">
      <alignment horizontal="left" vertical="center"/>
    </xf>
    <xf numFmtId="0" fontId="102" fillId="0" borderId="23" xfId="0" applyFont="1" applyBorder="1" applyAlignment="1">
      <alignment horizontal="center" vertical="center" wrapText="1"/>
    </xf>
    <xf numFmtId="0" fontId="103" fillId="0" borderId="24" xfId="0" applyFont="1" applyBorder="1" applyAlignment="1">
      <alignment horizontal="center" vertical="center" wrapText="1"/>
    </xf>
    <xf numFmtId="0" fontId="89" fillId="0" borderId="16" xfId="0" applyFont="1" applyBorder="1" applyAlignment="1">
      <alignment horizontal="left" vertical="center" wrapText="1"/>
    </xf>
    <xf numFmtId="0" fontId="89" fillId="0" borderId="7" xfId="0" applyFont="1" applyBorder="1" applyAlignment="1">
      <alignment horizontal="left" vertical="center" wrapText="1"/>
    </xf>
    <xf numFmtId="0" fontId="99" fillId="0" borderId="24" xfId="0" applyFont="1" applyBorder="1" applyAlignment="1">
      <alignment horizontal="center" vertical="center" wrapText="1"/>
    </xf>
    <xf numFmtId="0" fontId="89" fillId="0" borderId="21" xfId="0" applyFont="1" applyBorder="1" applyAlignment="1">
      <alignment horizontal="left" vertical="center"/>
    </xf>
    <xf numFmtId="0" fontId="104" fillId="0" borderId="1" xfId="0" applyFont="1" applyBorder="1" applyAlignment="1">
      <alignment vertical="center"/>
    </xf>
    <xf numFmtId="0" fontId="105" fillId="0" borderId="1" xfId="0" applyFont="1" applyBorder="1" applyAlignment="1">
      <alignment vertical="center" wrapText="1"/>
    </xf>
    <xf numFmtId="0" fontId="93" fillId="0" borderId="21" xfId="0" applyFont="1" applyBorder="1" applyAlignment="1">
      <alignment horizontal="left" vertical="center" wrapText="1"/>
    </xf>
    <xf numFmtId="0" fontId="81" fillId="0" borderId="22" xfId="0" applyFont="1" applyBorder="1" applyAlignment="1">
      <alignment horizontal="left" vertical="center" wrapText="1"/>
    </xf>
    <xf numFmtId="0" fontId="81" fillId="0" borderId="21" xfId="0" applyFont="1" applyBorder="1" applyAlignment="1">
      <alignment horizontal="left" vertical="center"/>
    </xf>
    <xf numFmtId="0" fontId="104" fillId="0" borderId="1" xfId="0" applyFont="1" applyBorder="1" applyAlignment="1">
      <alignment horizontal="left" vertical="center" wrapText="1"/>
    </xf>
    <xf numFmtId="0" fontId="88" fillId="0" borderId="16" xfId="0" applyFont="1" applyBorder="1" applyAlignment="1">
      <alignment horizontal="left" vertical="center" wrapText="1"/>
    </xf>
    <xf numFmtId="0" fontId="106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8" fillId="0" borderId="17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left" vertical="center"/>
    </xf>
    <xf numFmtId="0" fontId="89" fillId="0" borderId="1" xfId="0" applyFont="1" applyBorder="1" applyAlignment="1">
      <alignment horizontal="right" vertical="center"/>
    </xf>
    <xf numFmtId="0" fontId="89" fillId="0" borderId="1" xfId="0" applyFont="1" applyBorder="1" applyAlignment="1">
      <alignment horizontal="left" vertical="center"/>
    </xf>
    <xf numFmtId="0" fontId="93" fillId="0" borderId="1" xfId="0" applyFont="1" applyBorder="1" applyAlignment="1">
      <alignment vertical="center"/>
    </xf>
    <xf numFmtId="0" fontId="96" fillId="0" borderId="1" xfId="0" applyFont="1" applyBorder="1" applyAlignment="1">
      <alignment horizontal="left" vertical="center" wrapText="1"/>
    </xf>
    <xf numFmtId="0" fontId="95" fillId="0" borderId="24" xfId="0" applyFont="1" applyBorder="1" applyAlignment="1">
      <alignment horizontal="center" vertical="center" textRotation="90" wrapText="1"/>
    </xf>
    <xf numFmtId="0" fontId="107" fillId="0" borderId="18" xfId="0" applyFont="1" applyBorder="1" applyAlignment="1">
      <alignment vertical="center"/>
    </xf>
    <xf numFmtId="0" fontId="94" fillId="0" borderId="8" xfId="0" applyFont="1" applyBorder="1" applyAlignment="1">
      <alignment horizontal="center" vertical="center" wrapText="1"/>
    </xf>
    <xf numFmtId="0" fontId="95" fillId="0" borderId="18" xfId="0" applyFont="1" applyBorder="1" applyAlignment="1">
      <alignment horizontal="center" vertical="center" textRotation="90" wrapText="1"/>
    </xf>
    <xf numFmtId="0" fontId="109" fillId="0" borderId="0" xfId="0" applyFont="1" applyFill="1"/>
    <xf numFmtId="0" fontId="88" fillId="0" borderId="4" xfId="0" applyFont="1" applyBorder="1" applyAlignment="1">
      <alignment horizontal="center" vertical="center"/>
    </xf>
    <xf numFmtId="0" fontId="104" fillId="0" borderId="16" xfId="0" applyFont="1" applyBorder="1" applyAlignment="1">
      <alignment vertical="center"/>
    </xf>
    <xf numFmtId="0" fontId="110" fillId="0" borderId="8" xfId="0" applyFont="1" applyBorder="1" applyAlignment="1">
      <alignment horizontal="left" vertical="top" wrapText="1"/>
    </xf>
    <xf numFmtId="0" fontId="111" fillId="0" borderId="8" xfId="0" applyFont="1" applyBorder="1" applyAlignment="1">
      <alignment horizontal="center" vertical="center" wrapText="1"/>
    </xf>
    <xf numFmtId="0" fontId="94" fillId="0" borderId="19" xfId="0" applyFont="1" applyBorder="1" applyAlignment="1">
      <alignment horizontal="center" vertical="center" textRotation="90" wrapText="1"/>
    </xf>
    <xf numFmtId="0" fontId="94" fillId="0" borderId="8" xfId="0" applyFont="1" applyBorder="1" applyAlignment="1">
      <alignment horizontal="center" vertical="center" textRotation="90" wrapText="1"/>
    </xf>
    <xf numFmtId="0" fontId="91" fillId="0" borderId="0" xfId="0" applyFont="1"/>
    <xf numFmtId="0" fontId="89" fillId="0" borderId="1" xfId="0" applyFont="1" applyBorder="1" applyAlignment="1">
      <alignment horizontal="center" vertical="center"/>
    </xf>
    <xf numFmtId="0" fontId="91" fillId="0" borderId="0" xfId="0" applyFont="1" applyAlignment="1">
      <alignment wrapText="1"/>
    </xf>
    <xf numFmtId="0" fontId="109" fillId="0" borderId="0" xfId="0" applyFont="1" applyAlignment="1">
      <alignment horizontal="center"/>
    </xf>
    <xf numFmtId="0" fontId="112" fillId="0" borderId="1" xfId="0" applyFont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4" fontId="59" fillId="7" borderId="1" xfId="0" applyNumberFormat="1" applyFont="1" applyFill="1" applyBorder="1" applyAlignment="1">
      <alignment horizontal="center" vertical="center"/>
    </xf>
    <xf numFmtId="4" fontId="59" fillId="7" borderId="1" xfId="0" applyNumberFormat="1" applyFont="1" applyFill="1" applyBorder="1" applyAlignment="1">
      <alignment horizontal="center" vertical="center" wrapText="1"/>
    </xf>
    <xf numFmtId="9" fontId="113" fillId="0" borderId="21" xfId="33102" applyFont="1" applyFill="1" applyBorder="1" applyAlignment="1">
      <alignment vertical="center" wrapText="1"/>
    </xf>
    <xf numFmtId="0" fontId="62" fillId="0" borderId="1" xfId="0" applyFont="1" applyBorder="1" applyAlignment="1">
      <alignment horizontal="center" vertical="center"/>
    </xf>
    <xf numFmtId="192" fontId="0" fillId="0" borderId="0" xfId="0" applyNumberFormat="1" applyAlignment="1">
      <alignment vertical="center"/>
    </xf>
    <xf numFmtId="0" fontId="0" fillId="21" borderId="0" xfId="0" applyFill="1" applyAlignment="1">
      <alignment vertical="center"/>
    </xf>
    <xf numFmtId="0" fontId="62" fillId="16" borderId="1" xfId="0" applyFont="1" applyFill="1" applyBorder="1" applyAlignment="1">
      <alignment horizontal="center" vertical="center" wrapText="1"/>
    </xf>
    <xf numFmtId="2" fontId="62" fillId="16" borderId="1" xfId="0" applyNumberFormat="1" applyFont="1" applyFill="1" applyBorder="1" applyAlignment="1">
      <alignment horizontal="center" vertical="center" wrapText="1"/>
    </xf>
    <xf numFmtId="9" fontId="62" fillId="16" borderId="1" xfId="33102" applyFont="1" applyFill="1" applyBorder="1" applyAlignment="1">
      <alignment horizontal="center" vertical="center" wrapText="1"/>
    </xf>
    <xf numFmtId="201" fontId="34" fillId="16" borderId="1" xfId="0" applyNumberFormat="1" applyFont="1" applyFill="1" applyBorder="1" applyAlignment="1">
      <alignment horizontal="center" vertical="center"/>
    </xf>
    <xf numFmtId="0" fontId="34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0" xfId="0" applyFill="1"/>
    <xf numFmtId="192" fontId="0" fillId="0" borderId="0" xfId="0" applyNumberFormat="1"/>
    <xf numFmtId="0" fontId="114" fillId="0" borderId="0" xfId="0" applyFont="1" applyAlignment="1"/>
    <xf numFmtId="0" fontId="115" fillId="0" borderId="1" xfId="0" applyFont="1" applyBorder="1" applyAlignment="1">
      <alignment horizontal="center"/>
    </xf>
    <xf numFmtId="0" fontId="60" fillId="0" borderId="10" xfId="0" applyFont="1" applyBorder="1" applyAlignment="1">
      <alignment vertical="center"/>
    </xf>
    <xf numFmtId="0" fontId="74" fillId="0" borderId="0" xfId="0" applyFont="1" applyAlignment="1">
      <alignment horizontal="left"/>
    </xf>
    <xf numFmtId="0" fontId="71" fillId="0" borderId="0" xfId="33104" applyAlignment="1">
      <alignment horizontal="center"/>
    </xf>
    <xf numFmtId="0" fontId="71" fillId="0" borderId="0" xfId="33104" applyAlignment="1">
      <alignment horizontal="left"/>
    </xf>
    <xf numFmtId="0" fontId="35" fillId="0" borderId="0" xfId="0" applyFont="1" applyFill="1" applyAlignment="1">
      <alignment horizontal="center" vertical="center"/>
    </xf>
    <xf numFmtId="0" fontId="35" fillId="0" borderId="0" xfId="0" applyNumberFormat="1" applyFont="1" applyFill="1" applyAlignment="1">
      <alignment horizontal="center" vertical="center"/>
    </xf>
    <xf numFmtId="0" fontId="35" fillId="0" borderId="0" xfId="0" applyNumberFormat="1" applyFont="1" applyFill="1" applyAlignment="1">
      <alignment horizontal="center"/>
    </xf>
    <xf numFmtId="0" fontId="79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5" fillId="22" borderId="35" xfId="0" applyFont="1" applyFill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70" fillId="0" borderId="0" xfId="0" applyNumberFormat="1" applyFont="1" applyAlignment="1">
      <alignment horizontal="center"/>
    </xf>
    <xf numFmtId="0" fontId="70" fillId="0" borderId="0" xfId="0" applyNumberFormat="1" applyFont="1" applyFill="1" applyAlignment="1">
      <alignment horizontal="center" wrapText="1"/>
    </xf>
    <xf numFmtId="2" fontId="70" fillId="0" borderId="0" xfId="0" applyNumberFormat="1" applyFont="1" applyFill="1" applyAlignment="1">
      <alignment horizontal="center"/>
    </xf>
    <xf numFmtId="0" fontId="70" fillId="0" borderId="0" xfId="0" applyNumberFormat="1" applyFont="1" applyBorder="1" applyAlignment="1">
      <alignment horizontal="center"/>
    </xf>
    <xf numFmtId="0" fontId="70" fillId="0" borderId="0" xfId="0" applyFont="1" applyBorder="1" applyAlignment="1">
      <alignment horizontal="center"/>
    </xf>
    <xf numFmtId="0" fontId="70" fillId="0" borderId="0" xfId="0" applyFont="1" applyFill="1" applyBorder="1" applyAlignment="1">
      <alignment horizontal="center" wrapText="1"/>
    </xf>
    <xf numFmtId="2" fontId="70" fillId="0" borderId="0" xfId="0" applyNumberFormat="1" applyFont="1" applyBorder="1" applyAlignment="1">
      <alignment horizontal="center"/>
    </xf>
    <xf numFmtId="0" fontId="118" fillId="0" borderId="0" xfId="0" applyNumberFormat="1" applyFont="1" applyAlignment="1">
      <alignment horizontal="center"/>
    </xf>
    <xf numFmtId="0" fontId="118" fillId="0" borderId="0" xfId="0" applyFont="1" applyAlignment="1">
      <alignment horizontal="center"/>
    </xf>
    <xf numFmtId="0" fontId="118" fillId="0" borderId="0" xfId="0" applyFont="1" applyFill="1" applyAlignment="1">
      <alignment horizontal="center" wrapText="1"/>
    </xf>
    <xf numFmtId="0" fontId="118" fillId="0" borderId="0" xfId="0" applyNumberFormat="1" applyFont="1" applyFill="1" applyAlignment="1">
      <alignment horizontal="center" wrapText="1"/>
    </xf>
    <xf numFmtId="2" fontId="118" fillId="0" borderId="0" xfId="0" applyNumberFormat="1" applyFont="1" applyAlignment="1">
      <alignment horizontal="center"/>
    </xf>
    <xf numFmtId="16" fontId="70" fillId="0" borderId="0" xfId="0" applyNumberFormat="1" applyFont="1" applyAlignment="1">
      <alignment horizontal="center"/>
    </xf>
    <xf numFmtId="16" fontId="70" fillId="0" borderId="0" xfId="0" applyNumberFormat="1" applyFont="1" applyFill="1" applyAlignment="1">
      <alignment horizontal="center"/>
    </xf>
    <xf numFmtId="16" fontId="70" fillId="0" borderId="0" xfId="0" applyNumberFormat="1" applyFont="1" applyBorder="1" applyAlignment="1">
      <alignment horizontal="center"/>
    </xf>
    <xf numFmtId="16" fontId="118" fillId="0" borderId="0" xfId="0" applyNumberFormat="1" applyFont="1" applyAlignment="1">
      <alignment horizontal="center"/>
    </xf>
    <xf numFmtId="0" fontId="69" fillId="0" borderId="1" xfId="0" applyFont="1" applyBorder="1" applyAlignment="1">
      <alignment horizontal="center" vertical="center" wrapText="1"/>
    </xf>
    <xf numFmtId="0" fontId="68" fillId="7" borderId="1" xfId="0" applyFont="1" applyFill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61" fillId="0" borderId="2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89" fillId="0" borderId="16" xfId="0" applyFont="1" applyBorder="1" applyAlignment="1">
      <alignment horizontal="left" vertical="center" wrapText="1"/>
    </xf>
    <xf numFmtId="0" fontId="89" fillId="0" borderId="7" xfId="0" applyFont="1" applyBorder="1" applyAlignment="1">
      <alignment horizontal="left" vertical="center" wrapText="1"/>
    </xf>
    <xf numFmtId="0" fontId="94" fillId="0" borderId="8" xfId="0" applyFont="1" applyBorder="1" applyAlignment="1">
      <alignment horizontal="center" vertical="center" wrapText="1"/>
    </xf>
    <xf numFmtId="192" fontId="84" fillId="7" borderId="1" xfId="0" applyNumberFormat="1" applyFont="1" applyFill="1" applyBorder="1" applyAlignment="1">
      <alignment horizontal="center" vertical="center" wrapText="1"/>
    </xf>
    <xf numFmtId="192" fontId="34" fillId="0" borderId="1" xfId="0" applyNumberFormat="1" applyFont="1" applyFill="1" applyBorder="1" applyAlignment="1">
      <alignment horizontal="center" vertical="center"/>
    </xf>
    <xf numFmtId="192" fontId="36" fillId="0" borderId="0" xfId="0" applyNumberFormat="1" applyFont="1" applyAlignment="1">
      <alignment horizontal="center" vertical="center"/>
    </xf>
    <xf numFmtId="0" fontId="117" fillId="0" borderId="0" xfId="0" applyFont="1" applyFill="1" applyAlignment="1">
      <alignment horizontal="center" vertical="center"/>
    </xf>
    <xf numFmtId="0" fontId="35" fillId="8" borderId="0" xfId="0" applyFont="1" applyFill="1" applyBorder="1" applyAlignment="1">
      <alignment horizontal="center" vertical="center"/>
    </xf>
    <xf numFmtId="0" fontId="64" fillId="0" borderId="0" xfId="0" applyFont="1" applyFill="1" applyAlignment="1">
      <alignment vertical="center" wrapText="1"/>
    </xf>
    <xf numFmtId="201" fontId="62" fillId="16" borderId="1" xfId="0" applyNumberFormat="1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2" fontId="33" fillId="23" borderId="1" xfId="0" applyNumberFormat="1" applyFont="1" applyFill="1" applyBorder="1" applyAlignment="1">
      <alignment horizontal="center" vertical="center"/>
    </xf>
    <xf numFmtId="1" fontId="33" fillId="23" borderId="1" xfId="0" applyNumberFormat="1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2" fontId="33" fillId="24" borderId="1" xfId="0" applyNumberFormat="1" applyFont="1" applyFill="1" applyBorder="1" applyAlignment="1">
      <alignment horizontal="center" vertical="center"/>
    </xf>
    <xf numFmtId="1" fontId="33" fillId="24" borderId="1" xfId="0" applyNumberFormat="1" applyFont="1" applyFill="1" applyBorder="1" applyAlignment="1">
      <alignment horizontal="center" vertical="center"/>
    </xf>
    <xf numFmtId="0" fontId="119" fillId="0" borderId="0" xfId="0" applyFont="1" applyAlignment="1">
      <alignment vertical="center"/>
    </xf>
    <xf numFmtId="0" fontId="70" fillId="0" borderId="0" xfId="0" applyNumberFormat="1" applyFont="1" applyFill="1" applyAlignment="1">
      <alignment horizontal="center" vertical="center"/>
    </xf>
    <xf numFmtId="0" fontId="120" fillId="0" borderId="0" xfId="0" applyFont="1"/>
    <xf numFmtId="0" fontId="70" fillId="0" borderId="17" xfId="0" applyFont="1" applyFill="1" applyBorder="1" applyAlignment="1">
      <alignment horizontal="center" vertical="center"/>
    </xf>
    <xf numFmtId="0" fontId="121" fillId="0" borderId="0" xfId="0" applyFont="1" applyFill="1" applyAlignment="1">
      <alignment horizontal="center" vertical="center"/>
    </xf>
    <xf numFmtId="0" fontId="122" fillId="0" borderId="17" xfId="0" applyFont="1" applyFill="1" applyBorder="1" applyAlignment="1">
      <alignment horizontal="center" vertical="center"/>
    </xf>
    <xf numFmtId="0" fontId="123" fillId="0" borderId="0" xfId="0" applyFont="1" applyFill="1" applyAlignment="1">
      <alignment horizontal="center" vertical="center"/>
    </xf>
    <xf numFmtId="0" fontId="59" fillId="0" borderId="8" xfId="0" applyFont="1" applyFill="1" applyBorder="1" applyAlignment="1">
      <alignment vertical="center"/>
    </xf>
    <xf numFmtId="0" fontId="0" fillId="8" borderId="16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0" xfId="0" applyFill="1" applyBorder="1"/>
    <xf numFmtId="0" fontId="0" fillId="0" borderId="0" xfId="0" applyNumberFormat="1" applyBorder="1"/>
    <xf numFmtId="0" fontId="126" fillId="0" borderId="0" xfId="0" applyFont="1" applyAlignment="1">
      <alignment horizontal="center" vertical="center"/>
    </xf>
    <xf numFmtId="0" fontId="127" fillId="0" borderId="0" xfId="0" applyFont="1" applyFill="1" applyAlignment="1">
      <alignment horizontal="center" vertical="center"/>
    </xf>
    <xf numFmtId="0" fontId="127" fillId="0" borderId="0" xfId="0" applyNumberFormat="1" applyFont="1" applyFill="1" applyAlignment="1">
      <alignment horizontal="center" vertical="center"/>
    </xf>
    <xf numFmtId="0" fontId="126" fillId="0" borderId="0" xfId="0" applyFont="1" applyFill="1" applyAlignment="1">
      <alignment horizontal="center" vertical="center"/>
    </xf>
    <xf numFmtId="2" fontId="128" fillId="0" borderId="23" xfId="0" applyNumberFormat="1" applyFont="1" applyBorder="1" applyAlignment="1">
      <alignment vertical="center"/>
    </xf>
    <xf numFmtId="0" fontId="0" fillId="0" borderId="0" xfId="0" applyFill="1"/>
    <xf numFmtId="0" fontId="0" fillId="0" borderId="0" xfId="0" applyNumberFormat="1" applyFill="1" applyBorder="1"/>
    <xf numFmtId="0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31" fillId="0" borderId="0" xfId="0" applyNumberFormat="1" applyFont="1" applyAlignment="1">
      <alignment horizontal="center"/>
    </xf>
    <xf numFmtId="0" fontId="131" fillId="0" borderId="0" xfId="0" applyFont="1" applyAlignment="1">
      <alignment horizontal="center"/>
    </xf>
    <xf numFmtId="0" fontId="131" fillId="0" borderId="0" xfId="0" applyFont="1" applyFill="1" applyAlignment="1">
      <alignment horizontal="center" wrapText="1"/>
    </xf>
    <xf numFmtId="0" fontId="131" fillId="0" borderId="0" xfId="0" applyNumberFormat="1" applyFont="1" applyFill="1" applyAlignment="1">
      <alignment horizontal="center" wrapText="1"/>
    </xf>
    <xf numFmtId="2" fontId="131" fillId="0" borderId="0" xfId="0" applyNumberFormat="1" applyFont="1" applyAlignment="1">
      <alignment horizontal="center"/>
    </xf>
    <xf numFmtId="16" fontId="131" fillId="0" borderId="0" xfId="0" applyNumberFormat="1" applyFont="1" applyAlignment="1">
      <alignment horizontal="center"/>
    </xf>
    <xf numFmtId="192" fontId="81" fillId="8" borderId="1" xfId="0" applyNumberFormat="1" applyFont="1" applyFill="1" applyBorder="1" applyAlignment="1">
      <alignment horizontal="center" vertical="center" wrapText="1"/>
    </xf>
    <xf numFmtId="0" fontId="81" fillId="8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75" fillId="14" borderId="29" xfId="0" applyFont="1" applyFill="1" applyBorder="1" applyAlignment="1">
      <alignment horizontal="center" vertical="center"/>
    </xf>
    <xf numFmtId="0" fontId="75" fillId="14" borderId="30" xfId="0" applyFont="1" applyFill="1" applyBorder="1" applyAlignment="1">
      <alignment horizontal="center" vertical="center"/>
    </xf>
    <xf numFmtId="0" fontId="75" fillId="14" borderId="31" xfId="0" applyFont="1" applyFill="1" applyBorder="1" applyAlignment="1">
      <alignment horizontal="center" vertical="center"/>
    </xf>
    <xf numFmtId="0" fontId="75" fillId="14" borderId="32" xfId="0" applyFont="1" applyFill="1" applyBorder="1" applyAlignment="1">
      <alignment horizontal="center" vertical="center"/>
    </xf>
    <xf numFmtId="0" fontId="75" fillId="14" borderId="33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6" fillId="0" borderId="16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45" fillId="0" borderId="16" xfId="0" applyFont="1" applyFill="1" applyBorder="1" applyAlignment="1">
      <alignment horizontal="center" vertical="center"/>
    </xf>
    <xf numFmtId="0" fontId="45" fillId="0" borderId="7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68" fillId="7" borderId="16" xfId="0" applyFont="1" applyFill="1" applyBorder="1" applyAlignment="1">
      <alignment horizontal="center" vertical="center" wrapText="1"/>
    </xf>
    <xf numFmtId="0" fontId="68" fillId="7" borderId="4" xfId="0" applyFont="1" applyFill="1" applyBorder="1" applyAlignment="1">
      <alignment horizontal="center" vertical="center" wrapText="1"/>
    </xf>
    <xf numFmtId="0" fontId="68" fillId="7" borderId="7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 wrapText="1"/>
    </xf>
    <xf numFmtId="0" fontId="6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59" fillId="0" borderId="17" xfId="0" applyFont="1" applyBorder="1" applyAlignment="1">
      <alignment horizontal="center" vertical="center"/>
    </xf>
    <xf numFmtId="0" fontId="68" fillId="7" borderId="1" xfId="0" applyFont="1" applyFill="1" applyBorder="1" applyAlignment="1">
      <alignment horizontal="center" vertical="center"/>
    </xf>
    <xf numFmtId="0" fontId="68" fillId="7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68" fillId="7" borderId="24" xfId="0" applyFont="1" applyFill="1" applyBorder="1" applyAlignment="1">
      <alignment horizontal="center" vertical="center" wrapText="1"/>
    </xf>
    <xf numFmtId="0" fontId="68" fillId="7" borderId="34" xfId="0" applyFont="1" applyFill="1" applyBorder="1" applyAlignment="1">
      <alignment horizontal="center" vertical="center" wrapText="1"/>
    </xf>
    <xf numFmtId="0" fontId="129" fillId="8" borderId="24" xfId="0" applyFont="1" applyFill="1" applyBorder="1" applyAlignment="1">
      <alignment horizontal="center" vertical="center"/>
    </xf>
    <xf numFmtId="0" fontId="129" fillId="8" borderId="0" xfId="0" applyFont="1" applyFill="1" applyAlignment="1">
      <alignment horizontal="center" vertical="center"/>
    </xf>
    <xf numFmtId="0" fontId="30" fillId="0" borderId="9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42" fillId="0" borderId="9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3" fillId="0" borderId="7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81" fillId="17" borderId="1" xfId="0" applyFont="1" applyFill="1" applyBorder="1" applyAlignment="1">
      <alignment horizontal="center" vertical="center" shrinkToFit="1"/>
    </xf>
    <xf numFmtId="0" fontId="82" fillId="17" borderId="1" xfId="0" applyFont="1" applyFill="1" applyBorder="1" applyAlignment="1">
      <alignment horizontal="center" vertical="center" shrinkToFit="1"/>
    </xf>
    <xf numFmtId="0" fontId="24" fillId="0" borderId="1" xfId="0" applyFont="1" applyBorder="1" applyAlignment="1">
      <alignment horizontal="center" vertical="center"/>
    </xf>
    <xf numFmtId="0" fontId="60" fillId="0" borderId="10" xfId="0" applyFont="1" applyBorder="1" applyAlignment="1">
      <alignment horizontal="left" vertical="center"/>
    </xf>
    <xf numFmtId="0" fontId="129" fillId="8" borderId="18" xfId="0" applyFont="1" applyFill="1" applyBorder="1" applyAlignment="1">
      <alignment horizontal="center" vertical="center"/>
    </xf>
    <xf numFmtId="0" fontId="129" fillId="8" borderId="8" xfId="0" applyFont="1" applyFill="1" applyBorder="1" applyAlignment="1">
      <alignment horizontal="center" vertical="center"/>
    </xf>
    <xf numFmtId="0" fontId="130" fillId="8" borderId="24" xfId="0" applyFont="1" applyFill="1" applyBorder="1" applyAlignment="1">
      <alignment horizontal="center" vertical="center"/>
    </xf>
    <xf numFmtId="0" fontId="130" fillId="8" borderId="0" xfId="0" applyFont="1" applyFill="1" applyAlignment="1">
      <alignment horizontal="center" vertical="center"/>
    </xf>
    <xf numFmtId="0" fontId="125" fillId="0" borderId="0" xfId="0" applyFont="1" applyAlignment="1">
      <alignment horizontal="center" vertical="center" wrapText="1"/>
    </xf>
    <xf numFmtId="0" fontId="124" fillId="8" borderId="25" xfId="0" applyFont="1" applyFill="1" applyBorder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9" fillId="0" borderId="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88" fillId="0" borderId="7" xfId="0" applyFont="1" applyBorder="1" applyAlignment="1">
      <alignment horizontal="center" vertical="center"/>
    </xf>
    <xf numFmtId="0" fontId="108" fillId="0" borderId="4" xfId="0" applyFont="1" applyBorder="1" applyAlignment="1">
      <alignment horizontal="left" vertical="top" wrapText="1"/>
    </xf>
    <xf numFmtId="0" fontId="94" fillId="0" borderId="8" xfId="0" applyFont="1" applyBorder="1" applyAlignment="1">
      <alignment horizontal="center" vertical="center" wrapText="1"/>
    </xf>
    <xf numFmtId="0" fontId="94" fillId="0" borderId="19" xfId="0" applyFont="1" applyBorder="1" applyAlignment="1">
      <alignment horizontal="center" vertical="center" wrapText="1"/>
    </xf>
    <xf numFmtId="0" fontId="94" fillId="0" borderId="23" xfId="0" applyFont="1" applyBorder="1" applyAlignment="1">
      <alignment horizontal="center" vertical="center" textRotation="90" wrapText="1"/>
    </xf>
    <xf numFmtId="0" fontId="94" fillId="0" borderId="17" xfId="0" applyFont="1" applyBorder="1" applyAlignment="1">
      <alignment horizontal="center" vertical="center" textRotation="90" wrapText="1"/>
    </xf>
    <xf numFmtId="0" fontId="96" fillId="0" borderId="16" xfId="0" applyFont="1" applyBorder="1" applyAlignment="1">
      <alignment horizontal="center" vertical="center" wrapText="1"/>
    </xf>
    <xf numFmtId="0" fontId="96" fillId="0" borderId="7" xfId="0" applyFont="1" applyBorder="1" applyAlignment="1">
      <alignment horizontal="center" vertical="center" wrapText="1"/>
    </xf>
    <xf numFmtId="0" fontId="89" fillId="0" borderId="16" xfId="0" applyFont="1" applyBorder="1" applyAlignment="1">
      <alignment horizontal="left" vertical="center" wrapText="1"/>
    </xf>
    <xf numFmtId="0" fontId="89" fillId="0" borderId="7" xfId="0" applyFont="1" applyBorder="1" applyAlignment="1">
      <alignment horizontal="left" vertical="center" wrapText="1"/>
    </xf>
    <xf numFmtId="0" fontId="89" fillId="0" borderId="1" xfId="0" applyFont="1" applyBorder="1" applyAlignment="1">
      <alignment horizontal="left" vertical="center" wrapText="1"/>
    </xf>
    <xf numFmtId="0" fontId="92" fillId="0" borderId="16" xfId="0" applyFont="1" applyBorder="1" applyAlignment="1">
      <alignment horizontal="center" vertical="center"/>
    </xf>
    <xf numFmtId="0" fontId="92" fillId="0" borderId="7" xfId="0" applyFont="1" applyBorder="1" applyAlignment="1">
      <alignment horizontal="center" vertical="center"/>
    </xf>
    <xf numFmtId="0" fontId="88" fillId="0" borderId="16" xfId="0" applyFont="1" applyBorder="1" applyAlignment="1">
      <alignment horizontal="center" vertical="center" wrapText="1"/>
    </xf>
    <xf numFmtId="0" fontId="88" fillId="0" borderId="7" xfId="0" applyFont="1" applyBorder="1" applyAlignment="1">
      <alignment horizontal="center" vertical="center" wrapText="1"/>
    </xf>
    <xf numFmtId="0" fontId="87" fillId="0" borderId="8" xfId="0" applyFont="1" applyBorder="1" applyAlignment="1">
      <alignment horizontal="center"/>
    </xf>
    <xf numFmtId="0" fontId="87" fillId="0" borderId="19" xfId="0" applyFont="1" applyBorder="1" applyAlignment="1">
      <alignment horizontal="center"/>
    </xf>
    <xf numFmtId="0" fontId="94" fillId="0" borderId="4" xfId="0" applyFont="1" applyBorder="1" applyAlignment="1">
      <alignment horizontal="center" vertical="center" wrapText="1"/>
    </xf>
    <xf numFmtId="0" fontId="94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/>
    </xf>
    <xf numFmtId="0" fontId="31" fillId="0" borderId="1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49" fontId="0" fillId="0" borderId="0" xfId="0" applyNumberFormat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33105">
    <cellStyle name="$0.00" xfId="1" xr:uid="{00000000-0005-0000-0000-000000000000}"/>
    <cellStyle name=".000" xfId="2" xr:uid="{00000000-0005-0000-0000-000001000000}"/>
    <cellStyle name="??_?.????" xfId="3" xr:uid="{00000000-0005-0000-0000-000002000000}"/>
    <cellStyle name="•W_ Index" xfId="4" xr:uid="{00000000-0005-0000-0000-000003000000}"/>
    <cellStyle name="0,0_x000d__x000a_NA_x000d__x000a_" xfId="5" xr:uid="{00000000-0005-0000-0000-000004000000}"/>
    <cellStyle name="0.000" xfId="6" xr:uid="{00000000-0005-0000-0000-000005000000}"/>
    <cellStyle name="1" xfId="7" xr:uid="{00000000-0005-0000-0000-000006000000}"/>
    <cellStyle name="¹éºÐÀ²_±âÅ¸" xfId="8" xr:uid="{00000000-0005-0000-0000-000007000000}"/>
    <cellStyle name="Actual Date" xfId="9" xr:uid="{00000000-0005-0000-0000-000008000000}"/>
    <cellStyle name="ÅëÈ­ [0]_±âÅ¸" xfId="10" xr:uid="{00000000-0005-0000-0000-000009000000}"/>
    <cellStyle name="ÅëÈ­_±âÅ¸" xfId="11" xr:uid="{00000000-0005-0000-0000-00000A000000}"/>
    <cellStyle name="ÄÞ¸¶ [0]_±âÅ¸" xfId="12" xr:uid="{00000000-0005-0000-0000-00000B000000}"/>
    <cellStyle name="ÄÞ¸¶_±âÅ¸" xfId="13" xr:uid="{00000000-0005-0000-0000-00000C000000}"/>
    <cellStyle name="Ç¥ÁØ_¿ù°£¿ä¾àº¸°í" xfId="14" xr:uid="{00000000-0005-0000-0000-00000D000000}"/>
    <cellStyle name="Calc Currency (0)" xfId="15" xr:uid="{00000000-0005-0000-0000-00000E000000}"/>
    <cellStyle name="Calc Currency (0) 2" xfId="1289" xr:uid="{00000000-0005-0000-0000-00000F000000}"/>
    <cellStyle name="Calc Currency (2)" xfId="16" xr:uid="{00000000-0005-0000-0000-000010000000}"/>
    <cellStyle name="Calc Currency (2) 2" xfId="1290" xr:uid="{00000000-0005-0000-0000-000011000000}"/>
    <cellStyle name="Calc Percent (0)" xfId="17" xr:uid="{00000000-0005-0000-0000-000012000000}"/>
    <cellStyle name="Calc Percent (0) 2" xfId="1291" xr:uid="{00000000-0005-0000-0000-000013000000}"/>
    <cellStyle name="Calc Percent (1)" xfId="18" xr:uid="{00000000-0005-0000-0000-000014000000}"/>
    <cellStyle name="Calc Percent (1) 2" xfId="1292" xr:uid="{00000000-0005-0000-0000-000015000000}"/>
    <cellStyle name="Calc Percent (2)" xfId="19" xr:uid="{00000000-0005-0000-0000-000016000000}"/>
    <cellStyle name="Calc Percent (2) 2" xfId="1293" xr:uid="{00000000-0005-0000-0000-000017000000}"/>
    <cellStyle name="Calc Units (0)" xfId="20" xr:uid="{00000000-0005-0000-0000-000018000000}"/>
    <cellStyle name="Calc Units (0) 2" xfId="1294" xr:uid="{00000000-0005-0000-0000-000019000000}"/>
    <cellStyle name="Calc Units (1)" xfId="21" xr:uid="{00000000-0005-0000-0000-00001A000000}"/>
    <cellStyle name="Calc Units (1) 2" xfId="1295" xr:uid="{00000000-0005-0000-0000-00001B000000}"/>
    <cellStyle name="Calc Units (2)" xfId="22" xr:uid="{00000000-0005-0000-0000-00001C000000}"/>
    <cellStyle name="Calc Units (2) 2" xfId="1296" xr:uid="{00000000-0005-0000-0000-00001D000000}"/>
    <cellStyle name="Check Cell" xfId="1287" builtinId="23" hidden="1"/>
    <cellStyle name="Check Cell" xfId="1288" builtinId="23" hidden="1"/>
    <cellStyle name="Comma  - Style1" xfId="23" xr:uid="{00000000-0005-0000-0000-000020000000}"/>
    <cellStyle name="Comma  - Style1 2" xfId="205" xr:uid="{00000000-0005-0000-0000-000021000000}"/>
    <cellStyle name="Comma  - Style1 3" xfId="206" xr:uid="{00000000-0005-0000-0000-000022000000}"/>
    <cellStyle name="Comma  - Style1 4" xfId="207" xr:uid="{00000000-0005-0000-0000-000023000000}"/>
    <cellStyle name="Comma  - Style1 4 2" xfId="208" xr:uid="{00000000-0005-0000-0000-000024000000}"/>
    <cellStyle name="Comma  - Style2" xfId="24" xr:uid="{00000000-0005-0000-0000-000025000000}"/>
    <cellStyle name="Comma  - Style2 2" xfId="209" xr:uid="{00000000-0005-0000-0000-000026000000}"/>
    <cellStyle name="Comma  - Style2 3" xfId="210" xr:uid="{00000000-0005-0000-0000-000027000000}"/>
    <cellStyle name="Comma  - Style2 4" xfId="211" xr:uid="{00000000-0005-0000-0000-000028000000}"/>
    <cellStyle name="Comma  - Style2 4 2" xfId="212" xr:uid="{00000000-0005-0000-0000-000029000000}"/>
    <cellStyle name="Comma  - Style3" xfId="25" xr:uid="{00000000-0005-0000-0000-00002A000000}"/>
    <cellStyle name="Comma  - Style3 2" xfId="213" xr:uid="{00000000-0005-0000-0000-00002B000000}"/>
    <cellStyle name="Comma  - Style3 3" xfId="214" xr:uid="{00000000-0005-0000-0000-00002C000000}"/>
    <cellStyle name="Comma  - Style3 4" xfId="215" xr:uid="{00000000-0005-0000-0000-00002D000000}"/>
    <cellStyle name="Comma  - Style3 4 2" xfId="216" xr:uid="{00000000-0005-0000-0000-00002E000000}"/>
    <cellStyle name="Comma  - Style4" xfId="26" xr:uid="{00000000-0005-0000-0000-00002F000000}"/>
    <cellStyle name="Comma  - Style4 2" xfId="217" xr:uid="{00000000-0005-0000-0000-000030000000}"/>
    <cellStyle name="Comma  - Style4 3" xfId="218" xr:uid="{00000000-0005-0000-0000-000031000000}"/>
    <cellStyle name="Comma  - Style4 4" xfId="219" xr:uid="{00000000-0005-0000-0000-000032000000}"/>
    <cellStyle name="Comma  - Style4 4 2" xfId="220" xr:uid="{00000000-0005-0000-0000-000033000000}"/>
    <cellStyle name="Comma  - Style5" xfId="27" xr:uid="{00000000-0005-0000-0000-000034000000}"/>
    <cellStyle name="Comma  - Style5 2" xfId="221" xr:uid="{00000000-0005-0000-0000-000035000000}"/>
    <cellStyle name="Comma  - Style5 3" xfId="222" xr:uid="{00000000-0005-0000-0000-000036000000}"/>
    <cellStyle name="Comma  - Style5 4" xfId="223" xr:uid="{00000000-0005-0000-0000-000037000000}"/>
    <cellStyle name="Comma  - Style5 4 2" xfId="224" xr:uid="{00000000-0005-0000-0000-000038000000}"/>
    <cellStyle name="Comma  - Style6" xfId="28" xr:uid="{00000000-0005-0000-0000-000039000000}"/>
    <cellStyle name="Comma  - Style6 2" xfId="225" xr:uid="{00000000-0005-0000-0000-00003A000000}"/>
    <cellStyle name="Comma  - Style6 3" xfId="226" xr:uid="{00000000-0005-0000-0000-00003B000000}"/>
    <cellStyle name="Comma  - Style6 4" xfId="227" xr:uid="{00000000-0005-0000-0000-00003C000000}"/>
    <cellStyle name="Comma  - Style6 4 2" xfId="228" xr:uid="{00000000-0005-0000-0000-00003D000000}"/>
    <cellStyle name="Comma  - Style7" xfId="29" xr:uid="{00000000-0005-0000-0000-00003E000000}"/>
    <cellStyle name="Comma  - Style7 2" xfId="229" xr:uid="{00000000-0005-0000-0000-00003F000000}"/>
    <cellStyle name="Comma  - Style7 3" xfId="230" xr:uid="{00000000-0005-0000-0000-000040000000}"/>
    <cellStyle name="Comma  - Style7 4" xfId="231" xr:uid="{00000000-0005-0000-0000-000041000000}"/>
    <cellStyle name="Comma  - Style7 4 2" xfId="232" xr:uid="{00000000-0005-0000-0000-000042000000}"/>
    <cellStyle name="Comma  - Style8" xfId="30" xr:uid="{00000000-0005-0000-0000-000043000000}"/>
    <cellStyle name="Comma  - Style8 2" xfId="233" xr:uid="{00000000-0005-0000-0000-000044000000}"/>
    <cellStyle name="Comma  - Style8 3" xfId="234" xr:uid="{00000000-0005-0000-0000-000045000000}"/>
    <cellStyle name="Comma  - Style8 4" xfId="235" xr:uid="{00000000-0005-0000-0000-000046000000}"/>
    <cellStyle name="Comma  - Style8 4 2" xfId="236" xr:uid="{00000000-0005-0000-0000-000047000000}"/>
    <cellStyle name="Comma [00]" xfId="31" xr:uid="{00000000-0005-0000-0000-000048000000}"/>
    <cellStyle name="Comma [00] 2" xfId="1297" xr:uid="{00000000-0005-0000-0000-000049000000}"/>
    <cellStyle name="Comma 10" xfId="237" xr:uid="{00000000-0005-0000-0000-00004A000000}"/>
    <cellStyle name="Comma 10 2" xfId="238" xr:uid="{00000000-0005-0000-0000-00004B000000}"/>
    <cellStyle name="Comma 11" xfId="239" xr:uid="{00000000-0005-0000-0000-00004C000000}"/>
    <cellStyle name="Comma 12" xfId="240" xr:uid="{00000000-0005-0000-0000-00004D000000}"/>
    <cellStyle name="Comma 13" xfId="241" xr:uid="{00000000-0005-0000-0000-00004E000000}"/>
    <cellStyle name="Comma 14" xfId="242" xr:uid="{00000000-0005-0000-0000-00004F000000}"/>
    <cellStyle name="Comma 15" xfId="243" xr:uid="{00000000-0005-0000-0000-000050000000}"/>
    <cellStyle name="Comma 15 2" xfId="244" xr:uid="{00000000-0005-0000-0000-000051000000}"/>
    <cellStyle name="Comma 15 3" xfId="245" xr:uid="{00000000-0005-0000-0000-000052000000}"/>
    <cellStyle name="Comma 16" xfId="1298" xr:uid="{00000000-0005-0000-0000-000053000000}"/>
    <cellStyle name="Comma 2" xfId="32" xr:uid="{00000000-0005-0000-0000-000054000000}"/>
    <cellStyle name="Comma 2 2" xfId="246" xr:uid="{00000000-0005-0000-0000-000055000000}"/>
    <cellStyle name="Comma 2 2 2" xfId="247" xr:uid="{00000000-0005-0000-0000-000056000000}"/>
    <cellStyle name="Comma 2 2 3" xfId="248" xr:uid="{00000000-0005-0000-0000-000057000000}"/>
    <cellStyle name="Comma 2 2 4" xfId="249" xr:uid="{00000000-0005-0000-0000-000058000000}"/>
    <cellStyle name="Comma 2 2 5" xfId="250" xr:uid="{00000000-0005-0000-0000-000059000000}"/>
    <cellStyle name="Comma 2 2 6" xfId="251" xr:uid="{00000000-0005-0000-0000-00005A000000}"/>
    <cellStyle name="Comma 2 3" xfId="252" xr:uid="{00000000-0005-0000-0000-00005B000000}"/>
    <cellStyle name="Comma 2 3 2" xfId="253" xr:uid="{00000000-0005-0000-0000-00005C000000}"/>
    <cellStyle name="Comma 2 4" xfId="254" xr:uid="{00000000-0005-0000-0000-00005D000000}"/>
    <cellStyle name="Comma 2 4 2" xfId="255" xr:uid="{00000000-0005-0000-0000-00005E000000}"/>
    <cellStyle name="Comma 2 5" xfId="256" xr:uid="{00000000-0005-0000-0000-00005F000000}"/>
    <cellStyle name="Comma 2 6" xfId="257" xr:uid="{00000000-0005-0000-0000-000060000000}"/>
    <cellStyle name="Comma 2 7" xfId="258" xr:uid="{00000000-0005-0000-0000-000061000000}"/>
    <cellStyle name="Comma 2 8" xfId="259" xr:uid="{00000000-0005-0000-0000-000062000000}"/>
    <cellStyle name="Comma 3" xfId="33" xr:uid="{00000000-0005-0000-0000-000063000000}"/>
    <cellStyle name="Comma 3 2" xfId="260" xr:uid="{00000000-0005-0000-0000-000064000000}"/>
    <cellStyle name="Comma 3 3" xfId="261" xr:uid="{00000000-0005-0000-0000-000065000000}"/>
    <cellStyle name="Comma 3 4" xfId="262" xr:uid="{00000000-0005-0000-0000-000066000000}"/>
    <cellStyle name="Comma 4" xfId="204" xr:uid="{00000000-0005-0000-0000-000067000000}"/>
    <cellStyle name="Comma 4 2" xfId="263" xr:uid="{00000000-0005-0000-0000-000068000000}"/>
    <cellStyle name="Comma 5" xfId="264" xr:uid="{00000000-0005-0000-0000-000069000000}"/>
    <cellStyle name="Comma 6" xfId="265" xr:uid="{00000000-0005-0000-0000-00006A000000}"/>
    <cellStyle name="Comma 7" xfId="266" xr:uid="{00000000-0005-0000-0000-00006B000000}"/>
    <cellStyle name="Comma 7 2" xfId="267" xr:uid="{00000000-0005-0000-0000-00006C000000}"/>
    <cellStyle name="Comma 7 3" xfId="268" xr:uid="{00000000-0005-0000-0000-00006D000000}"/>
    <cellStyle name="Comma 7 4" xfId="269" xr:uid="{00000000-0005-0000-0000-00006E000000}"/>
    <cellStyle name="Comma 7 5" xfId="270" xr:uid="{00000000-0005-0000-0000-00006F000000}"/>
    <cellStyle name="Comma 8" xfId="271" xr:uid="{00000000-0005-0000-0000-000070000000}"/>
    <cellStyle name="Comma 9" xfId="272" xr:uid="{00000000-0005-0000-0000-000071000000}"/>
    <cellStyle name="Comma0" xfId="34" xr:uid="{00000000-0005-0000-0000-000072000000}"/>
    <cellStyle name="Currency [00]" xfId="35" xr:uid="{00000000-0005-0000-0000-000073000000}"/>
    <cellStyle name="Currency [00] 2" xfId="1299" xr:uid="{00000000-0005-0000-0000-000074000000}"/>
    <cellStyle name="Currency 2" xfId="273" xr:uid="{00000000-0005-0000-0000-000075000000}"/>
    <cellStyle name="Currency 2 2" xfId="274" xr:uid="{00000000-0005-0000-0000-000076000000}"/>
    <cellStyle name="Currency 3" xfId="275" xr:uid="{00000000-0005-0000-0000-000077000000}"/>
    <cellStyle name="Currency 4" xfId="276" xr:uid="{00000000-0005-0000-0000-000078000000}"/>
    <cellStyle name="Currency 5" xfId="277" xr:uid="{00000000-0005-0000-0000-000079000000}"/>
    <cellStyle name="Currency 6" xfId="278" xr:uid="{00000000-0005-0000-0000-00007A000000}"/>
    <cellStyle name="Currency0" xfId="36" xr:uid="{00000000-0005-0000-0000-00007B000000}"/>
    <cellStyle name="Date" xfId="37" xr:uid="{00000000-0005-0000-0000-00007C000000}"/>
    <cellStyle name="Date Short" xfId="38" xr:uid="{00000000-0005-0000-0000-00007D000000}"/>
    <cellStyle name="Date_dimon" xfId="39" xr:uid="{00000000-0005-0000-0000-00007E000000}"/>
    <cellStyle name="DELTA" xfId="279" xr:uid="{00000000-0005-0000-0000-00007F000000}"/>
    <cellStyle name="DELTA 2" xfId="280" xr:uid="{00000000-0005-0000-0000-000080000000}"/>
    <cellStyle name="Enter Currency (0)" xfId="40" xr:uid="{00000000-0005-0000-0000-000081000000}"/>
    <cellStyle name="Enter Currency (0) 2" xfId="1300" xr:uid="{00000000-0005-0000-0000-000082000000}"/>
    <cellStyle name="Enter Currency (2)" xfId="41" xr:uid="{00000000-0005-0000-0000-000083000000}"/>
    <cellStyle name="Enter Currency (2) 2" xfId="1301" xr:uid="{00000000-0005-0000-0000-000084000000}"/>
    <cellStyle name="Enter Units (0)" xfId="42" xr:uid="{00000000-0005-0000-0000-000085000000}"/>
    <cellStyle name="Enter Units (0) 2" xfId="1302" xr:uid="{00000000-0005-0000-0000-000086000000}"/>
    <cellStyle name="Enter Units (1)" xfId="43" xr:uid="{00000000-0005-0000-0000-000087000000}"/>
    <cellStyle name="Enter Units (1) 2" xfId="1303" xr:uid="{00000000-0005-0000-0000-000088000000}"/>
    <cellStyle name="Enter Units (2)" xfId="44" xr:uid="{00000000-0005-0000-0000-000089000000}"/>
    <cellStyle name="Enter Units (2) 2" xfId="1304" xr:uid="{00000000-0005-0000-0000-00008A000000}"/>
    <cellStyle name="Euro" xfId="45" xr:uid="{00000000-0005-0000-0000-00008B000000}"/>
    <cellStyle name="Fixed" xfId="46" xr:uid="{00000000-0005-0000-0000-00008C000000}"/>
    <cellStyle name="GENERAL" xfId="47" xr:uid="{00000000-0005-0000-0000-00008D000000}"/>
    <cellStyle name="Grey" xfId="48" xr:uid="{00000000-0005-0000-0000-00008E000000}"/>
    <cellStyle name="Grey 2" xfId="281" xr:uid="{00000000-0005-0000-0000-00008F000000}"/>
    <cellStyle name="HEADER" xfId="49" xr:uid="{00000000-0005-0000-0000-000090000000}"/>
    <cellStyle name="Header1" xfId="50" xr:uid="{00000000-0005-0000-0000-000091000000}"/>
    <cellStyle name="Header2" xfId="51" xr:uid="{00000000-0005-0000-0000-000092000000}"/>
    <cellStyle name="Header2 2" xfId="282" xr:uid="{00000000-0005-0000-0000-000093000000}"/>
    <cellStyle name="Header2 2 10" xfId="1305" xr:uid="{00000000-0005-0000-0000-000094000000}"/>
    <cellStyle name="Header2 2 10 2" xfId="1306" xr:uid="{00000000-0005-0000-0000-000095000000}"/>
    <cellStyle name="Header2 2 10 3" xfId="1307" xr:uid="{00000000-0005-0000-0000-000096000000}"/>
    <cellStyle name="Header2 2 10 4" xfId="1308" xr:uid="{00000000-0005-0000-0000-000097000000}"/>
    <cellStyle name="Header2 2 10 5" xfId="1309" xr:uid="{00000000-0005-0000-0000-000098000000}"/>
    <cellStyle name="Header2 2 10 6" xfId="1310" xr:uid="{00000000-0005-0000-0000-000099000000}"/>
    <cellStyle name="Header2 2 10 7" xfId="1311" xr:uid="{00000000-0005-0000-0000-00009A000000}"/>
    <cellStyle name="Header2 2 10 8" xfId="1312" xr:uid="{00000000-0005-0000-0000-00009B000000}"/>
    <cellStyle name="Header2 2 11" xfId="1313" xr:uid="{00000000-0005-0000-0000-00009C000000}"/>
    <cellStyle name="Header2 2 11 2" xfId="1314" xr:uid="{00000000-0005-0000-0000-00009D000000}"/>
    <cellStyle name="Header2 2 11 3" xfId="1315" xr:uid="{00000000-0005-0000-0000-00009E000000}"/>
    <cellStyle name="Header2 2 11 4" xfId="1316" xr:uid="{00000000-0005-0000-0000-00009F000000}"/>
    <cellStyle name="Header2 2 11 5" xfId="1317" xr:uid="{00000000-0005-0000-0000-0000A0000000}"/>
    <cellStyle name="Header2 2 11 6" xfId="1318" xr:uid="{00000000-0005-0000-0000-0000A1000000}"/>
    <cellStyle name="Header2 2 11 7" xfId="1319" xr:uid="{00000000-0005-0000-0000-0000A2000000}"/>
    <cellStyle name="Header2 2 11 8" xfId="1320" xr:uid="{00000000-0005-0000-0000-0000A3000000}"/>
    <cellStyle name="Header2 2 12" xfId="1321" xr:uid="{00000000-0005-0000-0000-0000A4000000}"/>
    <cellStyle name="Header2 2 13" xfId="1322" xr:uid="{00000000-0005-0000-0000-0000A5000000}"/>
    <cellStyle name="Header2 2 14" xfId="1323" xr:uid="{00000000-0005-0000-0000-0000A6000000}"/>
    <cellStyle name="Header2 2 15" xfId="1324" xr:uid="{00000000-0005-0000-0000-0000A7000000}"/>
    <cellStyle name="Header2 2 16" xfId="1325" xr:uid="{00000000-0005-0000-0000-0000A8000000}"/>
    <cellStyle name="Header2 2 2" xfId="283" xr:uid="{00000000-0005-0000-0000-0000A9000000}"/>
    <cellStyle name="Header2 2 2 10" xfId="1326" xr:uid="{00000000-0005-0000-0000-0000AA000000}"/>
    <cellStyle name="Header2 2 2 10 2" xfId="1327" xr:uid="{00000000-0005-0000-0000-0000AB000000}"/>
    <cellStyle name="Header2 2 2 10 3" xfId="1328" xr:uid="{00000000-0005-0000-0000-0000AC000000}"/>
    <cellStyle name="Header2 2 2 10 4" xfId="1329" xr:uid="{00000000-0005-0000-0000-0000AD000000}"/>
    <cellStyle name="Header2 2 2 10 5" xfId="1330" xr:uid="{00000000-0005-0000-0000-0000AE000000}"/>
    <cellStyle name="Header2 2 2 10 6" xfId="1331" xr:uid="{00000000-0005-0000-0000-0000AF000000}"/>
    <cellStyle name="Header2 2 2 10 7" xfId="1332" xr:uid="{00000000-0005-0000-0000-0000B0000000}"/>
    <cellStyle name="Header2 2 2 10 8" xfId="1333" xr:uid="{00000000-0005-0000-0000-0000B1000000}"/>
    <cellStyle name="Header2 2 2 10 9" xfId="1334" xr:uid="{00000000-0005-0000-0000-0000B2000000}"/>
    <cellStyle name="Header2 2 2 11" xfId="1335" xr:uid="{00000000-0005-0000-0000-0000B3000000}"/>
    <cellStyle name="Header2 2 2 11 2" xfId="1336" xr:uid="{00000000-0005-0000-0000-0000B4000000}"/>
    <cellStyle name="Header2 2 2 11 3" xfId="1337" xr:uid="{00000000-0005-0000-0000-0000B5000000}"/>
    <cellStyle name="Header2 2 2 11 4" xfId="1338" xr:uid="{00000000-0005-0000-0000-0000B6000000}"/>
    <cellStyle name="Header2 2 2 11 5" xfId="1339" xr:uid="{00000000-0005-0000-0000-0000B7000000}"/>
    <cellStyle name="Header2 2 2 11 6" xfId="1340" xr:uid="{00000000-0005-0000-0000-0000B8000000}"/>
    <cellStyle name="Header2 2 2 11 7" xfId="1341" xr:uid="{00000000-0005-0000-0000-0000B9000000}"/>
    <cellStyle name="Header2 2 2 11 8" xfId="1342" xr:uid="{00000000-0005-0000-0000-0000BA000000}"/>
    <cellStyle name="Header2 2 2 12" xfId="1343" xr:uid="{00000000-0005-0000-0000-0000BB000000}"/>
    <cellStyle name="Header2 2 2 12 2" xfId="1344" xr:uid="{00000000-0005-0000-0000-0000BC000000}"/>
    <cellStyle name="Header2 2 2 12 3" xfId="1345" xr:uid="{00000000-0005-0000-0000-0000BD000000}"/>
    <cellStyle name="Header2 2 2 12 4" xfId="1346" xr:uid="{00000000-0005-0000-0000-0000BE000000}"/>
    <cellStyle name="Header2 2 2 12 5" xfId="1347" xr:uid="{00000000-0005-0000-0000-0000BF000000}"/>
    <cellStyle name="Header2 2 2 12 6" xfId="1348" xr:uid="{00000000-0005-0000-0000-0000C0000000}"/>
    <cellStyle name="Header2 2 2 12 7" xfId="1349" xr:uid="{00000000-0005-0000-0000-0000C1000000}"/>
    <cellStyle name="Header2 2 2 12 8" xfId="1350" xr:uid="{00000000-0005-0000-0000-0000C2000000}"/>
    <cellStyle name="Header2 2 2 13" xfId="1351" xr:uid="{00000000-0005-0000-0000-0000C3000000}"/>
    <cellStyle name="Header2 2 2 14" xfId="1352" xr:uid="{00000000-0005-0000-0000-0000C4000000}"/>
    <cellStyle name="Header2 2 2 15" xfId="1353" xr:uid="{00000000-0005-0000-0000-0000C5000000}"/>
    <cellStyle name="Header2 2 2 16" xfId="1354" xr:uid="{00000000-0005-0000-0000-0000C6000000}"/>
    <cellStyle name="Header2 2 2 17" xfId="1355" xr:uid="{00000000-0005-0000-0000-0000C7000000}"/>
    <cellStyle name="Header2 2 2 18" xfId="1356" xr:uid="{00000000-0005-0000-0000-0000C8000000}"/>
    <cellStyle name="Header2 2 2 19" xfId="1357" xr:uid="{00000000-0005-0000-0000-0000C9000000}"/>
    <cellStyle name="Header2 2 2 2" xfId="284" xr:uid="{00000000-0005-0000-0000-0000CA000000}"/>
    <cellStyle name="Header2 2 2 2 10" xfId="1358" xr:uid="{00000000-0005-0000-0000-0000CB000000}"/>
    <cellStyle name="Header2 2 2 2 10 2" xfId="1359" xr:uid="{00000000-0005-0000-0000-0000CC000000}"/>
    <cellStyle name="Header2 2 2 2 10 3" xfId="1360" xr:uid="{00000000-0005-0000-0000-0000CD000000}"/>
    <cellStyle name="Header2 2 2 2 10 4" xfId="1361" xr:uid="{00000000-0005-0000-0000-0000CE000000}"/>
    <cellStyle name="Header2 2 2 2 10 5" xfId="1362" xr:uid="{00000000-0005-0000-0000-0000CF000000}"/>
    <cellStyle name="Header2 2 2 2 10 6" xfId="1363" xr:uid="{00000000-0005-0000-0000-0000D0000000}"/>
    <cellStyle name="Header2 2 2 2 10 7" xfId="1364" xr:uid="{00000000-0005-0000-0000-0000D1000000}"/>
    <cellStyle name="Header2 2 2 2 10 8" xfId="1365" xr:uid="{00000000-0005-0000-0000-0000D2000000}"/>
    <cellStyle name="Header2 2 2 2 11" xfId="1366" xr:uid="{00000000-0005-0000-0000-0000D3000000}"/>
    <cellStyle name="Header2 2 2 2 11 2" xfId="1367" xr:uid="{00000000-0005-0000-0000-0000D4000000}"/>
    <cellStyle name="Header2 2 2 2 11 3" xfId="1368" xr:uid="{00000000-0005-0000-0000-0000D5000000}"/>
    <cellStyle name="Header2 2 2 2 11 4" xfId="1369" xr:uid="{00000000-0005-0000-0000-0000D6000000}"/>
    <cellStyle name="Header2 2 2 2 11 5" xfId="1370" xr:uid="{00000000-0005-0000-0000-0000D7000000}"/>
    <cellStyle name="Header2 2 2 2 11 6" xfId="1371" xr:uid="{00000000-0005-0000-0000-0000D8000000}"/>
    <cellStyle name="Header2 2 2 2 11 7" xfId="1372" xr:uid="{00000000-0005-0000-0000-0000D9000000}"/>
    <cellStyle name="Header2 2 2 2 11 8" xfId="1373" xr:uid="{00000000-0005-0000-0000-0000DA000000}"/>
    <cellStyle name="Header2 2 2 2 12" xfId="1374" xr:uid="{00000000-0005-0000-0000-0000DB000000}"/>
    <cellStyle name="Header2 2 2 2 12 2" xfId="1375" xr:uid="{00000000-0005-0000-0000-0000DC000000}"/>
    <cellStyle name="Header2 2 2 2 12 3" xfId="1376" xr:uid="{00000000-0005-0000-0000-0000DD000000}"/>
    <cellStyle name="Header2 2 2 2 12 4" xfId="1377" xr:uid="{00000000-0005-0000-0000-0000DE000000}"/>
    <cellStyle name="Header2 2 2 2 12 5" xfId="1378" xr:uid="{00000000-0005-0000-0000-0000DF000000}"/>
    <cellStyle name="Header2 2 2 2 12 6" xfId="1379" xr:uid="{00000000-0005-0000-0000-0000E0000000}"/>
    <cellStyle name="Header2 2 2 2 12 7" xfId="1380" xr:uid="{00000000-0005-0000-0000-0000E1000000}"/>
    <cellStyle name="Header2 2 2 2 12 8" xfId="1381" xr:uid="{00000000-0005-0000-0000-0000E2000000}"/>
    <cellStyle name="Header2 2 2 2 13" xfId="1382" xr:uid="{00000000-0005-0000-0000-0000E3000000}"/>
    <cellStyle name="Header2 2 2 2 13 2" xfId="1383" xr:uid="{00000000-0005-0000-0000-0000E4000000}"/>
    <cellStyle name="Header2 2 2 2 13 3" xfId="1384" xr:uid="{00000000-0005-0000-0000-0000E5000000}"/>
    <cellStyle name="Header2 2 2 2 13 4" xfId="1385" xr:uid="{00000000-0005-0000-0000-0000E6000000}"/>
    <cellStyle name="Header2 2 2 2 13 5" xfId="1386" xr:uid="{00000000-0005-0000-0000-0000E7000000}"/>
    <cellStyle name="Header2 2 2 2 13 6" xfId="1387" xr:uid="{00000000-0005-0000-0000-0000E8000000}"/>
    <cellStyle name="Header2 2 2 2 13 7" xfId="1388" xr:uid="{00000000-0005-0000-0000-0000E9000000}"/>
    <cellStyle name="Header2 2 2 2 13 8" xfId="1389" xr:uid="{00000000-0005-0000-0000-0000EA000000}"/>
    <cellStyle name="Header2 2 2 2 14" xfId="1390" xr:uid="{00000000-0005-0000-0000-0000EB000000}"/>
    <cellStyle name="Header2 2 2 2 15" xfId="1391" xr:uid="{00000000-0005-0000-0000-0000EC000000}"/>
    <cellStyle name="Header2 2 2 2 16" xfId="1392" xr:uid="{00000000-0005-0000-0000-0000ED000000}"/>
    <cellStyle name="Header2 2 2 2 17" xfId="1393" xr:uid="{00000000-0005-0000-0000-0000EE000000}"/>
    <cellStyle name="Header2 2 2 2 18" xfId="1394" xr:uid="{00000000-0005-0000-0000-0000EF000000}"/>
    <cellStyle name="Header2 2 2 2 19" xfId="1395" xr:uid="{00000000-0005-0000-0000-0000F0000000}"/>
    <cellStyle name="Header2 2 2 2 2" xfId="285" xr:uid="{00000000-0005-0000-0000-0000F1000000}"/>
    <cellStyle name="Header2 2 2 2 2 10" xfId="1396" xr:uid="{00000000-0005-0000-0000-0000F2000000}"/>
    <cellStyle name="Header2 2 2 2 2 10 2" xfId="1397" xr:uid="{00000000-0005-0000-0000-0000F3000000}"/>
    <cellStyle name="Header2 2 2 2 2 10 3" xfId="1398" xr:uid="{00000000-0005-0000-0000-0000F4000000}"/>
    <cellStyle name="Header2 2 2 2 2 10 4" xfId="1399" xr:uid="{00000000-0005-0000-0000-0000F5000000}"/>
    <cellStyle name="Header2 2 2 2 2 10 5" xfId="1400" xr:uid="{00000000-0005-0000-0000-0000F6000000}"/>
    <cellStyle name="Header2 2 2 2 2 10 6" xfId="1401" xr:uid="{00000000-0005-0000-0000-0000F7000000}"/>
    <cellStyle name="Header2 2 2 2 2 10 7" xfId="1402" xr:uid="{00000000-0005-0000-0000-0000F8000000}"/>
    <cellStyle name="Header2 2 2 2 2 10 8" xfId="1403" xr:uid="{00000000-0005-0000-0000-0000F9000000}"/>
    <cellStyle name="Header2 2 2 2 2 11" xfId="1404" xr:uid="{00000000-0005-0000-0000-0000FA000000}"/>
    <cellStyle name="Header2 2 2 2 2 11 2" xfId="1405" xr:uid="{00000000-0005-0000-0000-0000FB000000}"/>
    <cellStyle name="Header2 2 2 2 2 11 3" xfId="1406" xr:uid="{00000000-0005-0000-0000-0000FC000000}"/>
    <cellStyle name="Header2 2 2 2 2 11 4" xfId="1407" xr:uid="{00000000-0005-0000-0000-0000FD000000}"/>
    <cellStyle name="Header2 2 2 2 2 11 5" xfId="1408" xr:uid="{00000000-0005-0000-0000-0000FE000000}"/>
    <cellStyle name="Header2 2 2 2 2 11 6" xfId="1409" xr:uid="{00000000-0005-0000-0000-0000FF000000}"/>
    <cellStyle name="Header2 2 2 2 2 11 7" xfId="1410" xr:uid="{00000000-0005-0000-0000-000000010000}"/>
    <cellStyle name="Header2 2 2 2 2 11 8" xfId="1411" xr:uid="{00000000-0005-0000-0000-000001010000}"/>
    <cellStyle name="Header2 2 2 2 2 12" xfId="1412" xr:uid="{00000000-0005-0000-0000-000002010000}"/>
    <cellStyle name="Header2 2 2 2 2 13" xfId="1413" xr:uid="{00000000-0005-0000-0000-000003010000}"/>
    <cellStyle name="Header2 2 2 2 2 14" xfId="1414" xr:uid="{00000000-0005-0000-0000-000004010000}"/>
    <cellStyle name="Header2 2 2 2 2 15" xfId="1415" xr:uid="{00000000-0005-0000-0000-000005010000}"/>
    <cellStyle name="Header2 2 2 2 2 16" xfId="1416" xr:uid="{00000000-0005-0000-0000-000006010000}"/>
    <cellStyle name="Header2 2 2 2 2 17" xfId="1417" xr:uid="{00000000-0005-0000-0000-000007010000}"/>
    <cellStyle name="Header2 2 2 2 2 18" xfId="1418" xr:uid="{00000000-0005-0000-0000-000008010000}"/>
    <cellStyle name="Header2 2 2 2 2 19" xfId="1419" xr:uid="{00000000-0005-0000-0000-000009010000}"/>
    <cellStyle name="Header2 2 2 2 2 2" xfId="286" xr:uid="{00000000-0005-0000-0000-00000A010000}"/>
    <cellStyle name="Header2 2 2 2 2 2 10" xfId="1420" xr:uid="{00000000-0005-0000-0000-00000B010000}"/>
    <cellStyle name="Header2 2 2 2 2 2 11" xfId="1421" xr:uid="{00000000-0005-0000-0000-00000C010000}"/>
    <cellStyle name="Header2 2 2 2 2 2 12" xfId="1422" xr:uid="{00000000-0005-0000-0000-00000D010000}"/>
    <cellStyle name="Header2 2 2 2 2 2 13" xfId="1423" xr:uid="{00000000-0005-0000-0000-00000E010000}"/>
    <cellStyle name="Header2 2 2 2 2 2 14" xfId="1424" xr:uid="{00000000-0005-0000-0000-00000F010000}"/>
    <cellStyle name="Header2 2 2 2 2 2 15" xfId="1425" xr:uid="{00000000-0005-0000-0000-000010010000}"/>
    <cellStyle name="Header2 2 2 2 2 2 16" xfId="1426" xr:uid="{00000000-0005-0000-0000-000011010000}"/>
    <cellStyle name="Header2 2 2 2 2 2 17" xfId="1427" xr:uid="{00000000-0005-0000-0000-000012010000}"/>
    <cellStyle name="Header2 2 2 2 2 2 2" xfId="287" xr:uid="{00000000-0005-0000-0000-000013010000}"/>
    <cellStyle name="Header2 2 2 2 2 2 2 10" xfId="1428" xr:uid="{00000000-0005-0000-0000-000014010000}"/>
    <cellStyle name="Header2 2 2 2 2 2 2 11" xfId="1429" xr:uid="{00000000-0005-0000-0000-000015010000}"/>
    <cellStyle name="Header2 2 2 2 2 2 2 12" xfId="1430" xr:uid="{00000000-0005-0000-0000-000016010000}"/>
    <cellStyle name="Header2 2 2 2 2 2 2 13" xfId="1431" xr:uid="{00000000-0005-0000-0000-000017010000}"/>
    <cellStyle name="Header2 2 2 2 2 2 2 14" xfId="1432" xr:uid="{00000000-0005-0000-0000-000018010000}"/>
    <cellStyle name="Header2 2 2 2 2 2 2 15" xfId="1433" xr:uid="{00000000-0005-0000-0000-000019010000}"/>
    <cellStyle name="Header2 2 2 2 2 2 2 16" xfId="1434" xr:uid="{00000000-0005-0000-0000-00001A010000}"/>
    <cellStyle name="Header2 2 2 2 2 2 2 2" xfId="288" xr:uid="{00000000-0005-0000-0000-00001B010000}"/>
    <cellStyle name="Header2 2 2 2 2 2 2 2 10" xfId="1435" xr:uid="{00000000-0005-0000-0000-00001C010000}"/>
    <cellStyle name="Header2 2 2 2 2 2 2 2 2" xfId="1436" xr:uid="{00000000-0005-0000-0000-00001D010000}"/>
    <cellStyle name="Header2 2 2 2 2 2 2 2 2 2" xfId="1437" xr:uid="{00000000-0005-0000-0000-00001E010000}"/>
    <cellStyle name="Header2 2 2 2 2 2 2 2 2 3" xfId="1438" xr:uid="{00000000-0005-0000-0000-00001F010000}"/>
    <cellStyle name="Header2 2 2 2 2 2 2 2 2 4" xfId="1439" xr:uid="{00000000-0005-0000-0000-000020010000}"/>
    <cellStyle name="Header2 2 2 2 2 2 2 2 2 5" xfId="1440" xr:uid="{00000000-0005-0000-0000-000021010000}"/>
    <cellStyle name="Header2 2 2 2 2 2 2 2 2 6" xfId="1441" xr:uid="{00000000-0005-0000-0000-000022010000}"/>
    <cellStyle name="Header2 2 2 2 2 2 2 2 2 7" xfId="1442" xr:uid="{00000000-0005-0000-0000-000023010000}"/>
    <cellStyle name="Header2 2 2 2 2 2 2 2 2 8" xfId="1443" xr:uid="{00000000-0005-0000-0000-000024010000}"/>
    <cellStyle name="Header2 2 2 2 2 2 2 2 3" xfId="1444" xr:uid="{00000000-0005-0000-0000-000025010000}"/>
    <cellStyle name="Header2 2 2 2 2 2 2 2 4" xfId="1445" xr:uid="{00000000-0005-0000-0000-000026010000}"/>
    <cellStyle name="Header2 2 2 2 2 2 2 2 5" xfId="1446" xr:uid="{00000000-0005-0000-0000-000027010000}"/>
    <cellStyle name="Header2 2 2 2 2 2 2 2 6" xfId="1447" xr:uid="{00000000-0005-0000-0000-000028010000}"/>
    <cellStyle name="Header2 2 2 2 2 2 2 2 7" xfId="1448" xr:uid="{00000000-0005-0000-0000-000029010000}"/>
    <cellStyle name="Header2 2 2 2 2 2 2 2 8" xfId="1449" xr:uid="{00000000-0005-0000-0000-00002A010000}"/>
    <cellStyle name="Header2 2 2 2 2 2 2 2 9" xfId="1450" xr:uid="{00000000-0005-0000-0000-00002B010000}"/>
    <cellStyle name="Header2 2 2 2 2 2 2 3" xfId="1451" xr:uid="{00000000-0005-0000-0000-00002C010000}"/>
    <cellStyle name="Header2 2 2 2 2 2 2 3 10" xfId="1452" xr:uid="{00000000-0005-0000-0000-00002D010000}"/>
    <cellStyle name="Header2 2 2 2 2 2 2 3 2" xfId="1453" xr:uid="{00000000-0005-0000-0000-00002E010000}"/>
    <cellStyle name="Header2 2 2 2 2 2 2 3 2 2" xfId="1454" xr:uid="{00000000-0005-0000-0000-00002F010000}"/>
    <cellStyle name="Header2 2 2 2 2 2 2 3 2 3" xfId="1455" xr:uid="{00000000-0005-0000-0000-000030010000}"/>
    <cellStyle name="Header2 2 2 2 2 2 2 3 2 4" xfId="1456" xr:uid="{00000000-0005-0000-0000-000031010000}"/>
    <cellStyle name="Header2 2 2 2 2 2 2 3 2 5" xfId="1457" xr:uid="{00000000-0005-0000-0000-000032010000}"/>
    <cellStyle name="Header2 2 2 2 2 2 2 3 2 6" xfId="1458" xr:uid="{00000000-0005-0000-0000-000033010000}"/>
    <cellStyle name="Header2 2 2 2 2 2 2 3 2 7" xfId="1459" xr:uid="{00000000-0005-0000-0000-000034010000}"/>
    <cellStyle name="Header2 2 2 2 2 2 2 3 2 8" xfId="1460" xr:uid="{00000000-0005-0000-0000-000035010000}"/>
    <cellStyle name="Header2 2 2 2 2 2 2 3 3" xfId="1461" xr:uid="{00000000-0005-0000-0000-000036010000}"/>
    <cellStyle name="Header2 2 2 2 2 2 2 3 4" xfId="1462" xr:uid="{00000000-0005-0000-0000-000037010000}"/>
    <cellStyle name="Header2 2 2 2 2 2 2 3 5" xfId="1463" xr:uid="{00000000-0005-0000-0000-000038010000}"/>
    <cellStyle name="Header2 2 2 2 2 2 2 3 6" xfId="1464" xr:uid="{00000000-0005-0000-0000-000039010000}"/>
    <cellStyle name="Header2 2 2 2 2 2 2 3 7" xfId="1465" xr:uid="{00000000-0005-0000-0000-00003A010000}"/>
    <cellStyle name="Header2 2 2 2 2 2 2 3 8" xfId="1466" xr:uid="{00000000-0005-0000-0000-00003B010000}"/>
    <cellStyle name="Header2 2 2 2 2 2 2 3 9" xfId="1467" xr:uid="{00000000-0005-0000-0000-00003C010000}"/>
    <cellStyle name="Header2 2 2 2 2 2 2 4" xfId="1468" xr:uid="{00000000-0005-0000-0000-00003D010000}"/>
    <cellStyle name="Header2 2 2 2 2 2 2 4 2" xfId="1469" xr:uid="{00000000-0005-0000-0000-00003E010000}"/>
    <cellStyle name="Header2 2 2 2 2 2 2 4 3" xfId="1470" xr:uid="{00000000-0005-0000-0000-00003F010000}"/>
    <cellStyle name="Header2 2 2 2 2 2 2 4 4" xfId="1471" xr:uid="{00000000-0005-0000-0000-000040010000}"/>
    <cellStyle name="Header2 2 2 2 2 2 2 4 5" xfId="1472" xr:uid="{00000000-0005-0000-0000-000041010000}"/>
    <cellStyle name="Header2 2 2 2 2 2 2 4 6" xfId="1473" xr:uid="{00000000-0005-0000-0000-000042010000}"/>
    <cellStyle name="Header2 2 2 2 2 2 2 4 7" xfId="1474" xr:uid="{00000000-0005-0000-0000-000043010000}"/>
    <cellStyle name="Header2 2 2 2 2 2 2 4 8" xfId="1475" xr:uid="{00000000-0005-0000-0000-000044010000}"/>
    <cellStyle name="Header2 2 2 2 2 2 2 4 9" xfId="1476" xr:uid="{00000000-0005-0000-0000-000045010000}"/>
    <cellStyle name="Header2 2 2 2 2 2 2 5" xfId="1477" xr:uid="{00000000-0005-0000-0000-000046010000}"/>
    <cellStyle name="Header2 2 2 2 2 2 2 5 2" xfId="1478" xr:uid="{00000000-0005-0000-0000-000047010000}"/>
    <cellStyle name="Header2 2 2 2 2 2 2 5 3" xfId="1479" xr:uid="{00000000-0005-0000-0000-000048010000}"/>
    <cellStyle name="Header2 2 2 2 2 2 2 5 4" xfId="1480" xr:uid="{00000000-0005-0000-0000-000049010000}"/>
    <cellStyle name="Header2 2 2 2 2 2 2 5 5" xfId="1481" xr:uid="{00000000-0005-0000-0000-00004A010000}"/>
    <cellStyle name="Header2 2 2 2 2 2 2 5 6" xfId="1482" xr:uid="{00000000-0005-0000-0000-00004B010000}"/>
    <cellStyle name="Header2 2 2 2 2 2 2 5 7" xfId="1483" xr:uid="{00000000-0005-0000-0000-00004C010000}"/>
    <cellStyle name="Header2 2 2 2 2 2 2 5 8" xfId="1484" xr:uid="{00000000-0005-0000-0000-00004D010000}"/>
    <cellStyle name="Header2 2 2 2 2 2 2 6" xfId="1485" xr:uid="{00000000-0005-0000-0000-00004E010000}"/>
    <cellStyle name="Header2 2 2 2 2 2 2 6 2" xfId="1486" xr:uid="{00000000-0005-0000-0000-00004F010000}"/>
    <cellStyle name="Header2 2 2 2 2 2 2 6 3" xfId="1487" xr:uid="{00000000-0005-0000-0000-000050010000}"/>
    <cellStyle name="Header2 2 2 2 2 2 2 6 4" xfId="1488" xr:uid="{00000000-0005-0000-0000-000051010000}"/>
    <cellStyle name="Header2 2 2 2 2 2 2 6 5" xfId="1489" xr:uid="{00000000-0005-0000-0000-000052010000}"/>
    <cellStyle name="Header2 2 2 2 2 2 2 6 6" xfId="1490" xr:uid="{00000000-0005-0000-0000-000053010000}"/>
    <cellStyle name="Header2 2 2 2 2 2 2 6 7" xfId="1491" xr:uid="{00000000-0005-0000-0000-000054010000}"/>
    <cellStyle name="Header2 2 2 2 2 2 2 6 8" xfId="1492" xr:uid="{00000000-0005-0000-0000-000055010000}"/>
    <cellStyle name="Header2 2 2 2 2 2 2 7" xfId="1493" xr:uid="{00000000-0005-0000-0000-000056010000}"/>
    <cellStyle name="Header2 2 2 2 2 2 2 7 2" xfId="1494" xr:uid="{00000000-0005-0000-0000-000057010000}"/>
    <cellStyle name="Header2 2 2 2 2 2 2 7 3" xfId="1495" xr:uid="{00000000-0005-0000-0000-000058010000}"/>
    <cellStyle name="Header2 2 2 2 2 2 2 7 4" xfId="1496" xr:uid="{00000000-0005-0000-0000-000059010000}"/>
    <cellStyle name="Header2 2 2 2 2 2 2 7 5" xfId="1497" xr:uid="{00000000-0005-0000-0000-00005A010000}"/>
    <cellStyle name="Header2 2 2 2 2 2 2 7 6" xfId="1498" xr:uid="{00000000-0005-0000-0000-00005B010000}"/>
    <cellStyle name="Header2 2 2 2 2 2 2 7 7" xfId="1499" xr:uid="{00000000-0005-0000-0000-00005C010000}"/>
    <cellStyle name="Header2 2 2 2 2 2 2 7 8" xfId="1500" xr:uid="{00000000-0005-0000-0000-00005D010000}"/>
    <cellStyle name="Header2 2 2 2 2 2 2 8" xfId="1501" xr:uid="{00000000-0005-0000-0000-00005E010000}"/>
    <cellStyle name="Header2 2 2 2 2 2 2 8 2" xfId="1502" xr:uid="{00000000-0005-0000-0000-00005F010000}"/>
    <cellStyle name="Header2 2 2 2 2 2 2 8 3" xfId="1503" xr:uid="{00000000-0005-0000-0000-000060010000}"/>
    <cellStyle name="Header2 2 2 2 2 2 2 8 4" xfId="1504" xr:uid="{00000000-0005-0000-0000-000061010000}"/>
    <cellStyle name="Header2 2 2 2 2 2 2 8 5" xfId="1505" xr:uid="{00000000-0005-0000-0000-000062010000}"/>
    <cellStyle name="Header2 2 2 2 2 2 2 8 6" xfId="1506" xr:uid="{00000000-0005-0000-0000-000063010000}"/>
    <cellStyle name="Header2 2 2 2 2 2 2 8 7" xfId="1507" xr:uid="{00000000-0005-0000-0000-000064010000}"/>
    <cellStyle name="Header2 2 2 2 2 2 2 8 8" xfId="1508" xr:uid="{00000000-0005-0000-0000-000065010000}"/>
    <cellStyle name="Header2 2 2 2 2 2 2 9" xfId="1509" xr:uid="{00000000-0005-0000-0000-000066010000}"/>
    <cellStyle name="Header2 2 2 2 2 2 3" xfId="289" xr:uid="{00000000-0005-0000-0000-000067010000}"/>
    <cellStyle name="Header2 2 2 2 2 2 3 10" xfId="1510" xr:uid="{00000000-0005-0000-0000-000068010000}"/>
    <cellStyle name="Header2 2 2 2 2 2 3 2" xfId="1511" xr:uid="{00000000-0005-0000-0000-000069010000}"/>
    <cellStyle name="Header2 2 2 2 2 2 3 2 2" xfId="1512" xr:uid="{00000000-0005-0000-0000-00006A010000}"/>
    <cellStyle name="Header2 2 2 2 2 2 3 2 3" xfId="1513" xr:uid="{00000000-0005-0000-0000-00006B010000}"/>
    <cellStyle name="Header2 2 2 2 2 2 3 2 4" xfId="1514" xr:uid="{00000000-0005-0000-0000-00006C010000}"/>
    <cellStyle name="Header2 2 2 2 2 2 3 2 5" xfId="1515" xr:uid="{00000000-0005-0000-0000-00006D010000}"/>
    <cellStyle name="Header2 2 2 2 2 2 3 2 6" xfId="1516" xr:uid="{00000000-0005-0000-0000-00006E010000}"/>
    <cellStyle name="Header2 2 2 2 2 2 3 2 7" xfId="1517" xr:uid="{00000000-0005-0000-0000-00006F010000}"/>
    <cellStyle name="Header2 2 2 2 2 2 3 2 8" xfId="1518" xr:uid="{00000000-0005-0000-0000-000070010000}"/>
    <cellStyle name="Header2 2 2 2 2 2 3 3" xfId="1519" xr:uid="{00000000-0005-0000-0000-000071010000}"/>
    <cellStyle name="Header2 2 2 2 2 2 3 4" xfId="1520" xr:uid="{00000000-0005-0000-0000-000072010000}"/>
    <cellStyle name="Header2 2 2 2 2 2 3 5" xfId="1521" xr:uid="{00000000-0005-0000-0000-000073010000}"/>
    <cellStyle name="Header2 2 2 2 2 2 3 6" xfId="1522" xr:uid="{00000000-0005-0000-0000-000074010000}"/>
    <cellStyle name="Header2 2 2 2 2 2 3 7" xfId="1523" xr:uid="{00000000-0005-0000-0000-000075010000}"/>
    <cellStyle name="Header2 2 2 2 2 2 3 8" xfId="1524" xr:uid="{00000000-0005-0000-0000-000076010000}"/>
    <cellStyle name="Header2 2 2 2 2 2 3 9" xfId="1525" xr:uid="{00000000-0005-0000-0000-000077010000}"/>
    <cellStyle name="Header2 2 2 2 2 2 4" xfId="1526" xr:uid="{00000000-0005-0000-0000-000078010000}"/>
    <cellStyle name="Header2 2 2 2 2 2 4 10" xfId="1527" xr:uid="{00000000-0005-0000-0000-000079010000}"/>
    <cellStyle name="Header2 2 2 2 2 2 4 2" xfId="1528" xr:uid="{00000000-0005-0000-0000-00007A010000}"/>
    <cellStyle name="Header2 2 2 2 2 2 4 2 2" xfId="1529" xr:uid="{00000000-0005-0000-0000-00007B010000}"/>
    <cellStyle name="Header2 2 2 2 2 2 4 2 3" xfId="1530" xr:uid="{00000000-0005-0000-0000-00007C010000}"/>
    <cellStyle name="Header2 2 2 2 2 2 4 2 4" xfId="1531" xr:uid="{00000000-0005-0000-0000-00007D010000}"/>
    <cellStyle name="Header2 2 2 2 2 2 4 2 5" xfId="1532" xr:uid="{00000000-0005-0000-0000-00007E010000}"/>
    <cellStyle name="Header2 2 2 2 2 2 4 2 6" xfId="1533" xr:uid="{00000000-0005-0000-0000-00007F010000}"/>
    <cellStyle name="Header2 2 2 2 2 2 4 2 7" xfId="1534" xr:uid="{00000000-0005-0000-0000-000080010000}"/>
    <cellStyle name="Header2 2 2 2 2 2 4 2 8" xfId="1535" xr:uid="{00000000-0005-0000-0000-000081010000}"/>
    <cellStyle name="Header2 2 2 2 2 2 4 3" xfId="1536" xr:uid="{00000000-0005-0000-0000-000082010000}"/>
    <cellStyle name="Header2 2 2 2 2 2 4 4" xfId="1537" xr:uid="{00000000-0005-0000-0000-000083010000}"/>
    <cellStyle name="Header2 2 2 2 2 2 4 5" xfId="1538" xr:uid="{00000000-0005-0000-0000-000084010000}"/>
    <cellStyle name="Header2 2 2 2 2 2 4 6" xfId="1539" xr:uid="{00000000-0005-0000-0000-000085010000}"/>
    <cellStyle name="Header2 2 2 2 2 2 4 7" xfId="1540" xr:uid="{00000000-0005-0000-0000-000086010000}"/>
    <cellStyle name="Header2 2 2 2 2 2 4 8" xfId="1541" xr:uid="{00000000-0005-0000-0000-000087010000}"/>
    <cellStyle name="Header2 2 2 2 2 2 4 9" xfId="1542" xr:uid="{00000000-0005-0000-0000-000088010000}"/>
    <cellStyle name="Header2 2 2 2 2 2 5" xfId="1543" xr:uid="{00000000-0005-0000-0000-000089010000}"/>
    <cellStyle name="Header2 2 2 2 2 2 5 2" xfId="1544" xr:uid="{00000000-0005-0000-0000-00008A010000}"/>
    <cellStyle name="Header2 2 2 2 2 2 5 3" xfId="1545" xr:uid="{00000000-0005-0000-0000-00008B010000}"/>
    <cellStyle name="Header2 2 2 2 2 2 5 4" xfId="1546" xr:uid="{00000000-0005-0000-0000-00008C010000}"/>
    <cellStyle name="Header2 2 2 2 2 2 5 5" xfId="1547" xr:uid="{00000000-0005-0000-0000-00008D010000}"/>
    <cellStyle name="Header2 2 2 2 2 2 5 6" xfId="1548" xr:uid="{00000000-0005-0000-0000-00008E010000}"/>
    <cellStyle name="Header2 2 2 2 2 2 5 7" xfId="1549" xr:uid="{00000000-0005-0000-0000-00008F010000}"/>
    <cellStyle name="Header2 2 2 2 2 2 5 8" xfId="1550" xr:uid="{00000000-0005-0000-0000-000090010000}"/>
    <cellStyle name="Header2 2 2 2 2 2 5 9" xfId="1551" xr:uid="{00000000-0005-0000-0000-000091010000}"/>
    <cellStyle name="Header2 2 2 2 2 2 6" xfId="1552" xr:uid="{00000000-0005-0000-0000-000092010000}"/>
    <cellStyle name="Header2 2 2 2 2 2 6 2" xfId="1553" xr:uid="{00000000-0005-0000-0000-000093010000}"/>
    <cellStyle name="Header2 2 2 2 2 2 6 3" xfId="1554" xr:uid="{00000000-0005-0000-0000-000094010000}"/>
    <cellStyle name="Header2 2 2 2 2 2 6 4" xfId="1555" xr:uid="{00000000-0005-0000-0000-000095010000}"/>
    <cellStyle name="Header2 2 2 2 2 2 6 5" xfId="1556" xr:uid="{00000000-0005-0000-0000-000096010000}"/>
    <cellStyle name="Header2 2 2 2 2 2 6 6" xfId="1557" xr:uid="{00000000-0005-0000-0000-000097010000}"/>
    <cellStyle name="Header2 2 2 2 2 2 6 7" xfId="1558" xr:uid="{00000000-0005-0000-0000-000098010000}"/>
    <cellStyle name="Header2 2 2 2 2 2 6 8" xfId="1559" xr:uid="{00000000-0005-0000-0000-000099010000}"/>
    <cellStyle name="Header2 2 2 2 2 2 7" xfId="1560" xr:uid="{00000000-0005-0000-0000-00009A010000}"/>
    <cellStyle name="Header2 2 2 2 2 2 7 2" xfId="1561" xr:uid="{00000000-0005-0000-0000-00009B010000}"/>
    <cellStyle name="Header2 2 2 2 2 2 7 3" xfId="1562" xr:uid="{00000000-0005-0000-0000-00009C010000}"/>
    <cellStyle name="Header2 2 2 2 2 2 7 4" xfId="1563" xr:uid="{00000000-0005-0000-0000-00009D010000}"/>
    <cellStyle name="Header2 2 2 2 2 2 7 5" xfId="1564" xr:uid="{00000000-0005-0000-0000-00009E010000}"/>
    <cellStyle name="Header2 2 2 2 2 2 7 6" xfId="1565" xr:uid="{00000000-0005-0000-0000-00009F010000}"/>
    <cellStyle name="Header2 2 2 2 2 2 7 7" xfId="1566" xr:uid="{00000000-0005-0000-0000-0000A0010000}"/>
    <cellStyle name="Header2 2 2 2 2 2 7 8" xfId="1567" xr:uid="{00000000-0005-0000-0000-0000A1010000}"/>
    <cellStyle name="Header2 2 2 2 2 2 8" xfId="1568" xr:uid="{00000000-0005-0000-0000-0000A2010000}"/>
    <cellStyle name="Header2 2 2 2 2 2 8 2" xfId="1569" xr:uid="{00000000-0005-0000-0000-0000A3010000}"/>
    <cellStyle name="Header2 2 2 2 2 2 8 3" xfId="1570" xr:uid="{00000000-0005-0000-0000-0000A4010000}"/>
    <cellStyle name="Header2 2 2 2 2 2 8 4" xfId="1571" xr:uid="{00000000-0005-0000-0000-0000A5010000}"/>
    <cellStyle name="Header2 2 2 2 2 2 8 5" xfId="1572" xr:uid="{00000000-0005-0000-0000-0000A6010000}"/>
    <cellStyle name="Header2 2 2 2 2 2 8 6" xfId="1573" xr:uid="{00000000-0005-0000-0000-0000A7010000}"/>
    <cellStyle name="Header2 2 2 2 2 2 8 7" xfId="1574" xr:uid="{00000000-0005-0000-0000-0000A8010000}"/>
    <cellStyle name="Header2 2 2 2 2 2 8 8" xfId="1575" xr:uid="{00000000-0005-0000-0000-0000A9010000}"/>
    <cellStyle name="Header2 2 2 2 2 2 9" xfId="1576" xr:uid="{00000000-0005-0000-0000-0000AA010000}"/>
    <cellStyle name="Header2 2 2 2 2 2 9 2" xfId="1577" xr:uid="{00000000-0005-0000-0000-0000AB010000}"/>
    <cellStyle name="Header2 2 2 2 2 2 9 3" xfId="1578" xr:uid="{00000000-0005-0000-0000-0000AC010000}"/>
    <cellStyle name="Header2 2 2 2 2 2 9 4" xfId="1579" xr:uid="{00000000-0005-0000-0000-0000AD010000}"/>
    <cellStyle name="Header2 2 2 2 2 2 9 5" xfId="1580" xr:uid="{00000000-0005-0000-0000-0000AE010000}"/>
    <cellStyle name="Header2 2 2 2 2 2 9 6" xfId="1581" xr:uid="{00000000-0005-0000-0000-0000AF010000}"/>
    <cellStyle name="Header2 2 2 2 2 2 9 7" xfId="1582" xr:uid="{00000000-0005-0000-0000-0000B0010000}"/>
    <cellStyle name="Header2 2 2 2 2 2 9 8" xfId="1583" xr:uid="{00000000-0005-0000-0000-0000B1010000}"/>
    <cellStyle name="Header2 2 2 2 2 3" xfId="290" xr:uid="{00000000-0005-0000-0000-0000B2010000}"/>
    <cellStyle name="Header2 2 2 2 2 3 10" xfId="1584" xr:uid="{00000000-0005-0000-0000-0000B3010000}"/>
    <cellStyle name="Header2 2 2 2 2 3 11" xfId="1585" xr:uid="{00000000-0005-0000-0000-0000B4010000}"/>
    <cellStyle name="Header2 2 2 2 2 3 12" xfId="1586" xr:uid="{00000000-0005-0000-0000-0000B5010000}"/>
    <cellStyle name="Header2 2 2 2 2 3 13" xfId="1587" xr:uid="{00000000-0005-0000-0000-0000B6010000}"/>
    <cellStyle name="Header2 2 2 2 2 3 14" xfId="1588" xr:uid="{00000000-0005-0000-0000-0000B7010000}"/>
    <cellStyle name="Header2 2 2 2 2 3 15" xfId="1589" xr:uid="{00000000-0005-0000-0000-0000B8010000}"/>
    <cellStyle name="Header2 2 2 2 2 3 16" xfId="1590" xr:uid="{00000000-0005-0000-0000-0000B9010000}"/>
    <cellStyle name="Header2 2 2 2 2 3 17" xfId="1591" xr:uid="{00000000-0005-0000-0000-0000BA010000}"/>
    <cellStyle name="Header2 2 2 2 2 3 2" xfId="291" xr:uid="{00000000-0005-0000-0000-0000BB010000}"/>
    <cellStyle name="Header2 2 2 2 2 3 2 10" xfId="1592" xr:uid="{00000000-0005-0000-0000-0000BC010000}"/>
    <cellStyle name="Header2 2 2 2 2 3 2 11" xfId="1593" xr:uid="{00000000-0005-0000-0000-0000BD010000}"/>
    <cellStyle name="Header2 2 2 2 2 3 2 12" xfId="1594" xr:uid="{00000000-0005-0000-0000-0000BE010000}"/>
    <cellStyle name="Header2 2 2 2 2 3 2 13" xfId="1595" xr:uid="{00000000-0005-0000-0000-0000BF010000}"/>
    <cellStyle name="Header2 2 2 2 2 3 2 14" xfId="1596" xr:uid="{00000000-0005-0000-0000-0000C0010000}"/>
    <cellStyle name="Header2 2 2 2 2 3 2 15" xfId="1597" xr:uid="{00000000-0005-0000-0000-0000C1010000}"/>
    <cellStyle name="Header2 2 2 2 2 3 2 16" xfId="1598" xr:uid="{00000000-0005-0000-0000-0000C2010000}"/>
    <cellStyle name="Header2 2 2 2 2 3 2 2" xfId="292" xr:uid="{00000000-0005-0000-0000-0000C3010000}"/>
    <cellStyle name="Header2 2 2 2 2 3 2 2 10" xfId="1599" xr:uid="{00000000-0005-0000-0000-0000C4010000}"/>
    <cellStyle name="Header2 2 2 2 2 3 2 2 2" xfId="1600" xr:uid="{00000000-0005-0000-0000-0000C5010000}"/>
    <cellStyle name="Header2 2 2 2 2 3 2 2 2 2" xfId="1601" xr:uid="{00000000-0005-0000-0000-0000C6010000}"/>
    <cellStyle name="Header2 2 2 2 2 3 2 2 2 3" xfId="1602" xr:uid="{00000000-0005-0000-0000-0000C7010000}"/>
    <cellStyle name="Header2 2 2 2 2 3 2 2 2 4" xfId="1603" xr:uid="{00000000-0005-0000-0000-0000C8010000}"/>
    <cellStyle name="Header2 2 2 2 2 3 2 2 2 5" xfId="1604" xr:uid="{00000000-0005-0000-0000-0000C9010000}"/>
    <cellStyle name="Header2 2 2 2 2 3 2 2 2 6" xfId="1605" xr:uid="{00000000-0005-0000-0000-0000CA010000}"/>
    <cellStyle name="Header2 2 2 2 2 3 2 2 2 7" xfId="1606" xr:uid="{00000000-0005-0000-0000-0000CB010000}"/>
    <cellStyle name="Header2 2 2 2 2 3 2 2 2 8" xfId="1607" xr:uid="{00000000-0005-0000-0000-0000CC010000}"/>
    <cellStyle name="Header2 2 2 2 2 3 2 2 3" xfId="1608" xr:uid="{00000000-0005-0000-0000-0000CD010000}"/>
    <cellStyle name="Header2 2 2 2 2 3 2 2 4" xfId="1609" xr:uid="{00000000-0005-0000-0000-0000CE010000}"/>
    <cellStyle name="Header2 2 2 2 2 3 2 2 5" xfId="1610" xr:uid="{00000000-0005-0000-0000-0000CF010000}"/>
    <cellStyle name="Header2 2 2 2 2 3 2 2 6" xfId="1611" xr:uid="{00000000-0005-0000-0000-0000D0010000}"/>
    <cellStyle name="Header2 2 2 2 2 3 2 2 7" xfId="1612" xr:uid="{00000000-0005-0000-0000-0000D1010000}"/>
    <cellStyle name="Header2 2 2 2 2 3 2 2 8" xfId="1613" xr:uid="{00000000-0005-0000-0000-0000D2010000}"/>
    <cellStyle name="Header2 2 2 2 2 3 2 2 9" xfId="1614" xr:uid="{00000000-0005-0000-0000-0000D3010000}"/>
    <cellStyle name="Header2 2 2 2 2 3 2 3" xfId="1615" xr:uid="{00000000-0005-0000-0000-0000D4010000}"/>
    <cellStyle name="Header2 2 2 2 2 3 2 3 10" xfId="1616" xr:uid="{00000000-0005-0000-0000-0000D5010000}"/>
    <cellStyle name="Header2 2 2 2 2 3 2 3 2" xfId="1617" xr:uid="{00000000-0005-0000-0000-0000D6010000}"/>
    <cellStyle name="Header2 2 2 2 2 3 2 3 2 2" xfId="1618" xr:uid="{00000000-0005-0000-0000-0000D7010000}"/>
    <cellStyle name="Header2 2 2 2 2 3 2 3 2 3" xfId="1619" xr:uid="{00000000-0005-0000-0000-0000D8010000}"/>
    <cellStyle name="Header2 2 2 2 2 3 2 3 2 4" xfId="1620" xr:uid="{00000000-0005-0000-0000-0000D9010000}"/>
    <cellStyle name="Header2 2 2 2 2 3 2 3 2 5" xfId="1621" xr:uid="{00000000-0005-0000-0000-0000DA010000}"/>
    <cellStyle name="Header2 2 2 2 2 3 2 3 2 6" xfId="1622" xr:uid="{00000000-0005-0000-0000-0000DB010000}"/>
    <cellStyle name="Header2 2 2 2 2 3 2 3 2 7" xfId="1623" xr:uid="{00000000-0005-0000-0000-0000DC010000}"/>
    <cellStyle name="Header2 2 2 2 2 3 2 3 2 8" xfId="1624" xr:uid="{00000000-0005-0000-0000-0000DD010000}"/>
    <cellStyle name="Header2 2 2 2 2 3 2 3 3" xfId="1625" xr:uid="{00000000-0005-0000-0000-0000DE010000}"/>
    <cellStyle name="Header2 2 2 2 2 3 2 3 4" xfId="1626" xr:uid="{00000000-0005-0000-0000-0000DF010000}"/>
    <cellStyle name="Header2 2 2 2 2 3 2 3 5" xfId="1627" xr:uid="{00000000-0005-0000-0000-0000E0010000}"/>
    <cellStyle name="Header2 2 2 2 2 3 2 3 6" xfId="1628" xr:uid="{00000000-0005-0000-0000-0000E1010000}"/>
    <cellStyle name="Header2 2 2 2 2 3 2 3 7" xfId="1629" xr:uid="{00000000-0005-0000-0000-0000E2010000}"/>
    <cellStyle name="Header2 2 2 2 2 3 2 3 8" xfId="1630" xr:uid="{00000000-0005-0000-0000-0000E3010000}"/>
    <cellStyle name="Header2 2 2 2 2 3 2 3 9" xfId="1631" xr:uid="{00000000-0005-0000-0000-0000E4010000}"/>
    <cellStyle name="Header2 2 2 2 2 3 2 4" xfId="1632" xr:uid="{00000000-0005-0000-0000-0000E5010000}"/>
    <cellStyle name="Header2 2 2 2 2 3 2 4 2" xfId="1633" xr:uid="{00000000-0005-0000-0000-0000E6010000}"/>
    <cellStyle name="Header2 2 2 2 2 3 2 4 3" xfId="1634" xr:uid="{00000000-0005-0000-0000-0000E7010000}"/>
    <cellStyle name="Header2 2 2 2 2 3 2 4 4" xfId="1635" xr:uid="{00000000-0005-0000-0000-0000E8010000}"/>
    <cellStyle name="Header2 2 2 2 2 3 2 4 5" xfId="1636" xr:uid="{00000000-0005-0000-0000-0000E9010000}"/>
    <cellStyle name="Header2 2 2 2 2 3 2 4 6" xfId="1637" xr:uid="{00000000-0005-0000-0000-0000EA010000}"/>
    <cellStyle name="Header2 2 2 2 2 3 2 4 7" xfId="1638" xr:uid="{00000000-0005-0000-0000-0000EB010000}"/>
    <cellStyle name="Header2 2 2 2 2 3 2 4 8" xfId="1639" xr:uid="{00000000-0005-0000-0000-0000EC010000}"/>
    <cellStyle name="Header2 2 2 2 2 3 2 4 9" xfId="1640" xr:uid="{00000000-0005-0000-0000-0000ED010000}"/>
    <cellStyle name="Header2 2 2 2 2 3 2 5" xfId="1641" xr:uid="{00000000-0005-0000-0000-0000EE010000}"/>
    <cellStyle name="Header2 2 2 2 2 3 2 5 2" xfId="1642" xr:uid="{00000000-0005-0000-0000-0000EF010000}"/>
    <cellStyle name="Header2 2 2 2 2 3 2 5 3" xfId="1643" xr:uid="{00000000-0005-0000-0000-0000F0010000}"/>
    <cellStyle name="Header2 2 2 2 2 3 2 5 4" xfId="1644" xr:uid="{00000000-0005-0000-0000-0000F1010000}"/>
    <cellStyle name="Header2 2 2 2 2 3 2 5 5" xfId="1645" xr:uid="{00000000-0005-0000-0000-0000F2010000}"/>
    <cellStyle name="Header2 2 2 2 2 3 2 5 6" xfId="1646" xr:uid="{00000000-0005-0000-0000-0000F3010000}"/>
    <cellStyle name="Header2 2 2 2 2 3 2 5 7" xfId="1647" xr:uid="{00000000-0005-0000-0000-0000F4010000}"/>
    <cellStyle name="Header2 2 2 2 2 3 2 5 8" xfId="1648" xr:uid="{00000000-0005-0000-0000-0000F5010000}"/>
    <cellStyle name="Header2 2 2 2 2 3 2 6" xfId="1649" xr:uid="{00000000-0005-0000-0000-0000F6010000}"/>
    <cellStyle name="Header2 2 2 2 2 3 2 6 2" xfId="1650" xr:uid="{00000000-0005-0000-0000-0000F7010000}"/>
    <cellStyle name="Header2 2 2 2 2 3 2 6 3" xfId="1651" xr:uid="{00000000-0005-0000-0000-0000F8010000}"/>
    <cellStyle name="Header2 2 2 2 2 3 2 6 4" xfId="1652" xr:uid="{00000000-0005-0000-0000-0000F9010000}"/>
    <cellStyle name="Header2 2 2 2 2 3 2 6 5" xfId="1653" xr:uid="{00000000-0005-0000-0000-0000FA010000}"/>
    <cellStyle name="Header2 2 2 2 2 3 2 6 6" xfId="1654" xr:uid="{00000000-0005-0000-0000-0000FB010000}"/>
    <cellStyle name="Header2 2 2 2 2 3 2 6 7" xfId="1655" xr:uid="{00000000-0005-0000-0000-0000FC010000}"/>
    <cellStyle name="Header2 2 2 2 2 3 2 6 8" xfId="1656" xr:uid="{00000000-0005-0000-0000-0000FD010000}"/>
    <cellStyle name="Header2 2 2 2 2 3 2 7" xfId="1657" xr:uid="{00000000-0005-0000-0000-0000FE010000}"/>
    <cellStyle name="Header2 2 2 2 2 3 2 7 2" xfId="1658" xr:uid="{00000000-0005-0000-0000-0000FF010000}"/>
    <cellStyle name="Header2 2 2 2 2 3 2 7 3" xfId="1659" xr:uid="{00000000-0005-0000-0000-000000020000}"/>
    <cellStyle name="Header2 2 2 2 2 3 2 7 4" xfId="1660" xr:uid="{00000000-0005-0000-0000-000001020000}"/>
    <cellStyle name="Header2 2 2 2 2 3 2 7 5" xfId="1661" xr:uid="{00000000-0005-0000-0000-000002020000}"/>
    <cellStyle name="Header2 2 2 2 2 3 2 7 6" xfId="1662" xr:uid="{00000000-0005-0000-0000-000003020000}"/>
    <cellStyle name="Header2 2 2 2 2 3 2 7 7" xfId="1663" xr:uid="{00000000-0005-0000-0000-000004020000}"/>
    <cellStyle name="Header2 2 2 2 2 3 2 7 8" xfId="1664" xr:uid="{00000000-0005-0000-0000-000005020000}"/>
    <cellStyle name="Header2 2 2 2 2 3 2 8" xfId="1665" xr:uid="{00000000-0005-0000-0000-000006020000}"/>
    <cellStyle name="Header2 2 2 2 2 3 2 8 2" xfId="1666" xr:uid="{00000000-0005-0000-0000-000007020000}"/>
    <cellStyle name="Header2 2 2 2 2 3 2 8 3" xfId="1667" xr:uid="{00000000-0005-0000-0000-000008020000}"/>
    <cellStyle name="Header2 2 2 2 2 3 2 8 4" xfId="1668" xr:uid="{00000000-0005-0000-0000-000009020000}"/>
    <cellStyle name="Header2 2 2 2 2 3 2 8 5" xfId="1669" xr:uid="{00000000-0005-0000-0000-00000A020000}"/>
    <cellStyle name="Header2 2 2 2 2 3 2 8 6" xfId="1670" xr:uid="{00000000-0005-0000-0000-00000B020000}"/>
    <cellStyle name="Header2 2 2 2 2 3 2 8 7" xfId="1671" xr:uid="{00000000-0005-0000-0000-00000C020000}"/>
    <cellStyle name="Header2 2 2 2 2 3 2 8 8" xfId="1672" xr:uid="{00000000-0005-0000-0000-00000D020000}"/>
    <cellStyle name="Header2 2 2 2 2 3 2 9" xfId="1673" xr:uid="{00000000-0005-0000-0000-00000E020000}"/>
    <cellStyle name="Header2 2 2 2 2 3 3" xfId="293" xr:uid="{00000000-0005-0000-0000-00000F020000}"/>
    <cellStyle name="Header2 2 2 2 2 3 3 10" xfId="1674" xr:uid="{00000000-0005-0000-0000-000010020000}"/>
    <cellStyle name="Header2 2 2 2 2 3 3 2" xfId="1675" xr:uid="{00000000-0005-0000-0000-000011020000}"/>
    <cellStyle name="Header2 2 2 2 2 3 3 2 2" xfId="1676" xr:uid="{00000000-0005-0000-0000-000012020000}"/>
    <cellStyle name="Header2 2 2 2 2 3 3 2 3" xfId="1677" xr:uid="{00000000-0005-0000-0000-000013020000}"/>
    <cellStyle name="Header2 2 2 2 2 3 3 2 4" xfId="1678" xr:uid="{00000000-0005-0000-0000-000014020000}"/>
    <cellStyle name="Header2 2 2 2 2 3 3 2 5" xfId="1679" xr:uid="{00000000-0005-0000-0000-000015020000}"/>
    <cellStyle name="Header2 2 2 2 2 3 3 2 6" xfId="1680" xr:uid="{00000000-0005-0000-0000-000016020000}"/>
    <cellStyle name="Header2 2 2 2 2 3 3 2 7" xfId="1681" xr:uid="{00000000-0005-0000-0000-000017020000}"/>
    <cellStyle name="Header2 2 2 2 2 3 3 2 8" xfId="1682" xr:uid="{00000000-0005-0000-0000-000018020000}"/>
    <cellStyle name="Header2 2 2 2 2 3 3 3" xfId="1683" xr:uid="{00000000-0005-0000-0000-000019020000}"/>
    <cellStyle name="Header2 2 2 2 2 3 3 4" xfId="1684" xr:uid="{00000000-0005-0000-0000-00001A020000}"/>
    <cellStyle name="Header2 2 2 2 2 3 3 5" xfId="1685" xr:uid="{00000000-0005-0000-0000-00001B020000}"/>
    <cellStyle name="Header2 2 2 2 2 3 3 6" xfId="1686" xr:uid="{00000000-0005-0000-0000-00001C020000}"/>
    <cellStyle name="Header2 2 2 2 2 3 3 7" xfId="1687" xr:uid="{00000000-0005-0000-0000-00001D020000}"/>
    <cellStyle name="Header2 2 2 2 2 3 3 8" xfId="1688" xr:uid="{00000000-0005-0000-0000-00001E020000}"/>
    <cellStyle name="Header2 2 2 2 2 3 3 9" xfId="1689" xr:uid="{00000000-0005-0000-0000-00001F020000}"/>
    <cellStyle name="Header2 2 2 2 2 3 4" xfId="1690" xr:uid="{00000000-0005-0000-0000-000020020000}"/>
    <cellStyle name="Header2 2 2 2 2 3 4 10" xfId="1691" xr:uid="{00000000-0005-0000-0000-000021020000}"/>
    <cellStyle name="Header2 2 2 2 2 3 4 2" xfId="1692" xr:uid="{00000000-0005-0000-0000-000022020000}"/>
    <cellStyle name="Header2 2 2 2 2 3 4 2 2" xfId="1693" xr:uid="{00000000-0005-0000-0000-000023020000}"/>
    <cellStyle name="Header2 2 2 2 2 3 4 2 3" xfId="1694" xr:uid="{00000000-0005-0000-0000-000024020000}"/>
    <cellStyle name="Header2 2 2 2 2 3 4 2 4" xfId="1695" xr:uid="{00000000-0005-0000-0000-000025020000}"/>
    <cellStyle name="Header2 2 2 2 2 3 4 2 5" xfId="1696" xr:uid="{00000000-0005-0000-0000-000026020000}"/>
    <cellStyle name="Header2 2 2 2 2 3 4 2 6" xfId="1697" xr:uid="{00000000-0005-0000-0000-000027020000}"/>
    <cellStyle name="Header2 2 2 2 2 3 4 2 7" xfId="1698" xr:uid="{00000000-0005-0000-0000-000028020000}"/>
    <cellStyle name="Header2 2 2 2 2 3 4 2 8" xfId="1699" xr:uid="{00000000-0005-0000-0000-000029020000}"/>
    <cellStyle name="Header2 2 2 2 2 3 4 3" xfId="1700" xr:uid="{00000000-0005-0000-0000-00002A020000}"/>
    <cellStyle name="Header2 2 2 2 2 3 4 4" xfId="1701" xr:uid="{00000000-0005-0000-0000-00002B020000}"/>
    <cellStyle name="Header2 2 2 2 2 3 4 5" xfId="1702" xr:uid="{00000000-0005-0000-0000-00002C020000}"/>
    <cellStyle name="Header2 2 2 2 2 3 4 6" xfId="1703" xr:uid="{00000000-0005-0000-0000-00002D020000}"/>
    <cellStyle name="Header2 2 2 2 2 3 4 7" xfId="1704" xr:uid="{00000000-0005-0000-0000-00002E020000}"/>
    <cellStyle name="Header2 2 2 2 2 3 4 8" xfId="1705" xr:uid="{00000000-0005-0000-0000-00002F020000}"/>
    <cellStyle name="Header2 2 2 2 2 3 4 9" xfId="1706" xr:uid="{00000000-0005-0000-0000-000030020000}"/>
    <cellStyle name="Header2 2 2 2 2 3 5" xfId="1707" xr:uid="{00000000-0005-0000-0000-000031020000}"/>
    <cellStyle name="Header2 2 2 2 2 3 5 2" xfId="1708" xr:uid="{00000000-0005-0000-0000-000032020000}"/>
    <cellStyle name="Header2 2 2 2 2 3 5 3" xfId="1709" xr:uid="{00000000-0005-0000-0000-000033020000}"/>
    <cellStyle name="Header2 2 2 2 2 3 5 4" xfId="1710" xr:uid="{00000000-0005-0000-0000-000034020000}"/>
    <cellStyle name="Header2 2 2 2 2 3 5 5" xfId="1711" xr:uid="{00000000-0005-0000-0000-000035020000}"/>
    <cellStyle name="Header2 2 2 2 2 3 5 6" xfId="1712" xr:uid="{00000000-0005-0000-0000-000036020000}"/>
    <cellStyle name="Header2 2 2 2 2 3 5 7" xfId="1713" xr:uid="{00000000-0005-0000-0000-000037020000}"/>
    <cellStyle name="Header2 2 2 2 2 3 5 8" xfId="1714" xr:uid="{00000000-0005-0000-0000-000038020000}"/>
    <cellStyle name="Header2 2 2 2 2 3 5 9" xfId="1715" xr:uid="{00000000-0005-0000-0000-000039020000}"/>
    <cellStyle name="Header2 2 2 2 2 3 6" xfId="1716" xr:uid="{00000000-0005-0000-0000-00003A020000}"/>
    <cellStyle name="Header2 2 2 2 2 3 6 2" xfId="1717" xr:uid="{00000000-0005-0000-0000-00003B020000}"/>
    <cellStyle name="Header2 2 2 2 2 3 6 3" xfId="1718" xr:uid="{00000000-0005-0000-0000-00003C020000}"/>
    <cellStyle name="Header2 2 2 2 2 3 6 4" xfId="1719" xr:uid="{00000000-0005-0000-0000-00003D020000}"/>
    <cellStyle name="Header2 2 2 2 2 3 6 5" xfId="1720" xr:uid="{00000000-0005-0000-0000-00003E020000}"/>
    <cellStyle name="Header2 2 2 2 2 3 6 6" xfId="1721" xr:uid="{00000000-0005-0000-0000-00003F020000}"/>
    <cellStyle name="Header2 2 2 2 2 3 6 7" xfId="1722" xr:uid="{00000000-0005-0000-0000-000040020000}"/>
    <cellStyle name="Header2 2 2 2 2 3 6 8" xfId="1723" xr:uid="{00000000-0005-0000-0000-000041020000}"/>
    <cellStyle name="Header2 2 2 2 2 3 7" xfId="1724" xr:uid="{00000000-0005-0000-0000-000042020000}"/>
    <cellStyle name="Header2 2 2 2 2 3 7 2" xfId="1725" xr:uid="{00000000-0005-0000-0000-000043020000}"/>
    <cellStyle name="Header2 2 2 2 2 3 7 3" xfId="1726" xr:uid="{00000000-0005-0000-0000-000044020000}"/>
    <cellStyle name="Header2 2 2 2 2 3 7 4" xfId="1727" xr:uid="{00000000-0005-0000-0000-000045020000}"/>
    <cellStyle name="Header2 2 2 2 2 3 7 5" xfId="1728" xr:uid="{00000000-0005-0000-0000-000046020000}"/>
    <cellStyle name="Header2 2 2 2 2 3 7 6" xfId="1729" xr:uid="{00000000-0005-0000-0000-000047020000}"/>
    <cellStyle name="Header2 2 2 2 2 3 7 7" xfId="1730" xr:uid="{00000000-0005-0000-0000-000048020000}"/>
    <cellStyle name="Header2 2 2 2 2 3 7 8" xfId="1731" xr:uid="{00000000-0005-0000-0000-000049020000}"/>
    <cellStyle name="Header2 2 2 2 2 3 8" xfId="1732" xr:uid="{00000000-0005-0000-0000-00004A020000}"/>
    <cellStyle name="Header2 2 2 2 2 3 8 2" xfId="1733" xr:uid="{00000000-0005-0000-0000-00004B020000}"/>
    <cellStyle name="Header2 2 2 2 2 3 8 3" xfId="1734" xr:uid="{00000000-0005-0000-0000-00004C020000}"/>
    <cellStyle name="Header2 2 2 2 2 3 8 4" xfId="1735" xr:uid="{00000000-0005-0000-0000-00004D020000}"/>
    <cellStyle name="Header2 2 2 2 2 3 8 5" xfId="1736" xr:uid="{00000000-0005-0000-0000-00004E020000}"/>
    <cellStyle name="Header2 2 2 2 2 3 8 6" xfId="1737" xr:uid="{00000000-0005-0000-0000-00004F020000}"/>
    <cellStyle name="Header2 2 2 2 2 3 8 7" xfId="1738" xr:uid="{00000000-0005-0000-0000-000050020000}"/>
    <cellStyle name="Header2 2 2 2 2 3 8 8" xfId="1739" xr:uid="{00000000-0005-0000-0000-000051020000}"/>
    <cellStyle name="Header2 2 2 2 2 3 9" xfId="1740" xr:uid="{00000000-0005-0000-0000-000052020000}"/>
    <cellStyle name="Header2 2 2 2 2 3 9 2" xfId="1741" xr:uid="{00000000-0005-0000-0000-000053020000}"/>
    <cellStyle name="Header2 2 2 2 2 3 9 3" xfId="1742" xr:uid="{00000000-0005-0000-0000-000054020000}"/>
    <cellStyle name="Header2 2 2 2 2 3 9 4" xfId="1743" xr:uid="{00000000-0005-0000-0000-000055020000}"/>
    <cellStyle name="Header2 2 2 2 2 3 9 5" xfId="1744" xr:uid="{00000000-0005-0000-0000-000056020000}"/>
    <cellStyle name="Header2 2 2 2 2 3 9 6" xfId="1745" xr:uid="{00000000-0005-0000-0000-000057020000}"/>
    <cellStyle name="Header2 2 2 2 2 3 9 7" xfId="1746" xr:uid="{00000000-0005-0000-0000-000058020000}"/>
    <cellStyle name="Header2 2 2 2 2 3 9 8" xfId="1747" xr:uid="{00000000-0005-0000-0000-000059020000}"/>
    <cellStyle name="Header2 2 2 2 2 4" xfId="294" xr:uid="{00000000-0005-0000-0000-00005A020000}"/>
    <cellStyle name="Header2 2 2 2 2 4 10" xfId="1748" xr:uid="{00000000-0005-0000-0000-00005B020000}"/>
    <cellStyle name="Header2 2 2 2 2 4 11" xfId="1749" xr:uid="{00000000-0005-0000-0000-00005C020000}"/>
    <cellStyle name="Header2 2 2 2 2 4 12" xfId="1750" xr:uid="{00000000-0005-0000-0000-00005D020000}"/>
    <cellStyle name="Header2 2 2 2 2 4 13" xfId="1751" xr:uid="{00000000-0005-0000-0000-00005E020000}"/>
    <cellStyle name="Header2 2 2 2 2 4 14" xfId="1752" xr:uid="{00000000-0005-0000-0000-00005F020000}"/>
    <cellStyle name="Header2 2 2 2 2 4 15" xfId="1753" xr:uid="{00000000-0005-0000-0000-000060020000}"/>
    <cellStyle name="Header2 2 2 2 2 4 16" xfId="1754" xr:uid="{00000000-0005-0000-0000-000061020000}"/>
    <cellStyle name="Header2 2 2 2 2 4 2" xfId="295" xr:uid="{00000000-0005-0000-0000-000062020000}"/>
    <cellStyle name="Header2 2 2 2 2 4 2 10" xfId="1755" xr:uid="{00000000-0005-0000-0000-000063020000}"/>
    <cellStyle name="Header2 2 2 2 2 4 2 2" xfId="1756" xr:uid="{00000000-0005-0000-0000-000064020000}"/>
    <cellStyle name="Header2 2 2 2 2 4 2 2 2" xfId="1757" xr:uid="{00000000-0005-0000-0000-000065020000}"/>
    <cellStyle name="Header2 2 2 2 2 4 2 2 3" xfId="1758" xr:uid="{00000000-0005-0000-0000-000066020000}"/>
    <cellStyle name="Header2 2 2 2 2 4 2 2 4" xfId="1759" xr:uid="{00000000-0005-0000-0000-000067020000}"/>
    <cellStyle name="Header2 2 2 2 2 4 2 2 5" xfId="1760" xr:uid="{00000000-0005-0000-0000-000068020000}"/>
    <cellStyle name="Header2 2 2 2 2 4 2 2 6" xfId="1761" xr:uid="{00000000-0005-0000-0000-000069020000}"/>
    <cellStyle name="Header2 2 2 2 2 4 2 2 7" xfId="1762" xr:uid="{00000000-0005-0000-0000-00006A020000}"/>
    <cellStyle name="Header2 2 2 2 2 4 2 2 8" xfId="1763" xr:uid="{00000000-0005-0000-0000-00006B020000}"/>
    <cellStyle name="Header2 2 2 2 2 4 2 3" xfId="1764" xr:uid="{00000000-0005-0000-0000-00006C020000}"/>
    <cellStyle name="Header2 2 2 2 2 4 2 4" xfId="1765" xr:uid="{00000000-0005-0000-0000-00006D020000}"/>
    <cellStyle name="Header2 2 2 2 2 4 2 5" xfId="1766" xr:uid="{00000000-0005-0000-0000-00006E020000}"/>
    <cellStyle name="Header2 2 2 2 2 4 2 6" xfId="1767" xr:uid="{00000000-0005-0000-0000-00006F020000}"/>
    <cellStyle name="Header2 2 2 2 2 4 2 7" xfId="1768" xr:uid="{00000000-0005-0000-0000-000070020000}"/>
    <cellStyle name="Header2 2 2 2 2 4 2 8" xfId="1769" xr:uid="{00000000-0005-0000-0000-000071020000}"/>
    <cellStyle name="Header2 2 2 2 2 4 2 9" xfId="1770" xr:uid="{00000000-0005-0000-0000-000072020000}"/>
    <cellStyle name="Header2 2 2 2 2 4 3" xfId="1771" xr:uid="{00000000-0005-0000-0000-000073020000}"/>
    <cellStyle name="Header2 2 2 2 2 4 3 10" xfId="1772" xr:uid="{00000000-0005-0000-0000-000074020000}"/>
    <cellStyle name="Header2 2 2 2 2 4 3 2" xfId="1773" xr:uid="{00000000-0005-0000-0000-000075020000}"/>
    <cellStyle name="Header2 2 2 2 2 4 3 2 2" xfId="1774" xr:uid="{00000000-0005-0000-0000-000076020000}"/>
    <cellStyle name="Header2 2 2 2 2 4 3 2 3" xfId="1775" xr:uid="{00000000-0005-0000-0000-000077020000}"/>
    <cellStyle name="Header2 2 2 2 2 4 3 2 4" xfId="1776" xr:uid="{00000000-0005-0000-0000-000078020000}"/>
    <cellStyle name="Header2 2 2 2 2 4 3 2 5" xfId="1777" xr:uid="{00000000-0005-0000-0000-000079020000}"/>
    <cellStyle name="Header2 2 2 2 2 4 3 2 6" xfId="1778" xr:uid="{00000000-0005-0000-0000-00007A020000}"/>
    <cellStyle name="Header2 2 2 2 2 4 3 2 7" xfId="1779" xr:uid="{00000000-0005-0000-0000-00007B020000}"/>
    <cellStyle name="Header2 2 2 2 2 4 3 2 8" xfId="1780" xr:uid="{00000000-0005-0000-0000-00007C020000}"/>
    <cellStyle name="Header2 2 2 2 2 4 3 3" xfId="1781" xr:uid="{00000000-0005-0000-0000-00007D020000}"/>
    <cellStyle name="Header2 2 2 2 2 4 3 4" xfId="1782" xr:uid="{00000000-0005-0000-0000-00007E020000}"/>
    <cellStyle name="Header2 2 2 2 2 4 3 5" xfId="1783" xr:uid="{00000000-0005-0000-0000-00007F020000}"/>
    <cellStyle name="Header2 2 2 2 2 4 3 6" xfId="1784" xr:uid="{00000000-0005-0000-0000-000080020000}"/>
    <cellStyle name="Header2 2 2 2 2 4 3 7" xfId="1785" xr:uid="{00000000-0005-0000-0000-000081020000}"/>
    <cellStyle name="Header2 2 2 2 2 4 3 8" xfId="1786" xr:uid="{00000000-0005-0000-0000-000082020000}"/>
    <cellStyle name="Header2 2 2 2 2 4 3 9" xfId="1787" xr:uid="{00000000-0005-0000-0000-000083020000}"/>
    <cellStyle name="Header2 2 2 2 2 4 4" xfId="1788" xr:uid="{00000000-0005-0000-0000-000084020000}"/>
    <cellStyle name="Header2 2 2 2 2 4 4 2" xfId="1789" xr:uid="{00000000-0005-0000-0000-000085020000}"/>
    <cellStyle name="Header2 2 2 2 2 4 4 3" xfId="1790" xr:uid="{00000000-0005-0000-0000-000086020000}"/>
    <cellStyle name="Header2 2 2 2 2 4 4 4" xfId="1791" xr:uid="{00000000-0005-0000-0000-000087020000}"/>
    <cellStyle name="Header2 2 2 2 2 4 4 5" xfId="1792" xr:uid="{00000000-0005-0000-0000-000088020000}"/>
    <cellStyle name="Header2 2 2 2 2 4 4 6" xfId="1793" xr:uid="{00000000-0005-0000-0000-000089020000}"/>
    <cellStyle name="Header2 2 2 2 2 4 4 7" xfId="1794" xr:uid="{00000000-0005-0000-0000-00008A020000}"/>
    <cellStyle name="Header2 2 2 2 2 4 4 8" xfId="1795" xr:uid="{00000000-0005-0000-0000-00008B020000}"/>
    <cellStyle name="Header2 2 2 2 2 4 4 9" xfId="1796" xr:uid="{00000000-0005-0000-0000-00008C020000}"/>
    <cellStyle name="Header2 2 2 2 2 4 5" xfId="1797" xr:uid="{00000000-0005-0000-0000-00008D020000}"/>
    <cellStyle name="Header2 2 2 2 2 4 5 2" xfId="1798" xr:uid="{00000000-0005-0000-0000-00008E020000}"/>
    <cellStyle name="Header2 2 2 2 2 4 5 3" xfId="1799" xr:uid="{00000000-0005-0000-0000-00008F020000}"/>
    <cellStyle name="Header2 2 2 2 2 4 5 4" xfId="1800" xr:uid="{00000000-0005-0000-0000-000090020000}"/>
    <cellStyle name="Header2 2 2 2 2 4 5 5" xfId="1801" xr:uid="{00000000-0005-0000-0000-000091020000}"/>
    <cellStyle name="Header2 2 2 2 2 4 5 6" xfId="1802" xr:uid="{00000000-0005-0000-0000-000092020000}"/>
    <cellStyle name="Header2 2 2 2 2 4 5 7" xfId="1803" xr:uid="{00000000-0005-0000-0000-000093020000}"/>
    <cellStyle name="Header2 2 2 2 2 4 5 8" xfId="1804" xr:uid="{00000000-0005-0000-0000-000094020000}"/>
    <cellStyle name="Header2 2 2 2 2 4 6" xfId="1805" xr:uid="{00000000-0005-0000-0000-000095020000}"/>
    <cellStyle name="Header2 2 2 2 2 4 6 2" xfId="1806" xr:uid="{00000000-0005-0000-0000-000096020000}"/>
    <cellStyle name="Header2 2 2 2 2 4 6 3" xfId="1807" xr:uid="{00000000-0005-0000-0000-000097020000}"/>
    <cellStyle name="Header2 2 2 2 2 4 6 4" xfId="1808" xr:uid="{00000000-0005-0000-0000-000098020000}"/>
    <cellStyle name="Header2 2 2 2 2 4 6 5" xfId="1809" xr:uid="{00000000-0005-0000-0000-000099020000}"/>
    <cellStyle name="Header2 2 2 2 2 4 6 6" xfId="1810" xr:uid="{00000000-0005-0000-0000-00009A020000}"/>
    <cellStyle name="Header2 2 2 2 2 4 6 7" xfId="1811" xr:uid="{00000000-0005-0000-0000-00009B020000}"/>
    <cellStyle name="Header2 2 2 2 2 4 6 8" xfId="1812" xr:uid="{00000000-0005-0000-0000-00009C020000}"/>
    <cellStyle name="Header2 2 2 2 2 4 7" xfId="1813" xr:uid="{00000000-0005-0000-0000-00009D020000}"/>
    <cellStyle name="Header2 2 2 2 2 4 7 2" xfId="1814" xr:uid="{00000000-0005-0000-0000-00009E020000}"/>
    <cellStyle name="Header2 2 2 2 2 4 7 3" xfId="1815" xr:uid="{00000000-0005-0000-0000-00009F020000}"/>
    <cellStyle name="Header2 2 2 2 2 4 7 4" xfId="1816" xr:uid="{00000000-0005-0000-0000-0000A0020000}"/>
    <cellStyle name="Header2 2 2 2 2 4 7 5" xfId="1817" xr:uid="{00000000-0005-0000-0000-0000A1020000}"/>
    <cellStyle name="Header2 2 2 2 2 4 7 6" xfId="1818" xr:uid="{00000000-0005-0000-0000-0000A2020000}"/>
    <cellStyle name="Header2 2 2 2 2 4 7 7" xfId="1819" xr:uid="{00000000-0005-0000-0000-0000A3020000}"/>
    <cellStyle name="Header2 2 2 2 2 4 7 8" xfId="1820" xr:uid="{00000000-0005-0000-0000-0000A4020000}"/>
    <cellStyle name="Header2 2 2 2 2 4 8" xfId="1821" xr:uid="{00000000-0005-0000-0000-0000A5020000}"/>
    <cellStyle name="Header2 2 2 2 2 4 8 2" xfId="1822" xr:uid="{00000000-0005-0000-0000-0000A6020000}"/>
    <cellStyle name="Header2 2 2 2 2 4 8 3" xfId="1823" xr:uid="{00000000-0005-0000-0000-0000A7020000}"/>
    <cellStyle name="Header2 2 2 2 2 4 8 4" xfId="1824" xr:uid="{00000000-0005-0000-0000-0000A8020000}"/>
    <cellStyle name="Header2 2 2 2 2 4 8 5" xfId="1825" xr:uid="{00000000-0005-0000-0000-0000A9020000}"/>
    <cellStyle name="Header2 2 2 2 2 4 8 6" xfId="1826" xr:uid="{00000000-0005-0000-0000-0000AA020000}"/>
    <cellStyle name="Header2 2 2 2 2 4 8 7" xfId="1827" xr:uid="{00000000-0005-0000-0000-0000AB020000}"/>
    <cellStyle name="Header2 2 2 2 2 4 8 8" xfId="1828" xr:uid="{00000000-0005-0000-0000-0000AC020000}"/>
    <cellStyle name="Header2 2 2 2 2 4 9" xfId="1829" xr:uid="{00000000-0005-0000-0000-0000AD020000}"/>
    <cellStyle name="Header2 2 2 2 2 5" xfId="296" xr:uid="{00000000-0005-0000-0000-0000AE020000}"/>
    <cellStyle name="Header2 2 2 2 2 5 10" xfId="1830" xr:uid="{00000000-0005-0000-0000-0000AF020000}"/>
    <cellStyle name="Header2 2 2 2 2 5 2" xfId="1831" xr:uid="{00000000-0005-0000-0000-0000B0020000}"/>
    <cellStyle name="Header2 2 2 2 2 5 2 2" xfId="1832" xr:uid="{00000000-0005-0000-0000-0000B1020000}"/>
    <cellStyle name="Header2 2 2 2 2 5 2 3" xfId="1833" xr:uid="{00000000-0005-0000-0000-0000B2020000}"/>
    <cellStyle name="Header2 2 2 2 2 5 2 4" xfId="1834" xr:uid="{00000000-0005-0000-0000-0000B3020000}"/>
    <cellStyle name="Header2 2 2 2 2 5 2 5" xfId="1835" xr:uid="{00000000-0005-0000-0000-0000B4020000}"/>
    <cellStyle name="Header2 2 2 2 2 5 2 6" xfId="1836" xr:uid="{00000000-0005-0000-0000-0000B5020000}"/>
    <cellStyle name="Header2 2 2 2 2 5 2 7" xfId="1837" xr:uid="{00000000-0005-0000-0000-0000B6020000}"/>
    <cellStyle name="Header2 2 2 2 2 5 2 8" xfId="1838" xr:uid="{00000000-0005-0000-0000-0000B7020000}"/>
    <cellStyle name="Header2 2 2 2 2 5 3" xfId="1839" xr:uid="{00000000-0005-0000-0000-0000B8020000}"/>
    <cellStyle name="Header2 2 2 2 2 5 4" xfId="1840" xr:uid="{00000000-0005-0000-0000-0000B9020000}"/>
    <cellStyle name="Header2 2 2 2 2 5 5" xfId="1841" xr:uid="{00000000-0005-0000-0000-0000BA020000}"/>
    <cellStyle name="Header2 2 2 2 2 5 6" xfId="1842" xr:uid="{00000000-0005-0000-0000-0000BB020000}"/>
    <cellStyle name="Header2 2 2 2 2 5 7" xfId="1843" xr:uid="{00000000-0005-0000-0000-0000BC020000}"/>
    <cellStyle name="Header2 2 2 2 2 5 8" xfId="1844" xr:uid="{00000000-0005-0000-0000-0000BD020000}"/>
    <cellStyle name="Header2 2 2 2 2 5 9" xfId="1845" xr:uid="{00000000-0005-0000-0000-0000BE020000}"/>
    <cellStyle name="Header2 2 2 2 2 6" xfId="1846" xr:uid="{00000000-0005-0000-0000-0000BF020000}"/>
    <cellStyle name="Header2 2 2 2 2 6 10" xfId="1847" xr:uid="{00000000-0005-0000-0000-0000C0020000}"/>
    <cellStyle name="Header2 2 2 2 2 6 2" xfId="1848" xr:uid="{00000000-0005-0000-0000-0000C1020000}"/>
    <cellStyle name="Header2 2 2 2 2 6 2 2" xfId="1849" xr:uid="{00000000-0005-0000-0000-0000C2020000}"/>
    <cellStyle name="Header2 2 2 2 2 6 2 3" xfId="1850" xr:uid="{00000000-0005-0000-0000-0000C3020000}"/>
    <cellStyle name="Header2 2 2 2 2 6 2 4" xfId="1851" xr:uid="{00000000-0005-0000-0000-0000C4020000}"/>
    <cellStyle name="Header2 2 2 2 2 6 2 5" xfId="1852" xr:uid="{00000000-0005-0000-0000-0000C5020000}"/>
    <cellStyle name="Header2 2 2 2 2 6 2 6" xfId="1853" xr:uid="{00000000-0005-0000-0000-0000C6020000}"/>
    <cellStyle name="Header2 2 2 2 2 6 2 7" xfId="1854" xr:uid="{00000000-0005-0000-0000-0000C7020000}"/>
    <cellStyle name="Header2 2 2 2 2 6 2 8" xfId="1855" xr:uid="{00000000-0005-0000-0000-0000C8020000}"/>
    <cellStyle name="Header2 2 2 2 2 6 3" xfId="1856" xr:uid="{00000000-0005-0000-0000-0000C9020000}"/>
    <cellStyle name="Header2 2 2 2 2 6 4" xfId="1857" xr:uid="{00000000-0005-0000-0000-0000CA020000}"/>
    <cellStyle name="Header2 2 2 2 2 6 5" xfId="1858" xr:uid="{00000000-0005-0000-0000-0000CB020000}"/>
    <cellStyle name="Header2 2 2 2 2 6 6" xfId="1859" xr:uid="{00000000-0005-0000-0000-0000CC020000}"/>
    <cellStyle name="Header2 2 2 2 2 6 7" xfId="1860" xr:uid="{00000000-0005-0000-0000-0000CD020000}"/>
    <cellStyle name="Header2 2 2 2 2 6 8" xfId="1861" xr:uid="{00000000-0005-0000-0000-0000CE020000}"/>
    <cellStyle name="Header2 2 2 2 2 6 9" xfId="1862" xr:uid="{00000000-0005-0000-0000-0000CF020000}"/>
    <cellStyle name="Header2 2 2 2 2 7" xfId="1863" xr:uid="{00000000-0005-0000-0000-0000D0020000}"/>
    <cellStyle name="Header2 2 2 2 2 7 2" xfId="1864" xr:uid="{00000000-0005-0000-0000-0000D1020000}"/>
    <cellStyle name="Header2 2 2 2 2 7 3" xfId="1865" xr:uid="{00000000-0005-0000-0000-0000D2020000}"/>
    <cellStyle name="Header2 2 2 2 2 7 4" xfId="1866" xr:uid="{00000000-0005-0000-0000-0000D3020000}"/>
    <cellStyle name="Header2 2 2 2 2 7 5" xfId="1867" xr:uid="{00000000-0005-0000-0000-0000D4020000}"/>
    <cellStyle name="Header2 2 2 2 2 7 6" xfId="1868" xr:uid="{00000000-0005-0000-0000-0000D5020000}"/>
    <cellStyle name="Header2 2 2 2 2 7 7" xfId="1869" xr:uid="{00000000-0005-0000-0000-0000D6020000}"/>
    <cellStyle name="Header2 2 2 2 2 7 8" xfId="1870" xr:uid="{00000000-0005-0000-0000-0000D7020000}"/>
    <cellStyle name="Header2 2 2 2 2 7 9" xfId="1871" xr:uid="{00000000-0005-0000-0000-0000D8020000}"/>
    <cellStyle name="Header2 2 2 2 2 8" xfId="1872" xr:uid="{00000000-0005-0000-0000-0000D9020000}"/>
    <cellStyle name="Header2 2 2 2 2 8 2" xfId="1873" xr:uid="{00000000-0005-0000-0000-0000DA020000}"/>
    <cellStyle name="Header2 2 2 2 2 8 3" xfId="1874" xr:uid="{00000000-0005-0000-0000-0000DB020000}"/>
    <cellStyle name="Header2 2 2 2 2 8 4" xfId="1875" xr:uid="{00000000-0005-0000-0000-0000DC020000}"/>
    <cellStyle name="Header2 2 2 2 2 8 5" xfId="1876" xr:uid="{00000000-0005-0000-0000-0000DD020000}"/>
    <cellStyle name="Header2 2 2 2 2 8 6" xfId="1877" xr:uid="{00000000-0005-0000-0000-0000DE020000}"/>
    <cellStyle name="Header2 2 2 2 2 8 7" xfId="1878" xr:uid="{00000000-0005-0000-0000-0000DF020000}"/>
    <cellStyle name="Header2 2 2 2 2 8 8" xfId="1879" xr:uid="{00000000-0005-0000-0000-0000E0020000}"/>
    <cellStyle name="Header2 2 2 2 2 9" xfId="1880" xr:uid="{00000000-0005-0000-0000-0000E1020000}"/>
    <cellStyle name="Header2 2 2 2 2 9 2" xfId="1881" xr:uid="{00000000-0005-0000-0000-0000E2020000}"/>
    <cellStyle name="Header2 2 2 2 2 9 3" xfId="1882" xr:uid="{00000000-0005-0000-0000-0000E3020000}"/>
    <cellStyle name="Header2 2 2 2 2 9 4" xfId="1883" xr:uid="{00000000-0005-0000-0000-0000E4020000}"/>
    <cellStyle name="Header2 2 2 2 2 9 5" xfId="1884" xr:uid="{00000000-0005-0000-0000-0000E5020000}"/>
    <cellStyle name="Header2 2 2 2 2 9 6" xfId="1885" xr:uid="{00000000-0005-0000-0000-0000E6020000}"/>
    <cellStyle name="Header2 2 2 2 2 9 7" xfId="1886" xr:uid="{00000000-0005-0000-0000-0000E7020000}"/>
    <cellStyle name="Header2 2 2 2 2 9 8" xfId="1887" xr:uid="{00000000-0005-0000-0000-0000E8020000}"/>
    <cellStyle name="Header2 2 2 2 20" xfId="1888" xr:uid="{00000000-0005-0000-0000-0000E9020000}"/>
    <cellStyle name="Header2 2 2 2 21" xfId="1889" xr:uid="{00000000-0005-0000-0000-0000EA020000}"/>
    <cellStyle name="Header2 2 2 2 3" xfId="297" xr:uid="{00000000-0005-0000-0000-0000EB020000}"/>
    <cellStyle name="Header2 2 2 2 3 10" xfId="1890" xr:uid="{00000000-0005-0000-0000-0000EC020000}"/>
    <cellStyle name="Header2 2 2 2 3 10 2" xfId="1891" xr:uid="{00000000-0005-0000-0000-0000ED020000}"/>
    <cellStyle name="Header2 2 2 2 3 10 3" xfId="1892" xr:uid="{00000000-0005-0000-0000-0000EE020000}"/>
    <cellStyle name="Header2 2 2 2 3 10 4" xfId="1893" xr:uid="{00000000-0005-0000-0000-0000EF020000}"/>
    <cellStyle name="Header2 2 2 2 3 10 5" xfId="1894" xr:uid="{00000000-0005-0000-0000-0000F0020000}"/>
    <cellStyle name="Header2 2 2 2 3 10 6" xfId="1895" xr:uid="{00000000-0005-0000-0000-0000F1020000}"/>
    <cellStyle name="Header2 2 2 2 3 10 7" xfId="1896" xr:uid="{00000000-0005-0000-0000-0000F2020000}"/>
    <cellStyle name="Header2 2 2 2 3 10 8" xfId="1897" xr:uid="{00000000-0005-0000-0000-0000F3020000}"/>
    <cellStyle name="Header2 2 2 2 3 11" xfId="1898" xr:uid="{00000000-0005-0000-0000-0000F4020000}"/>
    <cellStyle name="Header2 2 2 2 3 11 2" xfId="1899" xr:uid="{00000000-0005-0000-0000-0000F5020000}"/>
    <cellStyle name="Header2 2 2 2 3 11 3" xfId="1900" xr:uid="{00000000-0005-0000-0000-0000F6020000}"/>
    <cellStyle name="Header2 2 2 2 3 11 4" xfId="1901" xr:uid="{00000000-0005-0000-0000-0000F7020000}"/>
    <cellStyle name="Header2 2 2 2 3 11 5" xfId="1902" xr:uid="{00000000-0005-0000-0000-0000F8020000}"/>
    <cellStyle name="Header2 2 2 2 3 11 6" xfId="1903" xr:uid="{00000000-0005-0000-0000-0000F9020000}"/>
    <cellStyle name="Header2 2 2 2 3 11 7" xfId="1904" xr:uid="{00000000-0005-0000-0000-0000FA020000}"/>
    <cellStyle name="Header2 2 2 2 3 11 8" xfId="1905" xr:uid="{00000000-0005-0000-0000-0000FB020000}"/>
    <cellStyle name="Header2 2 2 2 3 12" xfId="1906" xr:uid="{00000000-0005-0000-0000-0000FC020000}"/>
    <cellStyle name="Header2 2 2 2 3 13" xfId="1907" xr:uid="{00000000-0005-0000-0000-0000FD020000}"/>
    <cellStyle name="Header2 2 2 2 3 14" xfId="1908" xr:uid="{00000000-0005-0000-0000-0000FE020000}"/>
    <cellStyle name="Header2 2 2 2 3 15" xfId="1909" xr:uid="{00000000-0005-0000-0000-0000FF020000}"/>
    <cellStyle name="Header2 2 2 2 3 16" xfId="1910" xr:uid="{00000000-0005-0000-0000-000000030000}"/>
    <cellStyle name="Header2 2 2 2 3 17" xfId="1911" xr:uid="{00000000-0005-0000-0000-000001030000}"/>
    <cellStyle name="Header2 2 2 2 3 18" xfId="1912" xr:uid="{00000000-0005-0000-0000-000002030000}"/>
    <cellStyle name="Header2 2 2 2 3 19" xfId="1913" xr:uid="{00000000-0005-0000-0000-000003030000}"/>
    <cellStyle name="Header2 2 2 2 3 2" xfId="298" xr:uid="{00000000-0005-0000-0000-000004030000}"/>
    <cellStyle name="Header2 2 2 2 3 2 10" xfId="1914" xr:uid="{00000000-0005-0000-0000-000005030000}"/>
    <cellStyle name="Header2 2 2 2 3 2 11" xfId="1915" xr:uid="{00000000-0005-0000-0000-000006030000}"/>
    <cellStyle name="Header2 2 2 2 3 2 12" xfId="1916" xr:uid="{00000000-0005-0000-0000-000007030000}"/>
    <cellStyle name="Header2 2 2 2 3 2 13" xfId="1917" xr:uid="{00000000-0005-0000-0000-000008030000}"/>
    <cellStyle name="Header2 2 2 2 3 2 14" xfId="1918" xr:uid="{00000000-0005-0000-0000-000009030000}"/>
    <cellStyle name="Header2 2 2 2 3 2 15" xfId="1919" xr:uid="{00000000-0005-0000-0000-00000A030000}"/>
    <cellStyle name="Header2 2 2 2 3 2 16" xfId="1920" xr:uid="{00000000-0005-0000-0000-00000B030000}"/>
    <cellStyle name="Header2 2 2 2 3 2 17" xfId="1921" xr:uid="{00000000-0005-0000-0000-00000C030000}"/>
    <cellStyle name="Header2 2 2 2 3 2 2" xfId="299" xr:uid="{00000000-0005-0000-0000-00000D030000}"/>
    <cellStyle name="Header2 2 2 2 3 2 2 10" xfId="1922" xr:uid="{00000000-0005-0000-0000-00000E030000}"/>
    <cellStyle name="Header2 2 2 2 3 2 2 11" xfId="1923" xr:uid="{00000000-0005-0000-0000-00000F030000}"/>
    <cellStyle name="Header2 2 2 2 3 2 2 12" xfId="1924" xr:uid="{00000000-0005-0000-0000-000010030000}"/>
    <cellStyle name="Header2 2 2 2 3 2 2 13" xfId="1925" xr:uid="{00000000-0005-0000-0000-000011030000}"/>
    <cellStyle name="Header2 2 2 2 3 2 2 14" xfId="1926" xr:uid="{00000000-0005-0000-0000-000012030000}"/>
    <cellStyle name="Header2 2 2 2 3 2 2 15" xfId="1927" xr:uid="{00000000-0005-0000-0000-000013030000}"/>
    <cellStyle name="Header2 2 2 2 3 2 2 16" xfId="1928" xr:uid="{00000000-0005-0000-0000-000014030000}"/>
    <cellStyle name="Header2 2 2 2 3 2 2 2" xfId="300" xr:uid="{00000000-0005-0000-0000-000015030000}"/>
    <cellStyle name="Header2 2 2 2 3 2 2 2 10" xfId="1929" xr:uid="{00000000-0005-0000-0000-000016030000}"/>
    <cellStyle name="Header2 2 2 2 3 2 2 2 2" xfId="1930" xr:uid="{00000000-0005-0000-0000-000017030000}"/>
    <cellStyle name="Header2 2 2 2 3 2 2 2 2 2" xfId="1931" xr:uid="{00000000-0005-0000-0000-000018030000}"/>
    <cellStyle name="Header2 2 2 2 3 2 2 2 2 3" xfId="1932" xr:uid="{00000000-0005-0000-0000-000019030000}"/>
    <cellStyle name="Header2 2 2 2 3 2 2 2 2 4" xfId="1933" xr:uid="{00000000-0005-0000-0000-00001A030000}"/>
    <cellStyle name="Header2 2 2 2 3 2 2 2 2 5" xfId="1934" xr:uid="{00000000-0005-0000-0000-00001B030000}"/>
    <cellStyle name="Header2 2 2 2 3 2 2 2 2 6" xfId="1935" xr:uid="{00000000-0005-0000-0000-00001C030000}"/>
    <cellStyle name="Header2 2 2 2 3 2 2 2 2 7" xfId="1936" xr:uid="{00000000-0005-0000-0000-00001D030000}"/>
    <cellStyle name="Header2 2 2 2 3 2 2 2 2 8" xfId="1937" xr:uid="{00000000-0005-0000-0000-00001E030000}"/>
    <cellStyle name="Header2 2 2 2 3 2 2 2 3" xfId="1938" xr:uid="{00000000-0005-0000-0000-00001F030000}"/>
    <cellStyle name="Header2 2 2 2 3 2 2 2 4" xfId="1939" xr:uid="{00000000-0005-0000-0000-000020030000}"/>
    <cellStyle name="Header2 2 2 2 3 2 2 2 5" xfId="1940" xr:uid="{00000000-0005-0000-0000-000021030000}"/>
    <cellStyle name="Header2 2 2 2 3 2 2 2 6" xfId="1941" xr:uid="{00000000-0005-0000-0000-000022030000}"/>
    <cellStyle name="Header2 2 2 2 3 2 2 2 7" xfId="1942" xr:uid="{00000000-0005-0000-0000-000023030000}"/>
    <cellStyle name="Header2 2 2 2 3 2 2 2 8" xfId="1943" xr:uid="{00000000-0005-0000-0000-000024030000}"/>
    <cellStyle name="Header2 2 2 2 3 2 2 2 9" xfId="1944" xr:uid="{00000000-0005-0000-0000-000025030000}"/>
    <cellStyle name="Header2 2 2 2 3 2 2 3" xfId="1945" xr:uid="{00000000-0005-0000-0000-000026030000}"/>
    <cellStyle name="Header2 2 2 2 3 2 2 3 10" xfId="1946" xr:uid="{00000000-0005-0000-0000-000027030000}"/>
    <cellStyle name="Header2 2 2 2 3 2 2 3 2" xfId="1947" xr:uid="{00000000-0005-0000-0000-000028030000}"/>
    <cellStyle name="Header2 2 2 2 3 2 2 3 2 2" xfId="1948" xr:uid="{00000000-0005-0000-0000-000029030000}"/>
    <cellStyle name="Header2 2 2 2 3 2 2 3 2 3" xfId="1949" xr:uid="{00000000-0005-0000-0000-00002A030000}"/>
    <cellStyle name="Header2 2 2 2 3 2 2 3 2 4" xfId="1950" xr:uid="{00000000-0005-0000-0000-00002B030000}"/>
    <cellStyle name="Header2 2 2 2 3 2 2 3 2 5" xfId="1951" xr:uid="{00000000-0005-0000-0000-00002C030000}"/>
    <cellStyle name="Header2 2 2 2 3 2 2 3 2 6" xfId="1952" xr:uid="{00000000-0005-0000-0000-00002D030000}"/>
    <cellStyle name="Header2 2 2 2 3 2 2 3 2 7" xfId="1953" xr:uid="{00000000-0005-0000-0000-00002E030000}"/>
    <cellStyle name="Header2 2 2 2 3 2 2 3 2 8" xfId="1954" xr:uid="{00000000-0005-0000-0000-00002F030000}"/>
    <cellStyle name="Header2 2 2 2 3 2 2 3 3" xfId="1955" xr:uid="{00000000-0005-0000-0000-000030030000}"/>
    <cellStyle name="Header2 2 2 2 3 2 2 3 4" xfId="1956" xr:uid="{00000000-0005-0000-0000-000031030000}"/>
    <cellStyle name="Header2 2 2 2 3 2 2 3 5" xfId="1957" xr:uid="{00000000-0005-0000-0000-000032030000}"/>
    <cellStyle name="Header2 2 2 2 3 2 2 3 6" xfId="1958" xr:uid="{00000000-0005-0000-0000-000033030000}"/>
    <cellStyle name="Header2 2 2 2 3 2 2 3 7" xfId="1959" xr:uid="{00000000-0005-0000-0000-000034030000}"/>
    <cellStyle name="Header2 2 2 2 3 2 2 3 8" xfId="1960" xr:uid="{00000000-0005-0000-0000-000035030000}"/>
    <cellStyle name="Header2 2 2 2 3 2 2 3 9" xfId="1961" xr:uid="{00000000-0005-0000-0000-000036030000}"/>
    <cellStyle name="Header2 2 2 2 3 2 2 4" xfId="1962" xr:uid="{00000000-0005-0000-0000-000037030000}"/>
    <cellStyle name="Header2 2 2 2 3 2 2 4 2" xfId="1963" xr:uid="{00000000-0005-0000-0000-000038030000}"/>
    <cellStyle name="Header2 2 2 2 3 2 2 4 3" xfId="1964" xr:uid="{00000000-0005-0000-0000-000039030000}"/>
    <cellStyle name="Header2 2 2 2 3 2 2 4 4" xfId="1965" xr:uid="{00000000-0005-0000-0000-00003A030000}"/>
    <cellStyle name="Header2 2 2 2 3 2 2 4 5" xfId="1966" xr:uid="{00000000-0005-0000-0000-00003B030000}"/>
    <cellStyle name="Header2 2 2 2 3 2 2 4 6" xfId="1967" xr:uid="{00000000-0005-0000-0000-00003C030000}"/>
    <cellStyle name="Header2 2 2 2 3 2 2 4 7" xfId="1968" xr:uid="{00000000-0005-0000-0000-00003D030000}"/>
    <cellStyle name="Header2 2 2 2 3 2 2 4 8" xfId="1969" xr:uid="{00000000-0005-0000-0000-00003E030000}"/>
    <cellStyle name="Header2 2 2 2 3 2 2 4 9" xfId="1970" xr:uid="{00000000-0005-0000-0000-00003F030000}"/>
    <cellStyle name="Header2 2 2 2 3 2 2 5" xfId="1971" xr:uid="{00000000-0005-0000-0000-000040030000}"/>
    <cellStyle name="Header2 2 2 2 3 2 2 5 2" xfId="1972" xr:uid="{00000000-0005-0000-0000-000041030000}"/>
    <cellStyle name="Header2 2 2 2 3 2 2 5 3" xfId="1973" xr:uid="{00000000-0005-0000-0000-000042030000}"/>
    <cellStyle name="Header2 2 2 2 3 2 2 5 4" xfId="1974" xr:uid="{00000000-0005-0000-0000-000043030000}"/>
    <cellStyle name="Header2 2 2 2 3 2 2 5 5" xfId="1975" xr:uid="{00000000-0005-0000-0000-000044030000}"/>
    <cellStyle name="Header2 2 2 2 3 2 2 5 6" xfId="1976" xr:uid="{00000000-0005-0000-0000-000045030000}"/>
    <cellStyle name="Header2 2 2 2 3 2 2 5 7" xfId="1977" xr:uid="{00000000-0005-0000-0000-000046030000}"/>
    <cellStyle name="Header2 2 2 2 3 2 2 5 8" xfId="1978" xr:uid="{00000000-0005-0000-0000-000047030000}"/>
    <cellStyle name="Header2 2 2 2 3 2 2 6" xfId="1979" xr:uid="{00000000-0005-0000-0000-000048030000}"/>
    <cellStyle name="Header2 2 2 2 3 2 2 6 2" xfId="1980" xr:uid="{00000000-0005-0000-0000-000049030000}"/>
    <cellStyle name="Header2 2 2 2 3 2 2 6 3" xfId="1981" xr:uid="{00000000-0005-0000-0000-00004A030000}"/>
    <cellStyle name="Header2 2 2 2 3 2 2 6 4" xfId="1982" xr:uid="{00000000-0005-0000-0000-00004B030000}"/>
    <cellStyle name="Header2 2 2 2 3 2 2 6 5" xfId="1983" xr:uid="{00000000-0005-0000-0000-00004C030000}"/>
    <cellStyle name="Header2 2 2 2 3 2 2 6 6" xfId="1984" xr:uid="{00000000-0005-0000-0000-00004D030000}"/>
    <cellStyle name="Header2 2 2 2 3 2 2 6 7" xfId="1985" xr:uid="{00000000-0005-0000-0000-00004E030000}"/>
    <cellStyle name="Header2 2 2 2 3 2 2 6 8" xfId="1986" xr:uid="{00000000-0005-0000-0000-00004F030000}"/>
    <cellStyle name="Header2 2 2 2 3 2 2 7" xfId="1987" xr:uid="{00000000-0005-0000-0000-000050030000}"/>
    <cellStyle name="Header2 2 2 2 3 2 2 7 2" xfId="1988" xr:uid="{00000000-0005-0000-0000-000051030000}"/>
    <cellStyle name="Header2 2 2 2 3 2 2 7 3" xfId="1989" xr:uid="{00000000-0005-0000-0000-000052030000}"/>
    <cellStyle name="Header2 2 2 2 3 2 2 7 4" xfId="1990" xr:uid="{00000000-0005-0000-0000-000053030000}"/>
    <cellStyle name="Header2 2 2 2 3 2 2 7 5" xfId="1991" xr:uid="{00000000-0005-0000-0000-000054030000}"/>
    <cellStyle name="Header2 2 2 2 3 2 2 7 6" xfId="1992" xr:uid="{00000000-0005-0000-0000-000055030000}"/>
    <cellStyle name="Header2 2 2 2 3 2 2 7 7" xfId="1993" xr:uid="{00000000-0005-0000-0000-000056030000}"/>
    <cellStyle name="Header2 2 2 2 3 2 2 7 8" xfId="1994" xr:uid="{00000000-0005-0000-0000-000057030000}"/>
    <cellStyle name="Header2 2 2 2 3 2 2 8" xfId="1995" xr:uid="{00000000-0005-0000-0000-000058030000}"/>
    <cellStyle name="Header2 2 2 2 3 2 2 8 2" xfId="1996" xr:uid="{00000000-0005-0000-0000-000059030000}"/>
    <cellStyle name="Header2 2 2 2 3 2 2 8 3" xfId="1997" xr:uid="{00000000-0005-0000-0000-00005A030000}"/>
    <cellStyle name="Header2 2 2 2 3 2 2 8 4" xfId="1998" xr:uid="{00000000-0005-0000-0000-00005B030000}"/>
    <cellStyle name="Header2 2 2 2 3 2 2 8 5" xfId="1999" xr:uid="{00000000-0005-0000-0000-00005C030000}"/>
    <cellStyle name="Header2 2 2 2 3 2 2 8 6" xfId="2000" xr:uid="{00000000-0005-0000-0000-00005D030000}"/>
    <cellStyle name="Header2 2 2 2 3 2 2 8 7" xfId="2001" xr:uid="{00000000-0005-0000-0000-00005E030000}"/>
    <cellStyle name="Header2 2 2 2 3 2 2 8 8" xfId="2002" xr:uid="{00000000-0005-0000-0000-00005F030000}"/>
    <cellStyle name="Header2 2 2 2 3 2 2 9" xfId="2003" xr:uid="{00000000-0005-0000-0000-000060030000}"/>
    <cellStyle name="Header2 2 2 2 3 2 3" xfId="301" xr:uid="{00000000-0005-0000-0000-000061030000}"/>
    <cellStyle name="Header2 2 2 2 3 2 3 10" xfId="2004" xr:uid="{00000000-0005-0000-0000-000062030000}"/>
    <cellStyle name="Header2 2 2 2 3 2 3 2" xfId="2005" xr:uid="{00000000-0005-0000-0000-000063030000}"/>
    <cellStyle name="Header2 2 2 2 3 2 3 2 2" xfId="2006" xr:uid="{00000000-0005-0000-0000-000064030000}"/>
    <cellStyle name="Header2 2 2 2 3 2 3 2 3" xfId="2007" xr:uid="{00000000-0005-0000-0000-000065030000}"/>
    <cellStyle name="Header2 2 2 2 3 2 3 2 4" xfId="2008" xr:uid="{00000000-0005-0000-0000-000066030000}"/>
    <cellStyle name="Header2 2 2 2 3 2 3 2 5" xfId="2009" xr:uid="{00000000-0005-0000-0000-000067030000}"/>
    <cellStyle name="Header2 2 2 2 3 2 3 2 6" xfId="2010" xr:uid="{00000000-0005-0000-0000-000068030000}"/>
    <cellStyle name="Header2 2 2 2 3 2 3 2 7" xfId="2011" xr:uid="{00000000-0005-0000-0000-000069030000}"/>
    <cellStyle name="Header2 2 2 2 3 2 3 2 8" xfId="2012" xr:uid="{00000000-0005-0000-0000-00006A030000}"/>
    <cellStyle name="Header2 2 2 2 3 2 3 3" xfId="2013" xr:uid="{00000000-0005-0000-0000-00006B030000}"/>
    <cellStyle name="Header2 2 2 2 3 2 3 4" xfId="2014" xr:uid="{00000000-0005-0000-0000-00006C030000}"/>
    <cellStyle name="Header2 2 2 2 3 2 3 5" xfId="2015" xr:uid="{00000000-0005-0000-0000-00006D030000}"/>
    <cellStyle name="Header2 2 2 2 3 2 3 6" xfId="2016" xr:uid="{00000000-0005-0000-0000-00006E030000}"/>
    <cellStyle name="Header2 2 2 2 3 2 3 7" xfId="2017" xr:uid="{00000000-0005-0000-0000-00006F030000}"/>
    <cellStyle name="Header2 2 2 2 3 2 3 8" xfId="2018" xr:uid="{00000000-0005-0000-0000-000070030000}"/>
    <cellStyle name="Header2 2 2 2 3 2 3 9" xfId="2019" xr:uid="{00000000-0005-0000-0000-000071030000}"/>
    <cellStyle name="Header2 2 2 2 3 2 4" xfId="2020" xr:uid="{00000000-0005-0000-0000-000072030000}"/>
    <cellStyle name="Header2 2 2 2 3 2 4 10" xfId="2021" xr:uid="{00000000-0005-0000-0000-000073030000}"/>
    <cellStyle name="Header2 2 2 2 3 2 4 2" xfId="2022" xr:uid="{00000000-0005-0000-0000-000074030000}"/>
    <cellStyle name="Header2 2 2 2 3 2 4 2 2" xfId="2023" xr:uid="{00000000-0005-0000-0000-000075030000}"/>
    <cellStyle name="Header2 2 2 2 3 2 4 2 3" xfId="2024" xr:uid="{00000000-0005-0000-0000-000076030000}"/>
    <cellStyle name="Header2 2 2 2 3 2 4 2 4" xfId="2025" xr:uid="{00000000-0005-0000-0000-000077030000}"/>
    <cellStyle name="Header2 2 2 2 3 2 4 2 5" xfId="2026" xr:uid="{00000000-0005-0000-0000-000078030000}"/>
    <cellStyle name="Header2 2 2 2 3 2 4 2 6" xfId="2027" xr:uid="{00000000-0005-0000-0000-000079030000}"/>
    <cellStyle name="Header2 2 2 2 3 2 4 2 7" xfId="2028" xr:uid="{00000000-0005-0000-0000-00007A030000}"/>
    <cellStyle name="Header2 2 2 2 3 2 4 2 8" xfId="2029" xr:uid="{00000000-0005-0000-0000-00007B030000}"/>
    <cellStyle name="Header2 2 2 2 3 2 4 3" xfId="2030" xr:uid="{00000000-0005-0000-0000-00007C030000}"/>
    <cellStyle name="Header2 2 2 2 3 2 4 4" xfId="2031" xr:uid="{00000000-0005-0000-0000-00007D030000}"/>
    <cellStyle name="Header2 2 2 2 3 2 4 5" xfId="2032" xr:uid="{00000000-0005-0000-0000-00007E030000}"/>
    <cellStyle name="Header2 2 2 2 3 2 4 6" xfId="2033" xr:uid="{00000000-0005-0000-0000-00007F030000}"/>
    <cellStyle name="Header2 2 2 2 3 2 4 7" xfId="2034" xr:uid="{00000000-0005-0000-0000-000080030000}"/>
    <cellStyle name="Header2 2 2 2 3 2 4 8" xfId="2035" xr:uid="{00000000-0005-0000-0000-000081030000}"/>
    <cellStyle name="Header2 2 2 2 3 2 4 9" xfId="2036" xr:uid="{00000000-0005-0000-0000-000082030000}"/>
    <cellStyle name="Header2 2 2 2 3 2 5" xfId="2037" xr:uid="{00000000-0005-0000-0000-000083030000}"/>
    <cellStyle name="Header2 2 2 2 3 2 5 2" xfId="2038" xr:uid="{00000000-0005-0000-0000-000084030000}"/>
    <cellStyle name="Header2 2 2 2 3 2 5 3" xfId="2039" xr:uid="{00000000-0005-0000-0000-000085030000}"/>
    <cellStyle name="Header2 2 2 2 3 2 5 4" xfId="2040" xr:uid="{00000000-0005-0000-0000-000086030000}"/>
    <cellStyle name="Header2 2 2 2 3 2 5 5" xfId="2041" xr:uid="{00000000-0005-0000-0000-000087030000}"/>
    <cellStyle name="Header2 2 2 2 3 2 5 6" xfId="2042" xr:uid="{00000000-0005-0000-0000-000088030000}"/>
    <cellStyle name="Header2 2 2 2 3 2 5 7" xfId="2043" xr:uid="{00000000-0005-0000-0000-000089030000}"/>
    <cellStyle name="Header2 2 2 2 3 2 5 8" xfId="2044" xr:uid="{00000000-0005-0000-0000-00008A030000}"/>
    <cellStyle name="Header2 2 2 2 3 2 5 9" xfId="2045" xr:uid="{00000000-0005-0000-0000-00008B030000}"/>
    <cellStyle name="Header2 2 2 2 3 2 6" xfId="2046" xr:uid="{00000000-0005-0000-0000-00008C030000}"/>
    <cellStyle name="Header2 2 2 2 3 2 6 2" xfId="2047" xr:uid="{00000000-0005-0000-0000-00008D030000}"/>
    <cellStyle name="Header2 2 2 2 3 2 6 3" xfId="2048" xr:uid="{00000000-0005-0000-0000-00008E030000}"/>
    <cellStyle name="Header2 2 2 2 3 2 6 4" xfId="2049" xr:uid="{00000000-0005-0000-0000-00008F030000}"/>
    <cellStyle name="Header2 2 2 2 3 2 6 5" xfId="2050" xr:uid="{00000000-0005-0000-0000-000090030000}"/>
    <cellStyle name="Header2 2 2 2 3 2 6 6" xfId="2051" xr:uid="{00000000-0005-0000-0000-000091030000}"/>
    <cellStyle name="Header2 2 2 2 3 2 6 7" xfId="2052" xr:uid="{00000000-0005-0000-0000-000092030000}"/>
    <cellStyle name="Header2 2 2 2 3 2 6 8" xfId="2053" xr:uid="{00000000-0005-0000-0000-000093030000}"/>
    <cellStyle name="Header2 2 2 2 3 2 7" xfId="2054" xr:uid="{00000000-0005-0000-0000-000094030000}"/>
    <cellStyle name="Header2 2 2 2 3 2 7 2" xfId="2055" xr:uid="{00000000-0005-0000-0000-000095030000}"/>
    <cellStyle name="Header2 2 2 2 3 2 7 3" xfId="2056" xr:uid="{00000000-0005-0000-0000-000096030000}"/>
    <cellStyle name="Header2 2 2 2 3 2 7 4" xfId="2057" xr:uid="{00000000-0005-0000-0000-000097030000}"/>
    <cellStyle name="Header2 2 2 2 3 2 7 5" xfId="2058" xr:uid="{00000000-0005-0000-0000-000098030000}"/>
    <cellStyle name="Header2 2 2 2 3 2 7 6" xfId="2059" xr:uid="{00000000-0005-0000-0000-000099030000}"/>
    <cellStyle name="Header2 2 2 2 3 2 7 7" xfId="2060" xr:uid="{00000000-0005-0000-0000-00009A030000}"/>
    <cellStyle name="Header2 2 2 2 3 2 7 8" xfId="2061" xr:uid="{00000000-0005-0000-0000-00009B030000}"/>
    <cellStyle name="Header2 2 2 2 3 2 8" xfId="2062" xr:uid="{00000000-0005-0000-0000-00009C030000}"/>
    <cellStyle name="Header2 2 2 2 3 2 8 2" xfId="2063" xr:uid="{00000000-0005-0000-0000-00009D030000}"/>
    <cellStyle name="Header2 2 2 2 3 2 8 3" xfId="2064" xr:uid="{00000000-0005-0000-0000-00009E030000}"/>
    <cellStyle name="Header2 2 2 2 3 2 8 4" xfId="2065" xr:uid="{00000000-0005-0000-0000-00009F030000}"/>
    <cellStyle name="Header2 2 2 2 3 2 8 5" xfId="2066" xr:uid="{00000000-0005-0000-0000-0000A0030000}"/>
    <cellStyle name="Header2 2 2 2 3 2 8 6" xfId="2067" xr:uid="{00000000-0005-0000-0000-0000A1030000}"/>
    <cellStyle name="Header2 2 2 2 3 2 8 7" xfId="2068" xr:uid="{00000000-0005-0000-0000-0000A2030000}"/>
    <cellStyle name="Header2 2 2 2 3 2 8 8" xfId="2069" xr:uid="{00000000-0005-0000-0000-0000A3030000}"/>
    <cellStyle name="Header2 2 2 2 3 2 9" xfId="2070" xr:uid="{00000000-0005-0000-0000-0000A4030000}"/>
    <cellStyle name="Header2 2 2 2 3 2 9 2" xfId="2071" xr:uid="{00000000-0005-0000-0000-0000A5030000}"/>
    <cellStyle name="Header2 2 2 2 3 2 9 3" xfId="2072" xr:uid="{00000000-0005-0000-0000-0000A6030000}"/>
    <cellStyle name="Header2 2 2 2 3 2 9 4" xfId="2073" xr:uid="{00000000-0005-0000-0000-0000A7030000}"/>
    <cellStyle name="Header2 2 2 2 3 2 9 5" xfId="2074" xr:uid="{00000000-0005-0000-0000-0000A8030000}"/>
    <cellStyle name="Header2 2 2 2 3 2 9 6" xfId="2075" xr:uid="{00000000-0005-0000-0000-0000A9030000}"/>
    <cellStyle name="Header2 2 2 2 3 2 9 7" xfId="2076" xr:uid="{00000000-0005-0000-0000-0000AA030000}"/>
    <cellStyle name="Header2 2 2 2 3 2 9 8" xfId="2077" xr:uid="{00000000-0005-0000-0000-0000AB030000}"/>
    <cellStyle name="Header2 2 2 2 3 3" xfId="302" xr:uid="{00000000-0005-0000-0000-0000AC030000}"/>
    <cellStyle name="Header2 2 2 2 3 3 10" xfId="2078" xr:uid="{00000000-0005-0000-0000-0000AD030000}"/>
    <cellStyle name="Header2 2 2 2 3 3 11" xfId="2079" xr:uid="{00000000-0005-0000-0000-0000AE030000}"/>
    <cellStyle name="Header2 2 2 2 3 3 12" xfId="2080" xr:uid="{00000000-0005-0000-0000-0000AF030000}"/>
    <cellStyle name="Header2 2 2 2 3 3 13" xfId="2081" xr:uid="{00000000-0005-0000-0000-0000B0030000}"/>
    <cellStyle name="Header2 2 2 2 3 3 14" xfId="2082" xr:uid="{00000000-0005-0000-0000-0000B1030000}"/>
    <cellStyle name="Header2 2 2 2 3 3 15" xfId="2083" xr:uid="{00000000-0005-0000-0000-0000B2030000}"/>
    <cellStyle name="Header2 2 2 2 3 3 16" xfId="2084" xr:uid="{00000000-0005-0000-0000-0000B3030000}"/>
    <cellStyle name="Header2 2 2 2 3 3 17" xfId="2085" xr:uid="{00000000-0005-0000-0000-0000B4030000}"/>
    <cellStyle name="Header2 2 2 2 3 3 2" xfId="303" xr:uid="{00000000-0005-0000-0000-0000B5030000}"/>
    <cellStyle name="Header2 2 2 2 3 3 2 10" xfId="2086" xr:uid="{00000000-0005-0000-0000-0000B6030000}"/>
    <cellStyle name="Header2 2 2 2 3 3 2 11" xfId="2087" xr:uid="{00000000-0005-0000-0000-0000B7030000}"/>
    <cellStyle name="Header2 2 2 2 3 3 2 12" xfId="2088" xr:uid="{00000000-0005-0000-0000-0000B8030000}"/>
    <cellStyle name="Header2 2 2 2 3 3 2 13" xfId="2089" xr:uid="{00000000-0005-0000-0000-0000B9030000}"/>
    <cellStyle name="Header2 2 2 2 3 3 2 14" xfId="2090" xr:uid="{00000000-0005-0000-0000-0000BA030000}"/>
    <cellStyle name="Header2 2 2 2 3 3 2 15" xfId="2091" xr:uid="{00000000-0005-0000-0000-0000BB030000}"/>
    <cellStyle name="Header2 2 2 2 3 3 2 16" xfId="2092" xr:uid="{00000000-0005-0000-0000-0000BC030000}"/>
    <cellStyle name="Header2 2 2 2 3 3 2 2" xfId="304" xr:uid="{00000000-0005-0000-0000-0000BD030000}"/>
    <cellStyle name="Header2 2 2 2 3 3 2 2 10" xfId="2093" xr:uid="{00000000-0005-0000-0000-0000BE030000}"/>
    <cellStyle name="Header2 2 2 2 3 3 2 2 2" xfId="2094" xr:uid="{00000000-0005-0000-0000-0000BF030000}"/>
    <cellStyle name="Header2 2 2 2 3 3 2 2 2 2" xfId="2095" xr:uid="{00000000-0005-0000-0000-0000C0030000}"/>
    <cellStyle name="Header2 2 2 2 3 3 2 2 2 3" xfId="2096" xr:uid="{00000000-0005-0000-0000-0000C1030000}"/>
    <cellStyle name="Header2 2 2 2 3 3 2 2 2 4" xfId="2097" xr:uid="{00000000-0005-0000-0000-0000C2030000}"/>
    <cellStyle name="Header2 2 2 2 3 3 2 2 2 5" xfId="2098" xr:uid="{00000000-0005-0000-0000-0000C3030000}"/>
    <cellStyle name="Header2 2 2 2 3 3 2 2 2 6" xfId="2099" xr:uid="{00000000-0005-0000-0000-0000C4030000}"/>
    <cellStyle name="Header2 2 2 2 3 3 2 2 2 7" xfId="2100" xr:uid="{00000000-0005-0000-0000-0000C5030000}"/>
    <cellStyle name="Header2 2 2 2 3 3 2 2 2 8" xfId="2101" xr:uid="{00000000-0005-0000-0000-0000C6030000}"/>
    <cellStyle name="Header2 2 2 2 3 3 2 2 3" xfId="2102" xr:uid="{00000000-0005-0000-0000-0000C7030000}"/>
    <cellStyle name="Header2 2 2 2 3 3 2 2 4" xfId="2103" xr:uid="{00000000-0005-0000-0000-0000C8030000}"/>
    <cellStyle name="Header2 2 2 2 3 3 2 2 5" xfId="2104" xr:uid="{00000000-0005-0000-0000-0000C9030000}"/>
    <cellStyle name="Header2 2 2 2 3 3 2 2 6" xfId="2105" xr:uid="{00000000-0005-0000-0000-0000CA030000}"/>
    <cellStyle name="Header2 2 2 2 3 3 2 2 7" xfId="2106" xr:uid="{00000000-0005-0000-0000-0000CB030000}"/>
    <cellStyle name="Header2 2 2 2 3 3 2 2 8" xfId="2107" xr:uid="{00000000-0005-0000-0000-0000CC030000}"/>
    <cellStyle name="Header2 2 2 2 3 3 2 2 9" xfId="2108" xr:uid="{00000000-0005-0000-0000-0000CD030000}"/>
    <cellStyle name="Header2 2 2 2 3 3 2 3" xfId="2109" xr:uid="{00000000-0005-0000-0000-0000CE030000}"/>
    <cellStyle name="Header2 2 2 2 3 3 2 3 10" xfId="2110" xr:uid="{00000000-0005-0000-0000-0000CF030000}"/>
    <cellStyle name="Header2 2 2 2 3 3 2 3 2" xfId="2111" xr:uid="{00000000-0005-0000-0000-0000D0030000}"/>
    <cellStyle name="Header2 2 2 2 3 3 2 3 2 2" xfId="2112" xr:uid="{00000000-0005-0000-0000-0000D1030000}"/>
    <cellStyle name="Header2 2 2 2 3 3 2 3 2 3" xfId="2113" xr:uid="{00000000-0005-0000-0000-0000D2030000}"/>
    <cellStyle name="Header2 2 2 2 3 3 2 3 2 4" xfId="2114" xr:uid="{00000000-0005-0000-0000-0000D3030000}"/>
    <cellStyle name="Header2 2 2 2 3 3 2 3 2 5" xfId="2115" xr:uid="{00000000-0005-0000-0000-0000D4030000}"/>
    <cellStyle name="Header2 2 2 2 3 3 2 3 2 6" xfId="2116" xr:uid="{00000000-0005-0000-0000-0000D5030000}"/>
    <cellStyle name="Header2 2 2 2 3 3 2 3 2 7" xfId="2117" xr:uid="{00000000-0005-0000-0000-0000D6030000}"/>
    <cellStyle name="Header2 2 2 2 3 3 2 3 2 8" xfId="2118" xr:uid="{00000000-0005-0000-0000-0000D7030000}"/>
    <cellStyle name="Header2 2 2 2 3 3 2 3 3" xfId="2119" xr:uid="{00000000-0005-0000-0000-0000D8030000}"/>
    <cellStyle name="Header2 2 2 2 3 3 2 3 4" xfId="2120" xr:uid="{00000000-0005-0000-0000-0000D9030000}"/>
    <cellStyle name="Header2 2 2 2 3 3 2 3 5" xfId="2121" xr:uid="{00000000-0005-0000-0000-0000DA030000}"/>
    <cellStyle name="Header2 2 2 2 3 3 2 3 6" xfId="2122" xr:uid="{00000000-0005-0000-0000-0000DB030000}"/>
    <cellStyle name="Header2 2 2 2 3 3 2 3 7" xfId="2123" xr:uid="{00000000-0005-0000-0000-0000DC030000}"/>
    <cellStyle name="Header2 2 2 2 3 3 2 3 8" xfId="2124" xr:uid="{00000000-0005-0000-0000-0000DD030000}"/>
    <cellStyle name="Header2 2 2 2 3 3 2 3 9" xfId="2125" xr:uid="{00000000-0005-0000-0000-0000DE030000}"/>
    <cellStyle name="Header2 2 2 2 3 3 2 4" xfId="2126" xr:uid="{00000000-0005-0000-0000-0000DF030000}"/>
    <cellStyle name="Header2 2 2 2 3 3 2 4 2" xfId="2127" xr:uid="{00000000-0005-0000-0000-0000E0030000}"/>
    <cellStyle name="Header2 2 2 2 3 3 2 4 3" xfId="2128" xr:uid="{00000000-0005-0000-0000-0000E1030000}"/>
    <cellStyle name="Header2 2 2 2 3 3 2 4 4" xfId="2129" xr:uid="{00000000-0005-0000-0000-0000E2030000}"/>
    <cellStyle name="Header2 2 2 2 3 3 2 4 5" xfId="2130" xr:uid="{00000000-0005-0000-0000-0000E3030000}"/>
    <cellStyle name="Header2 2 2 2 3 3 2 4 6" xfId="2131" xr:uid="{00000000-0005-0000-0000-0000E4030000}"/>
    <cellStyle name="Header2 2 2 2 3 3 2 4 7" xfId="2132" xr:uid="{00000000-0005-0000-0000-0000E5030000}"/>
    <cellStyle name="Header2 2 2 2 3 3 2 4 8" xfId="2133" xr:uid="{00000000-0005-0000-0000-0000E6030000}"/>
    <cellStyle name="Header2 2 2 2 3 3 2 4 9" xfId="2134" xr:uid="{00000000-0005-0000-0000-0000E7030000}"/>
    <cellStyle name="Header2 2 2 2 3 3 2 5" xfId="2135" xr:uid="{00000000-0005-0000-0000-0000E8030000}"/>
    <cellStyle name="Header2 2 2 2 3 3 2 5 2" xfId="2136" xr:uid="{00000000-0005-0000-0000-0000E9030000}"/>
    <cellStyle name="Header2 2 2 2 3 3 2 5 3" xfId="2137" xr:uid="{00000000-0005-0000-0000-0000EA030000}"/>
    <cellStyle name="Header2 2 2 2 3 3 2 5 4" xfId="2138" xr:uid="{00000000-0005-0000-0000-0000EB030000}"/>
    <cellStyle name="Header2 2 2 2 3 3 2 5 5" xfId="2139" xr:uid="{00000000-0005-0000-0000-0000EC030000}"/>
    <cellStyle name="Header2 2 2 2 3 3 2 5 6" xfId="2140" xr:uid="{00000000-0005-0000-0000-0000ED030000}"/>
    <cellStyle name="Header2 2 2 2 3 3 2 5 7" xfId="2141" xr:uid="{00000000-0005-0000-0000-0000EE030000}"/>
    <cellStyle name="Header2 2 2 2 3 3 2 5 8" xfId="2142" xr:uid="{00000000-0005-0000-0000-0000EF030000}"/>
    <cellStyle name="Header2 2 2 2 3 3 2 6" xfId="2143" xr:uid="{00000000-0005-0000-0000-0000F0030000}"/>
    <cellStyle name="Header2 2 2 2 3 3 2 6 2" xfId="2144" xr:uid="{00000000-0005-0000-0000-0000F1030000}"/>
    <cellStyle name="Header2 2 2 2 3 3 2 6 3" xfId="2145" xr:uid="{00000000-0005-0000-0000-0000F2030000}"/>
    <cellStyle name="Header2 2 2 2 3 3 2 6 4" xfId="2146" xr:uid="{00000000-0005-0000-0000-0000F3030000}"/>
    <cellStyle name="Header2 2 2 2 3 3 2 6 5" xfId="2147" xr:uid="{00000000-0005-0000-0000-0000F4030000}"/>
    <cellStyle name="Header2 2 2 2 3 3 2 6 6" xfId="2148" xr:uid="{00000000-0005-0000-0000-0000F5030000}"/>
    <cellStyle name="Header2 2 2 2 3 3 2 6 7" xfId="2149" xr:uid="{00000000-0005-0000-0000-0000F6030000}"/>
    <cellStyle name="Header2 2 2 2 3 3 2 6 8" xfId="2150" xr:uid="{00000000-0005-0000-0000-0000F7030000}"/>
    <cellStyle name="Header2 2 2 2 3 3 2 7" xfId="2151" xr:uid="{00000000-0005-0000-0000-0000F8030000}"/>
    <cellStyle name="Header2 2 2 2 3 3 2 7 2" xfId="2152" xr:uid="{00000000-0005-0000-0000-0000F9030000}"/>
    <cellStyle name="Header2 2 2 2 3 3 2 7 3" xfId="2153" xr:uid="{00000000-0005-0000-0000-0000FA030000}"/>
    <cellStyle name="Header2 2 2 2 3 3 2 7 4" xfId="2154" xr:uid="{00000000-0005-0000-0000-0000FB030000}"/>
    <cellStyle name="Header2 2 2 2 3 3 2 7 5" xfId="2155" xr:uid="{00000000-0005-0000-0000-0000FC030000}"/>
    <cellStyle name="Header2 2 2 2 3 3 2 7 6" xfId="2156" xr:uid="{00000000-0005-0000-0000-0000FD030000}"/>
    <cellStyle name="Header2 2 2 2 3 3 2 7 7" xfId="2157" xr:uid="{00000000-0005-0000-0000-0000FE030000}"/>
    <cellStyle name="Header2 2 2 2 3 3 2 7 8" xfId="2158" xr:uid="{00000000-0005-0000-0000-0000FF030000}"/>
    <cellStyle name="Header2 2 2 2 3 3 2 8" xfId="2159" xr:uid="{00000000-0005-0000-0000-000000040000}"/>
    <cellStyle name="Header2 2 2 2 3 3 2 8 2" xfId="2160" xr:uid="{00000000-0005-0000-0000-000001040000}"/>
    <cellStyle name="Header2 2 2 2 3 3 2 8 3" xfId="2161" xr:uid="{00000000-0005-0000-0000-000002040000}"/>
    <cellStyle name="Header2 2 2 2 3 3 2 8 4" xfId="2162" xr:uid="{00000000-0005-0000-0000-000003040000}"/>
    <cellStyle name="Header2 2 2 2 3 3 2 8 5" xfId="2163" xr:uid="{00000000-0005-0000-0000-000004040000}"/>
    <cellStyle name="Header2 2 2 2 3 3 2 8 6" xfId="2164" xr:uid="{00000000-0005-0000-0000-000005040000}"/>
    <cellStyle name="Header2 2 2 2 3 3 2 8 7" xfId="2165" xr:uid="{00000000-0005-0000-0000-000006040000}"/>
    <cellStyle name="Header2 2 2 2 3 3 2 8 8" xfId="2166" xr:uid="{00000000-0005-0000-0000-000007040000}"/>
    <cellStyle name="Header2 2 2 2 3 3 2 9" xfId="2167" xr:uid="{00000000-0005-0000-0000-000008040000}"/>
    <cellStyle name="Header2 2 2 2 3 3 3" xfId="305" xr:uid="{00000000-0005-0000-0000-000009040000}"/>
    <cellStyle name="Header2 2 2 2 3 3 3 10" xfId="2168" xr:uid="{00000000-0005-0000-0000-00000A040000}"/>
    <cellStyle name="Header2 2 2 2 3 3 3 2" xfId="2169" xr:uid="{00000000-0005-0000-0000-00000B040000}"/>
    <cellStyle name="Header2 2 2 2 3 3 3 2 2" xfId="2170" xr:uid="{00000000-0005-0000-0000-00000C040000}"/>
    <cellStyle name="Header2 2 2 2 3 3 3 2 3" xfId="2171" xr:uid="{00000000-0005-0000-0000-00000D040000}"/>
    <cellStyle name="Header2 2 2 2 3 3 3 2 4" xfId="2172" xr:uid="{00000000-0005-0000-0000-00000E040000}"/>
    <cellStyle name="Header2 2 2 2 3 3 3 2 5" xfId="2173" xr:uid="{00000000-0005-0000-0000-00000F040000}"/>
    <cellStyle name="Header2 2 2 2 3 3 3 2 6" xfId="2174" xr:uid="{00000000-0005-0000-0000-000010040000}"/>
    <cellStyle name="Header2 2 2 2 3 3 3 2 7" xfId="2175" xr:uid="{00000000-0005-0000-0000-000011040000}"/>
    <cellStyle name="Header2 2 2 2 3 3 3 2 8" xfId="2176" xr:uid="{00000000-0005-0000-0000-000012040000}"/>
    <cellStyle name="Header2 2 2 2 3 3 3 3" xfId="2177" xr:uid="{00000000-0005-0000-0000-000013040000}"/>
    <cellStyle name="Header2 2 2 2 3 3 3 4" xfId="2178" xr:uid="{00000000-0005-0000-0000-000014040000}"/>
    <cellStyle name="Header2 2 2 2 3 3 3 5" xfId="2179" xr:uid="{00000000-0005-0000-0000-000015040000}"/>
    <cellStyle name="Header2 2 2 2 3 3 3 6" xfId="2180" xr:uid="{00000000-0005-0000-0000-000016040000}"/>
    <cellStyle name="Header2 2 2 2 3 3 3 7" xfId="2181" xr:uid="{00000000-0005-0000-0000-000017040000}"/>
    <cellStyle name="Header2 2 2 2 3 3 3 8" xfId="2182" xr:uid="{00000000-0005-0000-0000-000018040000}"/>
    <cellStyle name="Header2 2 2 2 3 3 3 9" xfId="2183" xr:uid="{00000000-0005-0000-0000-000019040000}"/>
    <cellStyle name="Header2 2 2 2 3 3 4" xfId="2184" xr:uid="{00000000-0005-0000-0000-00001A040000}"/>
    <cellStyle name="Header2 2 2 2 3 3 4 10" xfId="2185" xr:uid="{00000000-0005-0000-0000-00001B040000}"/>
    <cellStyle name="Header2 2 2 2 3 3 4 2" xfId="2186" xr:uid="{00000000-0005-0000-0000-00001C040000}"/>
    <cellStyle name="Header2 2 2 2 3 3 4 2 2" xfId="2187" xr:uid="{00000000-0005-0000-0000-00001D040000}"/>
    <cellStyle name="Header2 2 2 2 3 3 4 2 3" xfId="2188" xr:uid="{00000000-0005-0000-0000-00001E040000}"/>
    <cellStyle name="Header2 2 2 2 3 3 4 2 4" xfId="2189" xr:uid="{00000000-0005-0000-0000-00001F040000}"/>
    <cellStyle name="Header2 2 2 2 3 3 4 2 5" xfId="2190" xr:uid="{00000000-0005-0000-0000-000020040000}"/>
    <cellStyle name="Header2 2 2 2 3 3 4 2 6" xfId="2191" xr:uid="{00000000-0005-0000-0000-000021040000}"/>
    <cellStyle name="Header2 2 2 2 3 3 4 2 7" xfId="2192" xr:uid="{00000000-0005-0000-0000-000022040000}"/>
    <cellStyle name="Header2 2 2 2 3 3 4 2 8" xfId="2193" xr:uid="{00000000-0005-0000-0000-000023040000}"/>
    <cellStyle name="Header2 2 2 2 3 3 4 3" xfId="2194" xr:uid="{00000000-0005-0000-0000-000024040000}"/>
    <cellStyle name="Header2 2 2 2 3 3 4 4" xfId="2195" xr:uid="{00000000-0005-0000-0000-000025040000}"/>
    <cellStyle name="Header2 2 2 2 3 3 4 5" xfId="2196" xr:uid="{00000000-0005-0000-0000-000026040000}"/>
    <cellStyle name="Header2 2 2 2 3 3 4 6" xfId="2197" xr:uid="{00000000-0005-0000-0000-000027040000}"/>
    <cellStyle name="Header2 2 2 2 3 3 4 7" xfId="2198" xr:uid="{00000000-0005-0000-0000-000028040000}"/>
    <cellStyle name="Header2 2 2 2 3 3 4 8" xfId="2199" xr:uid="{00000000-0005-0000-0000-000029040000}"/>
    <cellStyle name="Header2 2 2 2 3 3 4 9" xfId="2200" xr:uid="{00000000-0005-0000-0000-00002A040000}"/>
    <cellStyle name="Header2 2 2 2 3 3 5" xfId="2201" xr:uid="{00000000-0005-0000-0000-00002B040000}"/>
    <cellStyle name="Header2 2 2 2 3 3 5 2" xfId="2202" xr:uid="{00000000-0005-0000-0000-00002C040000}"/>
    <cellStyle name="Header2 2 2 2 3 3 5 3" xfId="2203" xr:uid="{00000000-0005-0000-0000-00002D040000}"/>
    <cellStyle name="Header2 2 2 2 3 3 5 4" xfId="2204" xr:uid="{00000000-0005-0000-0000-00002E040000}"/>
    <cellStyle name="Header2 2 2 2 3 3 5 5" xfId="2205" xr:uid="{00000000-0005-0000-0000-00002F040000}"/>
    <cellStyle name="Header2 2 2 2 3 3 5 6" xfId="2206" xr:uid="{00000000-0005-0000-0000-000030040000}"/>
    <cellStyle name="Header2 2 2 2 3 3 5 7" xfId="2207" xr:uid="{00000000-0005-0000-0000-000031040000}"/>
    <cellStyle name="Header2 2 2 2 3 3 5 8" xfId="2208" xr:uid="{00000000-0005-0000-0000-000032040000}"/>
    <cellStyle name="Header2 2 2 2 3 3 5 9" xfId="2209" xr:uid="{00000000-0005-0000-0000-000033040000}"/>
    <cellStyle name="Header2 2 2 2 3 3 6" xfId="2210" xr:uid="{00000000-0005-0000-0000-000034040000}"/>
    <cellStyle name="Header2 2 2 2 3 3 6 2" xfId="2211" xr:uid="{00000000-0005-0000-0000-000035040000}"/>
    <cellStyle name="Header2 2 2 2 3 3 6 3" xfId="2212" xr:uid="{00000000-0005-0000-0000-000036040000}"/>
    <cellStyle name="Header2 2 2 2 3 3 6 4" xfId="2213" xr:uid="{00000000-0005-0000-0000-000037040000}"/>
    <cellStyle name="Header2 2 2 2 3 3 6 5" xfId="2214" xr:uid="{00000000-0005-0000-0000-000038040000}"/>
    <cellStyle name="Header2 2 2 2 3 3 6 6" xfId="2215" xr:uid="{00000000-0005-0000-0000-000039040000}"/>
    <cellStyle name="Header2 2 2 2 3 3 6 7" xfId="2216" xr:uid="{00000000-0005-0000-0000-00003A040000}"/>
    <cellStyle name="Header2 2 2 2 3 3 6 8" xfId="2217" xr:uid="{00000000-0005-0000-0000-00003B040000}"/>
    <cellStyle name="Header2 2 2 2 3 3 7" xfId="2218" xr:uid="{00000000-0005-0000-0000-00003C040000}"/>
    <cellStyle name="Header2 2 2 2 3 3 7 2" xfId="2219" xr:uid="{00000000-0005-0000-0000-00003D040000}"/>
    <cellStyle name="Header2 2 2 2 3 3 7 3" xfId="2220" xr:uid="{00000000-0005-0000-0000-00003E040000}"/>
    <cellStyle name="Header2 2 2 2 3 3 7 4" xfId="2221" xr:uid="{00000000-0005-0000-0000-00003F040000}"/>
    <cellStyle name="Header2 2 2 2 3 3 7 5" xfId="2222" xr:uid="{00000000-0005-0000-0000-000040040000}"/>
    <cellStyle name="Header2 2 2 2 3 3 7 6" xfId="2223" xr:uid="{00000000-0005-0000-0000-000041040000}"/>
    <cellStyle name="Header2 2 2 2 3 3 7 7" xfId="2224" xr:uid="{00000000-0005-0000-0000-000042040000}"/>
    <cellStyle name="Header2 2 2 2 3 3 7 8" xfId="2225" xr:uid="{00000000-0005-0000-0000-000043040000}"/>
    <cellStyle name="Header2 2 2 2 3 3 8" xfId="2226" xr:uid="{00000000-0005-0000-0000-000044040000}"/>
    <cellStyle name="Header2 2 2 2 3 3 8 2" xfId="2227" xr:uid="{00000000-0005-0000-0000-000045040000}"/>
    <cellStyle name="Header2 2 2 2 3 3 8 3" xfId="2228" xr:uid="{00000000-0005-0000-0000-000046040000}"/>
    <cellStyle name="Header2 2 2 2 3 3 8 4" xfId="2229" xr:uid="{00000000-0005-0000-0000-000047040000}"/>
    <cellStyle name="Header2 2 2 2 3 3 8 5" xfId="2230" xr:uid="{00000000-0005-0000-0000-000048040000}"/>
    <cellStyle name="Header2 2 2 2 3 3 8 6" xfId="2231" xr:uid="{00000000-0005-0000-0000-000049040000}"/>
    <cellStyle name="Header2 2 2 2 3 3 8 7" xfId="2232" xr:uid="{00000000-0005-0000-0000-00004A040000}"/>
    <cellStyle name="Header2 2 2 2 3 3 8 8" xfId="2233" xr:uid="{00000000-0005-0000-0000-00004B040000}"/>
    <cellStyle name="Header2 2 2 2 3 3 9" xfId="2234" xr:uid="{00000000-0005-0000-0000-00004C040000}"/>
    <cellStyle name="Header2 2 2 2 3 3 9 2" xfId="2235" xr:uid="{00000000-0005-0000-0000-00004D040000}"/>
    <cellStyle name="Header2 2 2 2 3 3 9 3" xfId="2236" xr:uid="{00000000-0005-0000-0000-00004E040000}"/>
    <cellStyle name="Header2 2 2 2 3 3 9 4" xfId="2237" xr:uid="{00000000-0005-0000-0000-00004F040000}"/>
    <cellStyle name="Header2 2 2 2 3 3 9 5" xfId="2238" xr:uid="{00000000-0005-0000-0000-000050040000}"/>
    <cellStyle name="Header2 2 2 2 3 3 9 6" xfId="2239" xr:uid="{00000000-0005-0000-0000-000051040000}"/>
    <cellStyle name="Header2 2 2 2 3 3 9 7" xfId="2240" xr:uid="{00000000-0005-0000-0000-000052040000}"/>
    <cellStyle name="Header2 2 2 2 3 3 9 8" xfId="2241" xr:uid="{00000000-0005-0000-0000-000053040000}"/>
    <cellStyle name="Header2 2 2 2 3 4" xfId="306" xr:uid="{00000000-0005-0000-0000-000054040000}"/>
    <cellStyle name="Header2 2 2 2 3 4 10" xfId="2242" xr:uid="{00000000-0005-0000-0000-000055040000}"/>
    <cellStyle name="Header2 2 2 2 3 4 11" xfId="2243" xr:uid="{00000000-0005-0000-0000-000056040000}"/>
    <cellStyle name="Header2 2 2 2 3 4 12" xfId="2244" xr:uid="{00000000-0005-0000-0000-000057040000}"/>
    <cellStyle name="Header2 2 2 2 3 4 13" xfId="2245" xr:uid="{00000000-0005-0000-0000-000058040000}"/>
    <cellStyle name="Header2 2 2 2 3 4 14" xfId="2246" xr:uid="{00000000-0005-0000-0000-000059040000}"/>
    <cellStyle name="Header2 2 2 2 3 4 15" xfId="2247" xr:uid="{00000000-0005-0000-0000-00005A040000}"/>
    <cellStyle name="Header2 2 2 2 3 4 16" xfId="2248" xr:uid="{00000000-0005-0000-0000-00005B040000}"/>
    <cellStyle name="Header2 2 2 2 3 4 2" xfId="307" xr:uid="{00000000-0005-0000-0000-00005C040000}"/>
    <cellStyle name="Header2 2 2 2 3 4 2 10" xfId="2249" xr:uid="{00000000-0005-0000-0000-00005D040000}"/>
    <cellStyle name="Header2 2 2 2 3 4 2 2" xfId="2250" xr:uid="{00000000-0005-0000-0000-00005E040000}"/>
    <cellStyle name="Header2 2 2 2 3 4 2 2 2" xfId="2251" xr:uid="{00000000-0005-0000-0000-00005F040000}"/>
    <cellStyle name="Header2 2 2 2 3 4 2 2 3" xfId="2252" xr:uid="{00000000-0005-0000-0000-000060040000}"/>
    <cellStyle name="Header2 2 2 2 3 4 2 2 4" xfId="2253" xr:uid="{00000000-0005-0000-0000-000061040000}"/>
    <cellStyle name="Header2 2 2 2 3 4 2 2 5" xfId="2254" xr:uid="{00000000-0005-0000-0000-000062040000}"/>
    <cellStyle name="Header2 2 2 2 3 4 2 2 6" xfId="2255" xr:uid="{00000000-0005-0000-0000-000063040000}"/>
    <cellStyle name="Header2 2 2 2 3 4 2 2 7" xfId="2256" xr:uid="{00000000-0005-0000-0000-000064040000}"/>
    <cellStyle name="Header2 2 2 2 3 4 2 2 8" xfId="2257" xr:uid="{00000000-0005-0000-0000-000065040000}"/>
    <cellStyle name="Header2 2 2 2 3 4 2 3" xfId="2258" xr:uid="{00000000-0005-0000-0000-000066040000}"/>
    <cellStyle name="Header2 2 2 2 3 4 2 4" xfId="2259" xr:uid="{00000000-0005-0000-0000-000067040000}"/>
    <cellStyle name="Header2 2 2 2 3 4 2 5" xfId="2260" xr:uid="{00000000-0005-0000-0000-000068040000}"/>
    <cellStyle name="Header2 2 2 2 3 4 2 6" xfId="2261" xr:uid="{00000000-0005-0000-0000-000069040000}"/>
    <cellStyle name="Header2 2 2 2 3 4 2 7" xfId="2262" xr:uid="{00000000-0005-0000-0000-00006A040000}"/>
    <cellStyle name="Header2 2 2 2 3 4 2 8" xfId="2263" xr:uid="{00000000-0005-0000-0000-00006B040000}"/>
    <cellStyle name="Header2 2 2 2 3 4 2 9" xfId="2264" xr:uid="{00000000-0005-0000-0000-00006C040000}"/>
    <cellStyle name="Header2 2 2 2 3 4 3" xfId="2265" xr:uid="{00000000-0005-0000-0000-00006D040000}"/>
    <cellStyle name="Header2 2 2 2 3 4 3 10" xfId="2266" xr:uid="{00000000-0005-0000-0000-00006E040000}"/>
    <cellStyle name="Header2 2 2 2 3 4 3 2" xfId="2267" xr:uid="{00000000-0005-0000-0000-00006F040000}"/>
    <cellStyle name="Header2 2 2 2 3 4 3 2 2" xfId="2268" xr:uid="{00000000-0005-0000-0000-000070040000}"/>
    <cellStyle name="Header2 2 2 2 3 4 3 2 3" xfId="2269" xr:uid="{00000000-0005-0000-0000-000071040000}"/>
    <cellStyle name="Header2 2 2 2 3 4 3 2 4" xfId="2270" xr:uid="{00000000-0005-0000-0000-000072040000}"/>
    <cellStyle name="Header2 2 2 2 3 4 3 2 5" xfId="2271" xr:uid="{00000000-0005-0000-0000-000073040000}"/>
    <cellStyle name="Header2 2 2 2 3 4 3 2 6" xfId="2272" xr:uid="{00000000-0005-0000-0000-000074040000}"/>
    <cellStyle name="Header2 2 2 2 3 4 3 2 7" xfId="2273" xr:uid="{00000000-0005-0000-0000-000075040000}"/>
    <cellStyle name="Header2 2 2 2 3 4 3 2 8" xfId="2274" xr:uid="{00000000-0005-0000-0000-000076040000}"/>
    <cellStyle name="Header2 2 2 2 3 4 3 3" xfId="2275" xr:uid="{00000000-0005-0000-0000-000077040000}"/>
    <cellStyle name="Header2 2 2 2 3 4 3 4" xfId="2276" xr:uid="{00000000-0005-0000-0000-000078040000}"/>
    <cellStyle name="Header2 2 2 2 3 4 3 5" xfId="2277" xr:uid="{00000000-0005-0000-0000-000079040000}"/>
    <cellStyle name="Header2 2 2 2 3 4 3 6" xfId="2278" xr:uid="{00000000-0005-0000-0000-00007A040000}"/>
    <cellStyle name="Header2 2 2 2 3 4 3 7" xfId="2279" xr:uid="{00000000-0005-0000-0000-00007B040000}"/>
    <cellStyle name="Header2 2 2 2 3 4 3 8" xfId="2280" xr:uid="{00000000-0005-0000-0000-00007C040000}"/>
    <cellStyle name="Header2 2 2 2 3 4 3 9" xfId="2281" xr:uid="{00000000-0005-0000-0000-00007D040000}"/>
    <cellStyle name="Header2 2 2 2 3 4 4" xfId="2282" xr:uid="{00000000-0005-0000-0000-00007E040000}"/>
    <cellStyle name="Header2 2 2 2 3 4 4 2" xfId="2283" xr:uid="{00000000-0005-0000-0000-00007F040000}"/>
    <cellStyle name="Header2 2 2 2 3 4 4 3" xfId="2284" xr:uid="{00000000-0005-0000-0000-000080040000}"/>
    <cellStyle name="Header2 2 2 2 3 4 4 4" xfId="2285" xr:uid="{00000000-0005-0000-0000-000081040000}"/>
    <cellStyle name="Header2 2 2 2 3 4 4 5" xfId="2286" xr:uid="{00000000-0005-0000-0000-000082040000}"/>
    <cellStyle name="Header2 2 2 2 3 4 4 6" xfId="2287" xr:uid="{00000000-0005-0000-0000-000083040000}"/>
    <cellStyle name="Header2 2 2 2 3 4 4 7" xfId="2288" xr:uid="{00000000-0005-0000-0000-000084040000}"/>
    <cellStyle name="Header2 2 2 2 3 4 4 8" xfId="2289" xr:uid="{00000000-0005-0000-0000-000085040000}"/>
    <cellStyle name="Header2 2 2 2 3 4 4 9" xfId="2290" xr:uid="{00000000-0005-0000-0000-000086040000}"/>
    <cellStyle name="Header2 2 2 2 3 4 5" xfId="2291" xr:uid="{00000000-0005-0000-0000-000087040000}"/>
    <cellStyle name="Header2 2 2 2 3 4 5 2" xfId="2292" xr:uid="{00000000-0005-0000-0000-000088040000}"/>
    <cellStyle name="Header2 2 2 2 3 4 5 3" xfId="2293" xr:uid="{00000000-0005-0000-0000-000089040000}"/>
    <cellStyle name="Header2 2 2 2 3 4 5 4" xfId="2294" xr:uid="{00000000-0005-0000-0000-00008A040000}"/>
    <cellStyle name="Header2 2 2 2 3 4 5 5" xfId="2295" xr:uid="{00000000-0005-0000-0000-00008B040000}"/>
    <cellStyle name="Header2 2 2 2 3 4 5 6" xfId="2296" xr:uid="{00000000-0005-0000-0000-00008C040000}"/>
    <cellStyle name="Header2 2 2 2 3 4 5 7" xfId="2297" xr:uid="{00000000-0005-0000-0000-00008D040000}"/>
    <cellStyle name="Header2 2 2 2 3 4 5 8" xfId="2298" xr:uid="{00000000-0005-0000-0000-00008E040000}"/>
    <cellStyle name="Header2 2 2 2 3 4 6" xfId="2299" xr:uid="{00000000-0005-0000-0000-00008F040000}"/>
    <cellStyle name="Header2 2 2 2 3 4 6 2" xfId="2300" xr:uid="{00000000-0005-0000-0000-000090040000}"/>
    <cellStyle name="Header2 2 2 2 3 4 6 3" xfId="2301" xr:uid="{00000000-0005-0000-0000-000091040000}"/>
    <cellStyle name="Header2 2 2 2 3 4 6 4" xfId="2302" xr:uid="{00000000-0005-0000-0000-000092040000}"/>
    <cellStyle name="Header2 2 2 2 3 4 6 5" xfId="2303" xr:uid="{00000000-0005-0000-0000-000093040000}"/>
    <cellStyle name="Header2 2 2 2 3 4 6 6" xfId="2304" xr:uid="{00000000-0005-0000-0000-000094040000}"/>
    <cellStyle name="Header2 2 2 2 3 4 6 7" xfId="2305" xr:uid="{00000000-0005-0000-0000-000095040000}"/>
    <cellStyle name="Header2 2 2 2 3 4 6 8" xfId="2306" xr:uid="{00000000-0005-0000-0000-000096040000}"/>
    <cellStyle name="Header2 2 2 2 3 4 7" xfId="2307" xr:uid="{00000000-0005-0000-0000-000097040000}"/>
    <cellStyle name="Header2 2 2 2 3 4 7 2" xfId="2308" xr:uid="{00000000-0005-0000-0000-000098040000}"/>
    <cellStyle name="Header2 2 2 2 3 4 7 3" xfId="2309" xr:uid="{00000000-0005-0000-0000-000099040000}"/>
    <cellStyle name="Header2 2 2 2 3 4 7 4" xfId="2310" xr:uid="{00000000-0005-0000-0000-00009A040000}"/>
    <cellStyle name="Header2 2 2 2 3 4 7 5" xfId="2311" xr:uid="{00000000-0005-0000-0000-00009B040000}"/>
    <cellStyle name="Header2 2 2 2 3 4 7 6" xfId="2312" xr:uid="{00000000-0005-0000-0000-00009C040000}"/>
    <cellStyle name="Header2 2 2 2 3 4 7 7" xfId="2313" xr:uid="{00000000-0005-0000-0000-00009D040000}"/>
    <cellStyle name="Header2 2 2 2 3 4 7 8" xfId="2314" xr:uid="{00000000-0005-0000-0000-00009E040000}"/>
    <cellStyle name="Header2 2 2 2 3 4 8" xfId="2315" xr:uid="{00000000-0005-0000-0000-00009F040000}"/>
    <cellStyle name="Header2 2 2 2 3 4 8 2" xfId="2316" xr:uid="{00000000-0005-0000-0000-0000A0040000}"/>
    <cellStyle name="Header2 2 2 2 3 4 8 3" xfId="2317" xr:uid="{00000000-0005-0000-0000-0000A1040000}"/>
    <cellStyle name="Header2 2 2 2 3 4 8 4" xfId="2318" xr:uid="{00000000-0005-0000-0000-0000A2040000}"/>
    <cellStyle name="Header2 2 2 2 3 4 8 5" xfId="2319" xr:uid="{00000000-0005-0000-0000-0000A3040000}"/>
    <cellStyle name="Header2 2 2 2 3 4 8 6" xfId="2320" xr:uid="{00000000-0005-0000-0000-0000A4040000}"/>
    <cellStyle name="Header2 2 2 2 3 4 8 7" xfId="2321" xr:uid="{00000000-0005-0000-0000-0000A5040000}"/>
    <cellStyle name="Header2 2 2 2 3 4 8 8" xfId="2322" xr:uid="{00000000-0005-0000-0000-0000A6040000}"/>
    <cellStyle name="Header2 2 2 2 3 4 9" xfId="2323" xr:uid="{00000000-0005-0000-0000-0000A7040000}"/>
    <cellStyle name="Header2 2 2 2 3 5" xfId="308" xr:uid="{00000000-0005-0000-0000-0000A8040000}"/>
    <cellStyle name="Header2 2 2 2 3 5 10" xfId="2324" xr:uid="{00000000-0005-0000-0000-0000A9040000}"/>
    <cellStyle name="Header2 2 2 2 3 5 2" xfId="2325" xr:uid="{00000000-0005-0000-0000-0000AA040000}"/>
    <cellStyle name="Header2 2 2 2 3 5 2 2" xfId="2326" xr:uid="{00000000-0005-0000-0000-0000AB040000}"/>
    <cellStyle name="Header2 2 2 2 3 5 2 3" xfId="2327" xr:uid="{00000000-0005-0000-0000-0000AC040000}"/>
    <cellStyle name="Header2 2 2 2 3 5 2 4" xfId="2328" xr:uid="{00000000-0005-0000-0000-0000AD040000}"/>
    <cellStyle name="Header2 2 2 2 3 5 2 5" xfId="2329" xr:uid="{00000000-0005-0000-0000-0000AE040000}"/>
    <cellStyle name="Header2 2 2 2 3 5 2 6" xfId="2330" xr:uid="{00000000-0005-0000-0000-0000AF040000}"/>
    <cellStyle name="Header2 2 2 2 3 5 2 7" xfId="2331" xr:uid="{00000000-0005-0000-0000-0000B0040000}"/>
    <cellStyle name="Header2 2 2 2 3 5 2 8" xfId="2332" xr:uid="{00000000-0005-0000-0000-0000B1040000}"/>
    <cellStyle name="Header2 2 2 2 3 5 3" xfId="2333" xr:uid="{00000000-0005-0000-0000-0000B2040000}"/>
    <cellStyle name="Header2 2 2 2 3 5 4" xfId="2334" xr:uid="{00000000-0005-0000-0000-0000B3040000}"/>
    <cellStyle name="Header2 2 2 2 3 5 5" xfId="2335" xr:uid="{00000000-0005-0000-0000-0000B4040000}"/>
    <cellStyle name="Header2 2 2 2 3 5 6" xfId="2336" xr:uid="{00000000-0005-0000-0000-0000B5040000}"/>
    <cellStyle name="Header2 2 2 2 3 5 7" xfId="2337" xr:uid="{00000000-0005-0000-0000-0000B6040000}"/>
    <cellStyle name="Header2 2 2 2 3 5 8" xfId="2338" xr:uid="{00000000-0005-0000-0000-0000B7040000}"/>
    <cellStyle name="Header2 2 2 2 3 5 9" xfId="2339" xr:uid="{00000000-0005-0000-0000-0000B8040000}"/>
    <cellStyle name="Header2 2 2 2 3 6" xfId="2340" xr:uid="{00000000-0005-0000-0000-0000B9040000}"/>
    <cellStyle name="Header2 2 2 2 3 6 10" xfId="2341" xr:uid="{00000000-0005-0000-0000-0000BA040000}"/>
    <cellStyle name="Header2 2 2 2 3 6 2" xfId="2342" xr:uid="{00000000-0005-0000-0000-0000BB040000}"/>
    <cellStyle name="Header2 2 2 2 3 6 2 2" xfId="2343" xr:uid="{00000000-0005-0000-0000-0000BC040000}"/>
    <cellStyle name="Header2 2 2 2 3 6 2 3" xfId="2344" xr:uid="{00000000-0005-0000-0000-0000BD040000}"/>
    <cellStyle name="Header2 2 2 2 3 6 2 4" xfId="2345" xr:uid="{00000000-0005-0000-0000-0000BE040000}"/>
    <cellStyle name="Header2 2 2 2 3 6 2 5" xfId="2346" xr:uid="{00000000-0005-0000-0000-0000BF040000}"/>
    <cellStyle name="Header2 2 2 2 3 6 2 6" xfId="2347" xr:uid="{00000000-0005-0000-0000-0000C0040000}"/>
    <cellStyle name="Header2 2 2 2 3 6 2 7" xfId="2348" xr:uid="{00000000-0005-0000-0000-0000C1040000}"/>
    <cellStyle name="Header2 2 2 2 3 6 2 8" xfId="2349" xr:uid="{00000000-0005-0000-0000-0000C2040000}"/>
    <cellStyle name="Header2 2 2 2 3 6 3" xfId="2350" xr:uid="{00000000-0005-0000-0000-0000C3040000}"/>
    <cellStyle name="Header2 2 2 2 3 6 4" xfId="2351" xr:uid="{00000000-0005-0000-0000-0000C4040000}"/>
    <cellStyle name="Header2 2 2 2 3 6 5" xfId="2352" xr:uid="{00000000-0005-0000-0000-0000C5040000}"/>
    <cellStyle name="Header2 2 2 2 3 6 6" xfId="2353" xr:uid="{00000000-0005-0000-0000-0000C6040000}"/>
    <cellStyle name="Header2 2 2 2 3 6 7" xfId="2354" xr:uid="{00000000-0005-0000-0000-0000C7040000}"/>
    <cellStyle name="Header2 2 2 2 3 6 8" xfId="2355" xr:uid="{00000000-0005-0000-0000-0000C8040000}"/>
    <cellStyle name="Header2 2 2 2 3 6 9" xfId="2356" xr:uid="{00000000-0005-0000-0000-0000C9040000}"/>
    <cellStyle name="Header2 2 2 2 3 7" xfId="2357" xr:uid="{00000000-0005-0000-0000-0000CA040000}"/>
    <cellStyle name="Header2 2 2 2 3 7 2" xfId="2358" xr:uid="{00000000-0005-0000-0000-0000CB040000}"/>
    <cellStyle name="Header2 2 2 2 3 7 3" xfId="2359" xr:uid="{00000000-0005-0000-0000-0000CC040000}"/>
    <cellStyle name="Header2 2 2 2 3 7 4" xfId="2360" xr:uid="{00000000-0005-0000-0000-0000CD040000}"/>
    <cellStyle name="Header2 2 2 2 3 7 5" xfId="2361" xr:uid="{00000000-0005-0000-0000-0000CE040000}"/>
    <cellStyle name="Header2 2 2 2 3 7 6" xfId="2362" xr:uid="{00000000-0005-0000-0000-0000CF040000}"/>
    <cellStyle name="Header2 2 2 2 3 7 7" xfId="2363" xr:uid="{00000000-0005-0000-0000-0000D0040000}"/>
    <cellStyle name="Header2 2 2 2 3 7 8" xfId="2364" xr:uid="{00000000-0005-0000-0000-0000D1040000}"/>
    <cellStyle name="Header2 2 2 2 3 7 9" xfId="2365" xr:uid="{00000000-0005-0000-0000-0000D2040000}"/>
    <cellStyle name="Header2 2 2 2 3 8" xfId="2366" xr:uid="{00000000-0005-0000-0000-0000D3040000}"/>
    <cellStyle name="Header2 2 2 2 3 8 2" xfId="2367" xr:uid="{00000000-0005-0000-0000-0000D4040000}"/>
    <cellStyle name="Header2 2 2 2 3 8 3" xfId="2368" xr:uid="{00000000-0005-0000-0000-0000D5040000}"/>
    <cellStyle name="Header2 2 2 2 3 8 4" xfId="2369" xr:uid="{00000000-0005-0000-0000-0000D6040000}"/>
    <cellStyle name="Header2 2 2 2 3 8 5" xfId="2370" xr:uid="{00000000-0005-0000-0000-0000D7040000}"/>
    <cellStyle name="Header2 2 2 2 3 8 6" xfId="2371" xr:uid="{00000000-0005-0000-0000-0000D8040000}"/>
    <cellStyle name="Header2 2 2 2 3 8 7" xfId="2372" xr:uid="{00000000-0005-0000-0000-0000D9040000}"/>
    <cellStyle name="Header2 2 2 2 3 8 8" xfId="2373" xr:uid="{00000000-0005-0000-0000-0000DA040000}"/>
    <cellStyle name="Header2 2 2 2 3 9" xfId="2374" xr:uid="{00000000-0005-0000-0000-0000DB040000}"/>
    <cellStyle name="Header2 2 2 2 3 9 2" xfId="2375" xr:uid="{00000000-0005-0000-0000-0000DC040000}"/>
    <cellStyle name="Header2 2 2 2 3 9 3" xfId="2376" xr:uid="{00000000-0005-0000-0000-0000DD040000}"/>
    <cellStyle name="Header2 2 2 2 3 9 4" xfId="2377" xr:uid="{00000000-0005-0000-0000-0000DE040000}"/>
    <cellStyle name="Header2 2 2 2 3 9 5" xfId="2378" xr:uid="{00000000-0005-0000-0000-0000DF040000}"/>
    <cellStyle name="Header2 2 2 2 3 9 6" xfId="2379" xr:uid="{00000000-0005-0000-0000-0000E0040000}"/>
    <cellStyle name="Header2 2 2 2 3 9 7" xfId="2380" xr:uid="{00000000-0005-0000-0000-0000E1040000}"/>
    <cellStyle name="Header2 2 2 2 3 9 8" xfId="2381" xr:uid="{00000000-0005-0000-0000-0000E2040000}"/>
    <cellStyle name="Header2 2 2 2 4" xfId="309" xr:uid="{00000000-0005-0000-0000-0000E3040000}"/>
    <cellStyle name="Header2 2 2 2 4 10" xfId="2382" xr:uid="{00000000-0005-0000-0000-0000E4040000}"/>
    <cellStyle name="Header2 2 2 2 4 11" xfId="2383" xr:uid="{00000000-0005-0000-0000-0000E5040000}"/>
    <cellStyle name="Header2 2 2 2 4 12" xfId="2384" xr:uid="{00000000-0005-0000-0000-0000E6040000}"/>
    <cellStyle name="Header2 2 2 2 4 13" xfId="2385" xr:uid="{00000000-0005-0000-0000-0000E7040000}"/>
    <cellStyle name="Header2 2 2 2 4 14" xfId="2386" xr:uid="{00000000-0005-0000-0000-0000E8040000}"/>
    <cellStyle name="Header2 2 2 2 4 15" xfId="2387" xr:uid="{00000000-0005-0000-0000-0000E9040000}"/>
    <cellStyle name="Header2 2 2 2 4 16" xfId="2388" xr:uid="{00000000-0005-0000-0000-0000EA040000}"/>
    <cellStyle name="Header2 2 2 2 4 17" xfId="2389" xr:uid="{00000000-0005-0000-0000-0000EB040000}"/>
    <cellStyle name="Header2 2 2 2 4 2" xfId="310" xr:uid="{00000000-0005-0000-0000-0000EC040000}"/>
    <cellStyle name="Header2 2 2 2 4 2 10" xfId="2390" xr:uid="{00000000-0005-0000-0000-0000ED040000}"/>
    <cellStyle name="Header2 2 2 2 4 2 11" xfId="2391" xr:uid="{00000000-0005-0000-0000-0000EE040000}"/>
    <cellStyle name="Header2 2 2 2 4 2 12" xfId="2392" xr:uid="{00000000-0005-0000-0000-0000EF040000}"/>
    <cellStyle name="Header2 2 2 2 4 2 13" xfId="2393" xr:uid="{00000000-0005-0000-0000-0000F0040000}"/>
    <cellStyle name="Header2 2 2 2 4 2 14" xfId="2394" xr:uid="{00000000-0005-0000-0000-0000F1040000}"/>
    <cellStyle name="Header2 2 2 2 4 2 15" xfId="2395" xr:uid="{00000000-0005-0000-0000-0000F2040000}"/>
    <cellStyle name="Header2 2 2 2 4 2 16" xfId="2396" xr:uid="{00000000-0005-0000-0000-0000F3040000}"/>
    <cellStyle name="Header2 2 2 2 4 2 2" xfId="311" xr:uid="{00000000-0005-0000-0000-0000F4040000}"/>
    <cellStyle name="Header2 2 2 2 4 2 2 10" xfId="2397" xr:uid="{00000000-0005-0000-0000-0000F5040000}"/>
    <cellStyle name="Header2 2 2 2 4 2 2 2" xfId="2398" xr:uid="{00000000-0005-0000-0000-0000F6040000}"/>
    <cellStyle name="Header2 2 2 2 4 2 2 2 2" xfId="2399" xr:uid="{00000000-0005-0000-0000-0000F7040000}"/>
    <cellStyle name="Header2 2 2 2 4 2 2 2 3" xfId="2400" xr:uid="{00000000-0005-0000-0000-0000F8040000}"/>
    <cellStyle name="Header2 2 2 2 4 2 2 2 4" xfId="2401" xr:uid="{00000000-0005-0000-0000-0000F9040000}"/>
    <cellStyle name="Header2 2 2 2 4 2 2 2 5" xfId="2402" xr:uid="{00000000-0005-0000-0000-0000FA040000}"/>
    <cellStyle name="Header2 2 2 2 4 2 2 2 6" xfId="2403" xr:uid="{00000000-0005-0000-0000-0000FB040000}"/>
    <cellStyle name="Header2 2 2 2 4 2 2 2 7" xfId="2404" xr:uid="{00000000-0005-0000-0000-0000FC040000}"/>
    <cellStyle name="Header2 2 2 2 4 2 2 2 8" xfId="2405" xr:uid="{00000000-0005-0000-0000-0000FD040000}"/>
    <cellStyle name="Header2 2 2 2 4 2 2 3" xfId="2406" xr:uid="{00000000-0005-0000-0000-0000FE040000}"/>
    <cellStyle name="Header2 2 2 2 4 2 2 4" xfId="2407" xr:uid="{00000000-0005-0000-0000-0000FF040000}"/>
    <cellStyle name="Header2 2 2 2 4 2 2 5" xfId="2408" xr:uid="{00000000-0005-0000-0000-000000050000}"/>
    <cellStyle name="Header2 2 2 2 4 2 2 6" xfId="2409" xr:uid="{00000000-0005-0000-0000-000001050000}"/>
    <cellStyle name="Header2 2 2 2 4 2 2 7" xfId="2410" xr:uid="{00000000-0005-0000-0000-000002050000}"/>
    <cellStyle name="Header2 2 2 2 4 2 2 8" xfId="2411" xr:uid="{00000000-0005-0000-0000-000003050000}"/>
    <cellStyle name="Header2 2 2 2 4 2 2 9" xfId="2412" xr:uid="{00000000-0005-0000-0000-000004050000}"/>
    <cellStyle name="Header2 2 2 2 4 2 3" xfId="2413" xr:uid="{00000000-0005-0000-0000-000005050000}"/>
    <cellStyle name="Header2 2 2 2 4 2 3 10" xfId="2414" xr:uid="{00000000-0005-0000-0000-000006050000}"/>
    <cellStyle name="Header2 2 2 2 4 2 3 2" xfId="2415" xr:uid="{00000000-0005-0000-0000-000007050000}"/>
    <cellStyle name="Header2 2 2 2 4 2 3 2 2" xfId="2416" xr:uid="{00000000-0005-0000-0000-000008050000}"/>
    <cellStyle name="Header2 2 2 2 4 2 3 2 3" xfId="2417" xr:uid="{00000000-0005-0000-0000-000009050000}"/>
    <cellStyle name="Header2 2 2 2 4 2 3 2 4" xfId="2418" xr:uid="{00000000-0005-0000-0000-00000A050000}"/>
    <cellStyle name="Header2 2 2 2 4 2 3 2 5" xfId="2419" xr:uid="{00000000-0005-0000-0000-00000B050000}"/>
    <cellStyle name="Header2 2 2 2 4 2 3 2 6" xfId="2420" xr:uid="{00000000-0005-0000-0000-00000C050000}"/>
    <cellStyle name="Header2 2 2 2 4 2 3 2 7" xfId="2421" xr:uid="{00000000-0005-0000-0000-00000D050000}"/>
    <cellStyle name="Header2 2 2 2 4 2 3 2 8" xfId="2422" xr:uid="{00000000-0005-0000-0000-00000E050000}"/>
    <cellStyle name="Header2 2 2 2 4 2 3 3" xfId="2423" xr:uid="{00000000-0005-0000-0000-00000F050000}"/>
    <cellStyle name="Header2 2 2 2 4 2 3 4" xfId="2424" xr:uid="{00000000-0005-0000-0000-000010050000}"/>
    <cellStyle name="Header2 2 2 2 4 2 3 5" xfId="2425" xr:uid="{00000000-0005-0000-0000-000011050000}"/>
    <cellStyle name="Header2 2 2 2 4 2 3 6" xfId="2426" xr:uid="{00000000-0005-0000-0000-000012050000}"/>
    <cellStyle name="Header2 2 2 2 4 2 3 7" xfId="2427" xr:uid="{00000000-0005-0000-0000-000013050000}"/>
    <cellStyle name="Header2 2 2 2 4 2 3 8" xfId="2428" xr:uid="{00000000-0005-0000-0000-000014050000}"/>
    <cellStyle name="Header2 2 2 2 4 2 3 9" xfId="2429" xr:uid="{00000000-0005-0000-0000-000015050000}"/>
    <cellStyle name="Header2 2 2 2 4 2 4" xfId="2430" xr:uid="{00000000-0005-0000-0000-000016050000}"/>
    <cellStyle name="Header2 2 2 2 4 2 4 2" xfId="2431" xr:uid="{00000000-0005-0000-0000-000017050000}"/>
    <cellStyle name="Header2 2 2 2 4 2 4 3" xfId="2432" xr:uid="{00000000-0005-0000-0000-000018050000}"/>
    <cellStyle name="Header2 2 2 2 4 2 4 4" xfId="2433" xr:uid="{00000000-0005-0000-0000-000019050000}"/>
    <cellStyle name="Header2 2 2 2 4 2 4 5" xfId="2434" xr:uid="{00000000-0005-0000-0000-00001A050000}"/>
    <cellStyle name="Header2 2 2 2 4 2 4 6" xfId="2435" xr:uid="{00000000-0005-0000-0000-00001B050000}"/>
    <cellStyle name="Header2 2 2 2 4 2 4 7" xfId="2436" xr:uid="{00000000-0005-0000-0000-00001C050000}"/>
    <cellStyle name="Header2 2 2 2 4 2 4 8" xfId="2437" xr:uid="{00000000-0005-0000-0000-00001D050000}"/>
    <cellStyle name="Header2 2 2 2 4 2 4 9" xfId="2438" xr:uid="{00000000-0005-0000-0000-00001E050000}"/>
    <cellStyle name="Header2 2 2 2 4 2 5" xfId="2439" xr:uid="{00000000-0005-0000-0000-00001F050000}"/>
    <cellStyle name="Header2 2 2 2 4 2 5 2" xfId="2440" xr:uid="{00000000-0005-0000-0000-000020050000}"/>
    <cellStyle name="Header2 2 2 2 4 2 5 3" xfId="2441" xr:uid="{00000000-0005-0000-0000-000021050000}"/>
    <cellStyle name="Header2 2 2 2 4 2 5 4" xfId="2442" xr:uid="{00000000-0005-0000-0000-000022050000}"/>
    <cellStyle name="Header2 2 2 2 4 2 5 5" xfId="2443" xr:uid="{00000000-0005-0000-0000-000023050000}"/>
    <cellStyle name="Header2 2 2 2 4 2 5 6" xfId="2444" xr:uid="{00000000-0005-0000-0000-000024050000}"/>
    <cellStyle name="Header2 2 2 2 4 2 5 7" xfId="2445" xr:uid="{00000000-0005-0000-0000-000025050000}"/>
    <cellStyle name="Header2 2 2 2 4 2 5 8" xfId="2446" xr:uid="{00000000-0005-0000-0000-000026050000}"/>
    <cellStyle name="Header2 2 2 2 4 2 6" xfId="2447" xr:uid="{00000000-0005-0000-0000-000027050000}"/>
    <cellStyle name="Header2 2 2 2 4 2 6 2" xfId="2448" xr:uid="{00000000-0005-0000-0000-000028050000}"/>
    <cellStyle name="Header2 2 2 2 4 2 6 3" xfId="2449" xr:uid="{00000000-0005-0000-0000-000029050000}"/>
    <cellStyle name="Header2 2 2 2 4 2 6 4" xfId="2450" xr:uid="{00000000-0005-0000-0000-00002A050000}"/>
    <cellStyle name="Header2 2 2 2 4 2 6 5" xfId="2451" xr:uid="{00000000-0005-0000-0000-00002B050000}"/>
    <cellStyle name="Header2 2 2 2 4 2 6 6" xfId="2452" xr:uid="{00000000-0005-0000-0000-00002C050000}"/>
    <cellStyle name="Header2 2 2 2 4 2 6 7" xfId="2453" xr:uid="{00000000-0005-0000-0000-00002D050000}"/>
    <cellStyle name="Header2 2 2 2 4 2 6 8" xfId="2454" xr:uid="{00000000-0005-0000-0000-00002E050000}"/>
    <cellStyle name="Header2 2 2 2 4 2 7" xfId="2455" xr:uid="{00000000-0005-0000-0000-00002F050000}"/>
    <cellStyle name="Header2 2 2 2 4 2 7 2" xfId="2456" xr:uid="{00000000-0005-0000-0000-000030050000}"/>
    <cellStyle name="Header2 2 2 2 4 2 7 3" xfId="2457" xr:uid="{00000000-0005-0000-0000-000031050000}"/>
    <cellStyle name="Header2 2 2 2 4 2 7 4" xfId="2458" xr:uid="{00000000-0005-0000-0000-000032050000}"/>
    <cellStyle name="Header2 2 2 2 4 2 7 5" xfId="2459" xr:uid="{00000000-0005-0000-0000-000033050000}"/>
    <cellStyle name="Header2 2 2 2 4 2 7 6" xfId="2460" xr:uid="{00000000-0005-0000-0000-000034050000}"/>
    <cellStyle name="Header2 2 2 2 4 2 7 7" xfId="2461" xr:uid="{00000000-0005-0000-0000-000035050000}"/>
    <cellStyle name="Header2 2 2 2 4 2 7 8" xfId="2462" xr:uid="{00000000-0005-0000-0000-000036050000}"/>
    <cellStyle name="Header2 2 2 2 4 2 8" xfId="2463" xr:uid="{00000000-0005-0000-0000-000037050000}"/>
    <cellStyle name="Header2 2 2 2 4 2 8 2" xfId="2464" xr:uid="{00000000-0005-0000-0000-000038050000}"/>
    <cellStyle name="Header2 2 2 2 4 2 8 3" xfId="2465" xr:uid="{00000000-0005-0000-0000-000039050000}"/>
    <cellStyle name="Header2 2 2 2 4 2 8 4" xfId="2466" xr:uid="{00000000-0005-0000-0000-00003A050000}"/>
    <cellStyle name="Header2 2 2 2 4 2 8 5" xfId="2467" xr:uid="{00000000-0005-0000-0000-00003B050000}"/>
    <cellStyle name="Header2 2 2 2 4 2 8 6" xfId="2468" xr:uid="{00000000-0005-0000-0000-00003C050000}"/>
    <cellStyle name="Header2 2 2 2 4 2 8 7" xfId="2469" xr:uid="{00000000-0005-0000-0000-00003D050000}"/>
    <cellStyle name="Header2 2 2 2 4 2 8 8" xfId="2470" xr:uid="{00000000-0005-0000-0000-00003E050000}"/>
    <cellStyle name="Header2 2 2 2 4 2 9" xfId="2471" xr:uid="{00000000-0005-0000-0000-00003F050000}"/>
    <cellStyle name="Header2 2 2 2 4 3" xfId="312" xr:uid="{00000000-0005-0000-0000-000040050000}"/>
    <cellStyle name="Header2 2 2 2 4 3 10" xfId="2472" xr:uid="{00000000-0005-0000-0000-000041050000}"/>
    <cellStyle name="Header2 2 2 2 4 3 2" xfId="2473" xr:uid="{00000000-0005-0000-0000-000042050000}"/>
    <cellStyle name="Header2 2 2 2 4 3 2 2" xfId="2474" xr:uid="{00000000-0005-0000-0000-000043050000}"/>
    <cellStyle name="Header2 2 2 2 4 3 2 3" xfId="2475" xr:uid="{00000000-0005-0000-0000-000044050000}"/>
    <cellStyle name="Header2 2 2 2 4 3 2 4" xfId="2476" xr:uid="{00000000-0005-0000-0000-000045050000}"/>
    <cellStyle name="Header2 2 2 2 4 3 2 5" xfId="2477" xr:uid="{00000000-0005-0000-0000-000046050000}"/>
    <cellStyle name="Header2 2 2 2 4 3 2 6" xfId="2478" xr:uid="{00000000-0005-0000-0000-000047050000}"/>
    <cellStyle name="Header2 2 2 2 4 3 2 7" xfId="2479" xr:uid="{00000000-0005-0000-0000-000048050000}"/>
    <cellStyle name="Header2 2 2 2 4 3 2 8" xfId="2480" xr:uid="{00000000-0005-0000-0000-000049050000}"/>
    <cellStyle name="Header2 2 2 2 4 3 3" xfId="2481" xr:uid="{00000000-0005-0000-0000-00004A050000}"/>
    <cellStyle name="Header2 2 2 2 4 3 4" xfId="2482" xr:uid="{00000000-0005-0000-0000-00004B050000}"/>
    <cellStyle name="Header2 2 2 2 4 3 5" xfId="2483" xr:uid="{00000000-0005-0000-0000-00004C050000}"/>
    <cellStyle name="Header2 2 2 2 4 3 6" xfId="2484" xr:uid="{00000000-0005-0000-0000-00004D050000}"/>
    <cellStyle name="Header2 2 2 2 4 3 7" xfId="2485" xr:uid="{00000000-0005-0000-0000-00004E050000}"/>
    <cellStyle name="Header2 2 2 2 4 3 8" xfId="2486" xr:uid="{00000000-0005-0000-0000-00004F050000}"/>
    <cellStyle name="Header2 2 2 2 4 3 9" xfId="2487" xr:uid="{00000000-0005-0000-0000-000050050000}"/>
    <cellStyle name="Header2 2 2 2 4 4" xfId="2488" xr:uid="{00000000-0005-0000-0000-000051050000}"/>
    <cellStyle name="Header2 2 2 2 4 4 10" xfId="2489" xr:uid="{00000000-0005-0000-0000-000052050000}"/>
    <cellStyle name="Header2 2 2 2 4 4 2" xfId="2490" xr:uid="{00000000-0005-0000-0000-000053050000}"/>
    <cellStyle name="Header2 2 2 2 4 4 2 2" xfId="2491" xr:uid="{00000000-0005-0000-0000-000054050000}"/>
    <cellStyle name="Header2 2 2 2 4 4 2 3" xfId="2492" xr:uid="{00000000-0005-0000-0000-000055050000}"/>
    <cellStyle name="Header2 2 2 2 4 4 2 4" xfId="2493" xr:uid="{00000000-0005-0000-0000-000056050000}"/>
    <cellStyle name="Header2 2 2 2 4 4 2 5" xfId="2494" xr:uid="{00000000-0005-0000-0000-000057050000}"/>
    <cellStyle name="Header2 2 2 2 4 4 2 6" xfId="2495" xr:uid="{00000000-0005-0000-0000-000058050000}"/>
    <cellStyle name="Header2 2 2 2 4 4 2 7" xfId="2496" xr:uid="{00000000-0005-0000-0000-000059050000}"/>
    <cellStyle name="Header2 2 2 2 4 4 2 8" xfId="2497" xr:uid="{00000000-0005-0000-0000-00005A050000}"/>
    <cellStyle name="Header2 2 2 2 4 4 3" xfId="2498" xr:uid="{00000000-0005-0000-0000-00005B050000}"/>
    <cellStyle name="Header2 2 2 2 4 4 4" xfId="2499" xr:uid="{00000000-0005-0000-0000-00005C050000}"/>
    <cellStyle name="Header2 2 2 2 4 4 5" xfId="2500" xr:uid="{00000000-0005-0000-0000-00005D050000}"/>
    <cellStyle name="Header2 2 2 2 4 4 6" xfId="2501" xr:uid="{00000000-0005-0000-0000-00005E050000}"/>
    <cellStyle name="Header2 2 2 2 4 4 7" xfId="2502" xr:uid="{00000000-0005-0000-0000-00005F050000}"/>
    <cellStyle name="Header2 2 2 2 4 4 8" xfId="2503" xr:uid="{00000000-0005-0000-0000-000060050000}"/>
    <cellStyle name="Header2 2 2 2 4 4 9" xfId="2504" xr:uid="{00000000-0005-0000-0000-000061050000}"/>
    <cellStyle name="Header2 2 2 2 4 5" xfId="2505" xr:uid="{00000000-0005-0000-0000-000062050000}"/>
    <cellStyle name="Header2 2 2 2 4 5 2" xfId="2506" xr:uid="{00000000-0005-0000-0000-000063050000}"/>
    <cellStyle name="Header2 2 2 2 4 5 3" xfId="2507" xr:uid="{00000000-0005-0000-0000-000064050000}"/>
    <cellStyle name="Header2 2 2 2 4 5 4" xfId="2508" xr:uid="{00000000-0005-0000-0000-000065050000}"/>
    <cellStyle name="Header2 2 2 2 4 5 5" xfId="2509" xr:uid="{00000000-0005-0000-0000-000066050000}"/>
    <cellStyle name="Header2 2 2 2 4 5 6" xfId="2510" xr:uid="{00000000-0005-0000-0000-000067050000}"/>
    <cellStyle name="Header2 2 2 2 4 5 7" xfId="2511" xr:uid="{00000000-0005-0000-0000-000068050000}"/>
    <cellStyle name="Header2 2 2 2 4 5 8" xfId="2512" xr:uid="{00000000-0005-0000-0000-000069050000}"/>
    <cellStyle name="Header2 2 2 2 4 5 9" xfId="2513" xr:uid="{00000000-0005-0000-0000-00006A050000}"/>
    <cellStyle name="Header2 2 2 2 4 6" xfId="2514" xr:uid="{00000000-0005-0000-0000-00006B050000}"/>
    <cellStyle name="Header2 2 2 2 4 6 2" xfId="2515" xr:uid="{00000000-0005-0000-0000-00006C050000}"/>
    <cellStyle name="Header2 2 2 2 4 6 3" xfId="2516" xr:uid="{00000000-0005-0000-0000-00006D050000}"/>
    <cellStyle name="Header2 2 2 2 4 6 4" xfId="2517" xr:uid="{00000000-0005-0000-0000-00006E050000}"/>
    <cellStyle name="Header2 2 2 2 4 6 5" xfId="2518" xr:uid="{00000000-0005-0000-0000-00006F050000}"/>
    <cellStyle name="Header2 2 2 2 4 6 6" xfId="2519" xr:uid="{00000000-0005-0000-0000-000070050000}"/>
    <cellStyle name="Header2 2 2 2 4 6 7" xfId="2520" xr:uid="{00000000-0005-0000-0000-000071050000}"/>
    <cellStyle name="Header2 2 2 2 4 6 8" xfId="2521" xr:uid="{00000000-0005-0000-0000-000072050000}"/>
    <cellStyle name="Header2 2 2 2 4 7" xfId="2522" xr:uid="{00000000-0005-0000-0000-000073050000}"/>
    <cellStyle name="Header2 2 2 2 4 7 2" xfId="2523" xr:uid="{00000000-0005-0000-0000-000074050000}"/>
    <cellStyle name="Header2 2 2 2 4 7 3" xfId="2524" xr:uid="{00000000-0005-0000-0000-000075050000}"/>
    <cellStyle name="Header2 2 2 2 4 7 4" xfId="2525" xr:uid="{00000000-0005-0000-0000-000076050000}"/>
    <cellStyle name="Header2 2 2 2 4 7 5" xfId="2526" xr:uid="{00000000-0005-0000-0000-000077050000}"/>
    <cellStyle name="Header2 2 2 2 4 7 6" xfId="2527" xr:uid="{00000000-0005-0000-0000-000078050000}"/>
    <cellStyle name="Header2 2 2 2 4 7 7" xfId="2528" xr:uid="{00000000-0005-0000-0000-000079050000}"/>
    <cellStyle name="Header2 2 2 2 4 7 8" xfId="2529" xr:uid="{00000000-0005-0000-0000-00007A050000}"/>
    <cellStyle name="Header2 2 2 2 4 8" xfId="2530" xr:uid="{00000000-0005-0000-0000-00007B050000}"/>
    <cellStyle name="Header2 2 2 2 4 8 2" xfId="2531" xr:uid="{00000000-0005-0000-0000-00007C050000}"/>
    <cellStyle name="Header2 2 2 2 4 8 3" xfId="2532" xr:uid="{00000000-0005-0000-0000-00007D050000}"/>
    <cellStyle name="Header2 2 2 2 4 8 4" xfId="2533" xr:uid="{00000000-0005-0000-0000-00007E050000}"/>
    <cellStyle name="Header2 2 2 2 4 8 5" xfId="2534" xr:uid="{00000000-0005-0000-0000-00007F050000}"/>
    <cellStyle name="Header2 2 2 2 4 8 6" xfId="2535" xr:uid="{00000000-0005-0000-0000-000080050000}"/>
    <cellStyle name="Header2 2 2 2 4 8 7" xfId="2536" xr:uid="{00000000-0005-0000-0000-000081050000}"/>
    <cellStyle name="Header2 2 2 2 4 8 8" xfId="2537" xr:uid="{00000000-0005-0000-0000-000082050000}"/>
    <cellStyle name="Header2 2 2 2 4 9" xfId="2538" xr:uid="{00000000-0005-0000-0000-000083050000}"/>
    <cellStyle name="Header2 2 2 2 4 9 2" xfId="2539" xr:uid="{00000000-0005-0000-0000-000084050000}"/>
    <cellStyle name="Header2 2 2 2 4 9 3" xfId="2540" xr:uid="{00000000-0005-0000-0000-000085050000}"/>
    <cellStyle name="Header2 2 2 2 4 9 4" xfId="2541" xr:uid="{00000000-0005-0000-0000-000086050000}"/>
    <cellStyle name="Header2 2 2 2 4 9 5" xfId="2542" xr:uid="{00000000-0005-0000-0000-000087050000}"/>
    <cellStyle name="Header2 2 2 2 4 9 6" xfId="2543" xr:uid="{00000000-0005-0000-0000-000088050000}"/>
    <cellStyle name="Header2 2 2 2 4 9 7" xfId="2544" xr:uid="{00000000-0005-0000-0000-000089050000}"/>
    <cellStyle name="Header2 2 2 2 4 9 8" xfId="2545" xr:uid="{00000000-0005-0000-0000-00008A050000}"/>
    <cellStyle name="Header2 2 2 2 5" xfId="313" xr:uid="{00000000-0005-0000-0000-00008B050000}"/>
    <cellStyle name="Header2 2 2 2 5 10" xfId="2546" xr:uid="{00000000-0005-0000-0000-00008C050000}"/>
    <cellStyle name="Header2 2 2 2 5 11" xfId="2547" xr:uid="{00000000-0005-0000-0000-00008D050000}"/>
    <cellStyle name="Header2 2 2 2 5 12" xfId="2548" xr:uid="{00000000-0005-0000-0000-00008E050000}"/>
    <cellStyle name="Header2 2 2 2 5 13" xfId="2549" xr:uid="{00000000-0005-0000-0000-00008F050000}"/>
    <cellStyle name="Header2 2 2 2 5 14" xfId="2550" xr:uid="{00000000-0005-0000-0000-000090050000}"/>
    <cellStyle name="Header2 2 2 2 5 15" xfId="2551" xr:uid="{00000000-0005-0000-0000-000091050000}"/>
    <cellStyle name="Header2 2 2 2 5 16" xfId="2552" xr:uid="{00000000-0005-0000-0000-000092050000}"/>
    <cellStyle name="Header2 2 2 2 5 17" xfId="2553" xr:uid="{00000000-0005-0000-0000-000093050000}"/>
    <cellStyle name="Header2 2 2 2 5 2" xfId="314" xr:uid="{00000000-0005-0000-0000-000094050000}"/>
    <cellStyle name="Header2 2 2 2 5 2 10" xfId="2554" xr:uid="{00000000-0005-0000-0000-000095050000}"/>
    <cellStyle name="Header2 2 2 2 5 2 11" xfId="2555" xr:uid="{00000000-0005-0000-0000-000096050000}"/>
    <cellStyle name="Header2 2 2 2 5 2 12" xfId="2556" xr:uid="{00000000-0005-0000-0000-000097050000}"/>
    <cellStyle name="Header2 2 2 2 5 2 13" xfId="2557" xr:uid="{00000000-0005-0000-0000-000098050000}"/>
    <cellStyle name="Header2 2 2 2 5 2 14" xfId="2558" xr:uid="{00000000-0005-0000-0000-000099050000}"/>
    <cellStyle name="Header2 2 2 2 5 2 15" xfId="2559" xr:uid="{00000000-0005-0000-0000-00009A050000}"/>
    <cellStyle name="Header2 2 2 2 5 2 16" xfId="2560" xr:uid="{00000000-0005-0000-0000-00009B050000}"/>
    <cellStyle name="Header2 2 2 2 5 2 2" xfId="315" xr:uid="{00000000-0005-0000-0000-00009C050000}"/>
    <cellStyle name="Header2 2 2 2 5 2 2 10" xfId="2561" xr:uid="{00000000-0005-0000-0000-00009D050000}"/>
    <cellStyle name="Header2 2 2 2 5 2 2 2" xfId="2562" xr:uid="{00000000-0005-0000-0000-00009E050000}"/>
    <cellStyle name="Header2 2 2 2 5 2 2 2 2" xfId="2563" xr:uid="{00000000-0005-0000-0000-00009F050000}"/>
    <cellStyle name="Header2 2 2 2 5 2 2 2 3" xfId="2564" xr:uid="{00000000-0005-0000-0000-0000A0050000}"/>
    <cellStyle name="Header2 2 2 2 5 2 2 2 4" xfId="2565" xr:uid="{00000000-0005-0000-0000-0000A1050000}"/>
    <cellStyle name="Header2 2 2 2 5 2 2 2 5" xfId="2566" xr:uid="{00000000-0005-0000-0000-0000A2050000}"/>
    <cellStyle name="Header2 2 2 2 5 2 2 2 6" xfId="2567" xr:uid="{00000000-0005-0000-0000-0000A3050000}"/>
    <cellStyle name="Header2 2 2 2 5 2 2 2 7" xfId="2568" xr:uid="{00000000-0005-0000-0000-0000A4050000}"/>
    <cellStyle name="Header2 2 2 2 5 2 2 2 8" xfId="2569" xr:uid="{00000000-0005-0000-0000-0000A5050000}"/>
    <cellStyle name="Header2 2 2 2 5 2 2 3" xfId="2570" xr:uid="{00000000-0005-0000-0000-0000A6050000}"/>
    <cellStyle name="Header2 2 2 2 5 2 2 4" xfId="2571" xr:uid="{00000000-0005-0000-0000-0000A7050000}"/>
    <cellStyle name="Header2 2 2 2 5 2 2 5" xfId="2572" xr:uid="{00000000-0005-0000-0000-0000A8050000}"/>
    <cellStyle name="Header2 2 2 2 5 2 2 6" xfId="2573" xr:uid="{00000000-0005-0000-0000-0000A9050000}"/>
    <cellStyle name="Header2 2 2 2 5 2 2 7" xfId="2574" xr:uid="{00000000-0005-0000-0000-0000AA050000}"/>
    <cellStyle name="Header2 2 2 2 5 2 2 8" xfId="2575" xr:uid="{00000000-0005-0000-0000-0000AB050000}"/>
    <cellStyle name="Header2 2 2 2 5 2 2 9" xfId="2576" xr:uid="{00000000-0005-0000-0000-0000AC050000}"/>
    <cellStyle name="Header2 2 2 2 5 2 3" xfId="2577" xr:uid="{00000000-0005-0000-0000-0000AD050000}"/>
    <cellStyle name="Header2 2 2 2 5 2 3 10" xfId="2578" xr:uid="{00000000-0005-0000-0000-0000AE050000}"/>
    <cellStyle name="Header2 2 2 2 5 2 3 2" xfId="2579" xr:uid="{00000000-0005-0000-0000-0000AF050000}"/>
    <cellStyle name="Header2 2 2 2 5 2 3 2 2" xfId="2580" xr:uid="{00000000-0005-0000-0000-0000B0050000}"/>
    <cellStyle name="Header2 2 2 2 5 2 3 2 3" xfId="2581" xr:uid="{00000000-0005-0000-0000-0000B1050000}"/>
    <cellStyle name="Header2 2 2 2 5 2 3 2 4" xfId="2582" xr:uid="{00000000-0005-0000-0000-0000B2050000}"/>
    <cellStyle name="Header2 2 2 2 5 2 3 2 5" xfId="2583" xr:uid="{00000000-0005-0000-0000-0000B3050000}"/>
    <cellStyle name="Header2 2 2 2 5 2 3 2 6" xfId="2584" xr:uid="{00000000-0005-0000-0000-0000B4050000}"/>
    <cellStyle name="Header2 2 2 2 5 2 3 2 7" xfId="2585" xr:uid="{00000000-0005-0000-0000-0000B5050000}"/>
    <cellStyle name="Header2 2 2 2 5 2 3 2 8" xfId="2586" xr:uid="{00000000-0005-0000-0000-0000B6050000}"/>
    <cellStyle name="Header2 2 2 2 5 2 3 3" xfId="2587" xr:uid="{00000000-0005-0000-0000-0000B7050000}"/>
    <cellStyle name="Header2 2 2 2 5 2 3 4" xfId="2588" xr:uid="{00000000-0005-0000-0000-0000B8050000}"/>
    <cellStyle name="Header2 2 2 2 5 2 3 5" xfId="2589" xr:uid="{00000000-0005-0000-0000-0000B9050000}"/>
    <cellStyle name="Header2 2 2 2 5 2 3 6" xfId="2590" xr:uid="{00000000-0005-0000-0000-0000BA050000}"/>
    <cellStyle name="Header2 2 2 2 5 2 3 7" xfId="2591" xr:uid="{00000000-0005-0000-0000-0000BB050000}"/>
    <cellStyle name="Header2 2 2 2 5 2 3 8" xfId="2592" xr:uid="{00000000-0005-0000-0000-0000BC050000}"/>
    <cellStyle name="Header2 2 2 2 5 2 3 9" xfId="2593" xr:uid="{00000000-0005-0000-0000-0000BD050000}"/>
    <cellStyle name="Header2 2 2 2 5 2 4" xfId="2594" xr:uid="{00000000-0005-0000-0000-0000BE050000}"/>
    <cellStyle name="Header2 2 2 2 5 2 4 2" xfId="2595" xr:uid="{00000000-0005-0000-0000-0000BF050000}"/>
    <cellStyle name="Header2 2 2 2 5 2 4 3" xfId="2596" xr:uid="{00000000-0005-0000-0000-0000C0050000}"/>
    <cellStyle name="Header2 2 2 2 5 2 4 4" xfId="2597" xr:uid="{00000000-0005-0000-0000-0000C1050000}"/>
    <cellStyle name="Header2 2 2 2 5 2 4 5" xfId="2598" xr:uid="{00000000-0005-0000-0000-0000C2050000}"/>
    <cellStyle name="Header2 2 2 2 5 2 4 6" xfId="2599" xr:uid="{00000000-0005-0000-0000-0000C3050000}"/>
    <cellStyle name="Header2 2 2 2 5 2 4 7" xfId="2600" xr:uid="{00000000-0005-0000-0000-0000C4050000}"/>
    <cellStyle name="Header2 2 2 2 5 2 4 8" xfId="2601" xr:uid="{00000000-0005-0000-0000-0000C5050000}"/>
    <cellStyle name="Header2 2 2 2 5 2 4 9" xfId="2602" xr:uid="{00000000-0005-0000-0000-0000C6050000}"/>
    <cellStyle name="Header2 2 2 2 5 2 5" xfId="2603" xr:uid="{00000000-0005-0000-0000-0000C7050000}"/>
    <cellStyle name="Header2 2 2 2 5 2 5 2" xfId="2604" xr:uid="{00000000-0005-0000-0000-0000C8050000}"/>
    <cellStyle name="Header2 2 2 2 5 2 5 3" xfId="2605" xr:uid="{00000000-0005-0000-0000-0000C9050000}"/>
    <cellStyle name="Header2 2 2 2 5 2 5 4" xfId="2606" xr:uid="{00000000-0005-0000-0000-0000CA050000}"/>
    <cellStyle name="Header2 2 2 2 5 2 5 5" xfId="2607" xr:uid="{00000000-0005-0000-0000-0000CB050000}"/>
    <cellStyle name="Header2 2 2 2 5 2 5 6" xfId="2608" xr:uid="{00000000-0005-0000-0000-0000CC050000}"/>
    <cellStyle name="Header2 2 2 2 5 2 5 7" xfId="2609" xr:uid="{00000000-0005-0000-0000-0000CD050000}"/>
    <cellStyle name="Header2 2 2 2 5 2 5 8" xfId="2610" xr:uid="{00000000-0005-0000-0000-0000CE050000}"/>
    <cellStyle name="Header2 2 2 2 5 2 6" xfId="2611" xr:uid="{00000000-0005-0000-0000-0000CF050000}"/>
    <cellStyle name="Header2 2 2 2 5 2 6 2" xfId="2612" xr:uid="{00000000-0005-0000-0000-0000D0050000}"/>
    <cellStyle name="Header2 2 2 2 5 2 6 3" xfId="2613" xr:uid="{00000000-0005-0000-0000-0000D1050000}"/>
    <cellStyle name="Header2 2 2 2 5 2 6 4" xfId="2614" xr:uid="{00000000-0005-0000-0000-0000D2050000}"/>
    <cellStyle name="Header2 2 2 2 5 2 6 5" xfId="2615" xr:uid="{00000000-0005-0000-0000-0000D3050000}"/>
    <cellStyle name="Header2 2 2 2 5 2 6 6" xfId="2616" xr:uid="{00000000-0005-0000-0000-0000D4050000}"/>
    <cellStyle name="Header2 2 2 2 5 2 6 7" xfId="2617" xr:uid="{00000000-0005-0000-0000-0000D5050000}"/>
    <cellStyle name="Header2 2 2 2 5 2 6 8" xfId="2618" xr:uid="{00000000-0005-0000-0000-0000D6050000}"/>
    <cellStyle name="Header2 2 2 2 5 2 7" xfId="2619" xr:uid="{00000000-0005-0000-0000-0000D7050000}"/>
    <cellStyle name="Header2 2 2 2 5 2 7 2" xfId="2620" xr:uid="{00000000-0005-0000-0000-0000D8050000}"/>
    <cellStyle name="Header2 2 2 2 5 2 7 3" xfId="2621" xr:uid="{00000000-0005-0000-0000-0000D9050000}"/>
    <cellStyle name="Header2 2 2 2 5 2 7 4" xfId="2622" xr:uid="{00000000-0005-0000-0000-0000DA050000}"/>
    <cellStyle name="Header2 2 2 2 5 2 7 5" xfId="2623" xr:uid="{00000000-0005-0000-0000-0000DB050000}"/>
    <cellStyle name="Header2 2 2 2 5 2 7 6" xfId="2624" xr:uid="{00000000-0005-0000-0000-0000DC050000}"/>
    <cellStyle name="Header2 2 2 2 5 2 7 7" xfId="2625" xr:uid="{00000000-0005-0000-0000-0000DD050000}"/>
    <cellStyle name="Header2 2 2 2 5 2 7 8" xfId="2626" xr:uid="{00000000-0005-0000-0000-0000DE050000}"/>
    <cellStyle name="Header2 2 2 2 5 2 8" xfId="2627" xr:uid="{00000000-0005-0000-0000-0000DF050000}"/>
    <cellStyle name="Header2 2 2 2 5 2 8 2" xfId="2628" xr:uid="{00000000-0005-0000-0000-0000E0050000}"/>
    <cellStyle name="Header2 2 2 2 5 2 8 3" xfId="2629" xr:uid="{00000000-0005-0000-0000-0000E1050000}"/>
    <cellStyle name="Header2 2 2 2 5 2 8 4" xfId="2630" xr:uid="{00000000-0005-0000-0000-0000E2050000}"/>
    <cellStyle name="Header2 2 2 2 5 2 8 5" xfId="2631" xr:uid="{00000000-0005-0000-0000-0000E3050000}"/>
    <cellStyle name="Header2 2 2 2 5 2 8 6" xfId="2632" xr:uid="{00000000-0005-0000-0000-0000E4050000}"/>
    <cellStyle name="Header2 2 2 2 5 2 8 7" xfId="2633" xr:uid="{00000000-0005-0000-0000-0000E5050000}"/>
    <cellStyle name="Header2 2 2 2 5 2 8 8" xfId="2634" xr:uid="{00000000-0005-0000-0000-0000E6050000}"/>
    <cellStyle name="Header2 2 2 2 5 2 9" xfId="2635" xr:uid="{00000000-0005-0000-0000-0000E7050000}"/>
    <cellStyle name="Header2 2 2 2 5 3" xfId="316" xr:uid="{00000000-0005-0000-0000-0000E8050000}"/>
    <cellStyle name="Header2 2 2 2 5 3 10" xfId="2636" xr:uid="{00000000-0005-0000-0000-0000E9050000}"/>
    <cellStyle name="Header2 2 2 2 5 3 2" xfId="2637" xr:uid="{00000000-0005-0000-0000-0000EA050000}"/>
    <cellStyle name="Header2 2 2 2 5 3 2 2" xfId="2638" xr:uid="{00000000-0005-0000-0000-0000EB050000}"/>
    <cellStyle name="Header2 2 2 2 5 3 2 3" xfId="2639" xr:uid="{00000000-0005-0000-0000-0000EC050000}"/>
    <cellStyle name="Header2 2 2 2 5 3 2 4" xfId="2640" xr:uid="{00000000-0005-0000-0000-0000ED050000}"/>
    <cellStyle name="Header2 2 2 2 5 3 2 5" xfId="2641" xr:uid="{00000000-0005-0000-0000-0000EE050000}"/>
    <cellStyle name="Header2 2 2 2 5 3 2 6" xfId="2642" xr:uid="{00000000-0005-0000-0000-0000EF050000}"/>
    <cellStyle name="Header2 2 2 2 5 3 2 7" xfId="2643" xr:uid="{00000000-0005-0000-0000-0000F0050000}"/>
    <cellStyle name="Header2 2 2 2 5 3 2 8" xfId="2644" xr:uid="{00000000-0005-0000-0000-0000F1050000}"/>
    <cellStyle name="Header2 2 2 2 5 3 3" xfId="2645" xr:uid="{00000000-0005-0000-0000-0000F2050000}"/>
    <cellStyle name="Header2 2 2 2 5 3 4" xfId="2646" xr:uid="{00000000-0005-0000-0000-0000F3050000}"/>
    <cellStyle name="Header2 2 2 2 5 3 5" xfId="2647" xr:uid="{00000000-0005-0000-0000-0000F4050000}"/>
    <cellStyle name="Header2 2 2 2 5 3 6" xfId="2648" xr:uid="{00000000-0005-0000-0000-0000F5050000}"/>
    <cellStyle name="Header2 2 2 2 5 3 7" xfId="2649" xr:uid="{00000000-0005-0000-0000-0000F6050000}"/>
    <cellStyle name="Header2 2 2 2 5 3 8" xfId="2650" xr:uid="{00000000-0005-0000-0000-0000F7050000}"/>
    <cellStyle name="Header2 2 2 2 5 3 9" xfId="2651" xr:uid="{00000000-0005-0000-0000-0000F8050000}"/>
    <cellStyle name="Header2 2 2 2 5 4" xfId="2652" xr:uid="{00000000-0005-0000-0000-0000F9050000}"/>
    <cellStyle name="Header2 2 2 2 5 4 10" xfId="2653" xr:uid="{00000000-0005-0000-0000-0000FA050000}"/>
    <cellStyle name="Header2 2 2 2 5 4 2" xfId="2654" xr:uid="{00000000-0005-0000-0000-0000FB050000}"/>
    <cellStyle name="Header2 2 2 2 5 4 2 2" xfId="2655" xr:uid="{00000000-0005-0000-0000-0000FC050000}"/>
    <cellStyle name="Header2 2 2 2 5 4 2 3" xfId="2656" xr:uid="{00000000-0005-0000-0000-0000FD050000}"/>
    <cellStyle name="Header2 2 2 2 5 4 2 4" xfId="2657" xr:uid="{00000000-0005-0000-0000-0000FE050000}"/>
    <cellStyle name="Header2 2 2 2 5 4 2 5" xfId="2658" xr:uid="{00000000-0005-0000-0000-0000FF050000}"/>
    <cellStyle name="Header2 2 2 2 5 4 2 6" xfId="2659" xr:uid="{00000000-0005-0000-0000-000000060000}"/>
    <cellStyle name="Header2 2 2 2 5 4 2 7" xfId="2660" xr:uid="{00000000-0005-0000-0000-000001060000}"/>
    <cellStyle name="Header2 2 2 2 5 4 2 8" xfId="2661" xr:uid="{00000000-0005-0000-0000-000002060000}"/>
    <cellStyle name="Header2 2 2 2 5 4 3" xfId="2662" xr:uid="{00000000-0005-0000-0000-000003060000}"/>
    <cellStyle name="Header2 2 2 2 5 4 4" xfId="2663" xr:uid="{00000000-0005-0000-0000-000004060000}"/>
    <cellStyle name="Header2 2 2 2 5 4 5" xfId="2664" xr:uid="{00000000-0005-0000-0000-000005060000}"/>
    <cellStyle name="Header2 2 2 2 5 4 6" xfId="2665" xr:uid="{00000000-0005-0000-0000-000006060000}"/>
    <cellStyle name="Header2 2 2 2 5 4 7" xfId="2666" xr:uid="{00000000-0005-0000-0000-000007060000}"/>
    <cellStyle name="Header2 2 2 2 5 4 8" xfId="2667" xr:uid="{00000000-0005-0000-0000-000008060000}"/>
    <cellStyle name="Header2 2 2 2 5 4 9" xfId="2668" xr:uid="{00000000-0005-0000-0000-000009060000}"/>
    <cellStyle name="Header2 2 2 2 5 5" xfId="2669" xr:uid="{00000000-0005-0000-0000-00000A060000}"/>
    <cellStyle name="Header2 2 2 2 5 5 2" xfId="2670" xr:uid="{00000000-0005-0000-0000-00000B060000}"/>
    <cellStyle name="Header2 2 2 2 5 5 3" xfId="2671" xr:uid="{00000000-0005-0000-0000-00000C060000}"/>
    <cellStyle name="Header2 2 2 2 5 5 4" xfId="2672" xr:uid="{00000000-0005-0000-0000-00000D060000}"/>
    <cellStyle name="Header2 2 2 2 5 5 5" xfId="2673" xr:uid="{00000000-0005-0000-0000-00000E060000}"/>
    <cellStyle name="Header2 2 2 2 5 5 6" xfId="2674" xr:uid="{00000000-0005-0000-0000-00000F060000}"/>
    <cellStyle name="Header2 2 2 2 5 5 7" xfId="2675" xr:uid="{00000000-0005-0000-0000-000010060000}"/>
    <cellStyle name="Header2 2 2 2 5 5 8" xfId="2676" xr:uid="{00000000-0005-0000-0000-000011060000}"/>
    <cellStyle name="Header2 2 2 2 5 5 9" xfId="2677" xr:uid="{00000000-0005-0000-0000-000012060000}"/>
    <cellStyle name="Header2 2 2 2 5 6" xfId="2678" xr:uid="{00000000-0005-0000-0000-000013060000}"/>
    <cellStyle name="Header2 2 2 2 5 6 2" xfId="2679" xr:uid="{00000000-0005-0000-0000-000014060000}"/>
    <cellStyle name="Header2 2 2 2 5 6 3" xfId="2680" xr:uid="{00000000-0005-0000-0000-000015060000}"/>
    <cellStyle name="Header2 2 2 2 5 6 4" xfId="2681" xr:uid="{00000000-0005-0000-0000-000016060000}"/>
    <cellStyle name="Header2 2 2 2 5 6 5" xfId="2682" xr:uid="{00000000-0005-0000-0000-000017060000}"/>
    <cellStyle name="Header2 2 2 2 5 6 6" xfId="2683" xr:uid="{00000000-0005-0000-0000-000018060000}"/>
    <cellStyle name="Header2 2 2 2 5 6 7" xfId="2684" xr:uid="{00000000-0005-0000-0000-000019060000}"/>
    <cellStyle name="Header2 2 2 2 5 6 8" xfId="2685" xr:uid="{00000000-0005-0000-0000-00001A060000}"/>
    <cellStyle name="Header2 2 2 2 5 7" xfId="2686" xr:uid="{00000000-0005-0000-0000-00001B060000}"/>
    <cellStyle name="Header2 2 2 2 5 7 2" xfId="2687" xr:uid="{00000000-0005-0000-0000-00001C060000}"/>
    <cellStyle name="Header2 2 2 2 5 7 3" xfId="2688" xr:uid="{00000000-0005-0000-0000-00001D060000}"/>
    <cellStyle name="Header2 2 2 2 5 7 4" xfId="2689" xr:uid="{00000000-0005-0000-0000-00001E060000}"/>
    <cellStyle name="Header2 2 2 2 5 7 5" xfId="2690" xr:uid="{00000000-0005-0000-0000-00001F060000}"/>
    <cellStyle name="Header2 2 2 2 5 7 6" xfId="2691" xr:uid="{00000000-0005-0000-0000-000020060000}"/>
    <cellStyle name="Header2 2 2 2 5 7 7" xfId="2692" xr:uid="{00000000-0005-0000-0000-000021060000}"/>
    <cellStyle name="Header2 2 2 2 5 7 8" xfId="2693" xr:uid="{00000000-0005-0000-0000-000022060000}"/>
    <cellStyle name="Header2 2 2 2 5 8" xfId="2694" xr:uid="{00000000-0005-0000-0000-000023060000}"/>
    <cellStyle name="Header2 2 2 2 5 8 2" xfId="2695" xr:uid="{00000000-0005-0000-0000-000024060000}"/>
    <cellStyle name="Header2 2 2 2 5 8 3" xfId="2696" xr:uid="{00000000-0005-0000-0000-000025060000}"/>
    <cellStyle name="Header2 2 2 2 5 8 4" xfId="2697" xr:uid="{00000000-0005-0000-0000-000026060000}"/>
    <cellStyle name="Header2 2 2 2 5 8 5" xfId="2698" xr:uid="{00000000-0005-0000-0000-000027060000}"/>
    <cellStyle name="Header2 2 2 2 5 8 6" xfId="2699" xr:uid="{00000000-0005-0000-0000-000028060000}"/>
    <cellStyle name="Header2 2 2 2 5 8 7" xfId="2700" xr:uid="{00000000-0005-0000-0000-000029060000}"/>
    <cellStyle name="Header2 2 2 2 5 8 8" xfId="2701" xr:uid="{00000000-0005-0000-0000-00002A060000}"/>
    <cellStyle name="Header2 2 2 2 5 9" xfId="2702" xr:uid="{00000000-0005-0000-0000-00002B060000}"/>
    <cellStyle name="Header2 2 2 2 5 9 2" xfId="2703" xr:uid="{00000000-0005-0000-0000-00002C060000}"/>
    <cellStyle name="Header2 2 2 2 5 9 3" xfId="2704" xr:uid="{00000000-0005-0000-0000-00002D060000}"/>
    <cellStyle name="Header2 2 2 2 5 9 4" xfId="2705" xr:uid="{00000000-0005-0000-0000-00002E060000}"/>
    <cellStyle name="Header2 2 2 2 5 9 5" xfId="2706" xr:uid="{00000000-0005-0000-0000-00002F060000}"/>
    <cellStyle name="Header2 2 2 2 5 9 6" xfId="2707" xr:uid="{00000000-0005-0000-0000-000030060000}"/>
    <cellStyle name="Header2 2 2 2 5 9 7" xfId="2708" xr:uid="{00000000-0005-0000-0000-000031060000}"/>
    <cellStyle name="Header2 2 2 2 5 9 8" xfId="2709" xr:uid="{00000000-0005-0000-0000-000032060000}"/>
    <cellStyle name="Header2 2 2 2 6" xfId="317" xr:uid="{00000000-0005-0000-0000-000033060000}"/>
    <cellStyle name="Header2 2 2 2 6 10" xfId="2710" xr:uid="{00000000-0005-0000-0000-000034060000}"/>
    <cellStyle name="Header2 2 2 2 6 11" xfId="2711" xr:uid="{00000000-0005-0000-0000-000035060000}"/>
    <cellStyle name="Header2 2 2 2 6 12" xfId="2712" xr:uid="{00000000-0005-0000-0000-000036060000}"/>
    <cellStyle name="Header2 2 2 2 6 13" xfId="2713" xr:uid="{00000000-0005-0000-0000-000037060000}"/>
    <cellStyle name="Header2 2 2 2 6 14" xfId="2714" xr:uid="{00000000-0005-0000-0000-000038060000}"/>
    <cellStyle name="Header2 2 2 2 6 15" xfId="2715" xr:uid="{00000000-0005-0000-0000-000039060000}"/>
    <cellStyle name="Header2 2 2 2 6 16" xfId="2716" xr:uid="{00000000-0005-0000-0000-00003A060000}"/>
    <cellStyle name="Header2 2 2 2 6 2" xfId="318" xr:uid="{00000000-0005-0000-0000-00003B060000}"/>
    <cellStyle name="Header2 2 2 2 6 2 10" xfId="2717" xr:uid="{00000000-0005-0000-0000-00003C060000}"/>
    <cellStyle name="Header2 2 2 2 6 2 2" xfId="2718" xr:uid="{00000000-0005-0000-0000-00003D060000}"/>
    <cellStyle name="Header2 2 2 2 6 2 2 2" xfId="2719" xr:uid="{00000000-0005-0000-0000-00003E060000}"/>
    <cellStyle name="Header2 2 2 2 6 2 2 3" xfId="2720" xr:uid="{00000000-0005-0000-0000-00003F060000}"/>
    <cellStyle name="Header2 2 2 2 6 2 2 4" xfId="2721" xr:uid="{00000000-0005-0000-0000-000040060000}"/>
    <cellStyle name="Header2 2 2 2 6 2 2 5" xfId="2722" xr:uid="{00000000-0005-0000-0000-000041060000}"/>
    <cellStyle name="Header2 2 2 2 6 2 2 6" xfId="2723" xr:uid="{00000000-0005-0000-0000-000042060000}"/>
    <cellStyle name="Header2 2 2 2 6 2 2 7" xfId="2724" xr:uid="{00000000-0005-0000-0000-000043060000}"/>
    <cellStyle name="Header2 2 2 2 6 2 2 8" xfId="2725" xr:uid="{00000000-0005-0000-0000-000044060000}"/>
    <cellStyle name="Header2 2 2 2 6 2 3" xfId="2726" xr:uid="{00000000-0005-0000-0000-000045060000}"/>
    <cellStyle name="Header2 2 2 2 6 2 4" xfId="2727" xr:uid="{00000000-0005-0000-0000-000046060000}"/>
    <cellStyle name="Header2 2 2 2 6 2 5" xfId="2728" xr:uid="{00000000-0005-0000-0000-000047060000}"/>
    <cellStyle name="Header2 2 2 2 6 2 6" xfId="2729" xr:uid="{00000000-0005-0000-0000-000048060000}"/>
    <cellStyle name="Header2 2 2 2 6 2 7" xfId="2730" xr:uid="{00000000-0005-0000-0000-000049060000}"/>
    <cellStyle name="Header2 2 2 2 6 2 8" xfId="2731" xr:uid="{00000000-0005-0000-0000-00004A060000}"/>
    <cellStyle name="Header2 2 2 2 6 2 9" xfId="2732" xr:uid="{00000000-0005-0000-0000-00004B060000}"/>
    <cellStyle name="Header2 2 2 2 6 3" xfId="2733" xr:uid="{00000000-0005-0000-0000-00004C060000}"/>
    <cellStyle name="Header2 2 2 2 6 3 10" xfId="2734" xr:uid="{00000000-0005-0000-0000-00004D060000}"/>
    <cellStyle name="Header2 2 2 2 6 3 2" xfId="2735" xr:uid="{00000000-0005-0000-0000-00004E060000}"/>
    <cellStyle name="Header2 2 2 2 6 3 2 2" xfId="2736" xr:uid="{00000000-0005-0000-0000-00004F060000}"/>
    <cellStyle name="Header2 2 2 2 6 3 2 3" xfId="2737" xr:uid="{00000000-0005-0000-0000-000050060000}"/>
    <cellStyle name="Header2 2 2 2 6 3 2 4" xfId="2738" xr:uid="{00000000-0005-0000-0000-000051060000}"/>
    <cellStyle name="Header2 2 2 2 6 3 2 5" xfId="2739" xr:uid="{00000000-0005-0000-0000-000052060000}"/>
    <cellStyle name="Header2 2 2 2 6 3 2 6" xfId="2740" xr:uid="{00000000-0005-0000-0000-000053060000}"/>
    <cellStyle name="Header2 2 2 2 6 3 2 7" xfId="2741" xr:uid="{00000000-0005-0000-0000-000054060000}"/>
    <cellStyle name="Header2 2 2 2 6 3 2 8" xfId="2742" xr:uid="{00000000-0005-0000-0000-000055060000}"/>
    <cellStyle name="Header2 2 2 2 6 3 3" xfId="2743" xr:uid="{00000000-0005-0000-0000-000056060000}"/>
    <cellStyle name="Header2 2 2 2 6 3 4" xfId="2744" xr:uid="{00000000-0005-0000-0000-000057060000}"/>
    <cellStyle name="Header2 2 2 2 6 3 5" xfId="2745" xr:uid="{00000000-0005-0000-0000-000058060000}"/>
    <cellStyle name="Header2 2 2 2 6 3 6" xfId="2746" xr:uid="{00000000-0005-0000-0000-000059060000}"/>
    <cellStyle name="Header2 2 2 2 6 3 7" xfId="2747" xr:uid="{00000000-0005-0000-0000-00005A060000}"/>
    <cellStyle name="Header2 2 2 2 6 3 8" xfId="2748" xr:uid="{00000000-0005-0000-0000-00005B060000}"/>
    <cellStyle name="Header2 2 2 2 6 3 9" xfId="2749" xr:uid="{00000000-0005-0000-0000-00005C060000}"/>
    <cellStyle name="Header2 2 2 2 6 4" xfId="2750" xr:uid="{00000000-0005-0000-0000-00005D060000}"/>
    <cellStyle name="Header2 2 2 2 6 4 2" xfId="2751" xr:uid="{00000000-0005-0000-0000-00005E060000}"/>
    <cellStyle name="Header2 2 2 2 6 4 3" xfId="2752" xr:uid="{00000000-0005-0000-0000-00005F060000}"/>
    <cellStyle name="Header2 2 2 2 6 4 4" xfId="2753" xr:uid="{00000000-0005-0000-0000-000060060000}"/>
    <cellStyle name="Header2 2 2 2 6 4 5" xfId="2754" xr:uid="{00000000-0005-0000-0000-000061060000}"/>
    <cellStyle name="Header2 2 2 2 6 4 6" xfId="2755" xr:uid="{00000000-0005-0000-0000-000062060000}"/>
    <cellStyle name="Header2 2 2 2 6 4 7" xfId="2756" xr:uid="{00000000-0005-0000-0000-000063060000}"/>
    <cellStyle name="Header2 2 2 2 6 4 8" xfId="2757" xr:uid="{00000000-0005-0000-0000-000064060000}"/>
    <cellStyle name="Header2 2 2 2 6 4 9" xfId="2758" xr:uid="{00000000-0005-0000-0000-000065060000}"/>
    <cellStyle name="Header2 2 2 2 6 5" xfId="2759" xr:uid="{00000000-0005-0000-0000-000066060000}"/>
    <cellStyle name="Header2 2 2 2 6 5 2" xfId="2760" xr:uid="{00000000-0005-0000-0000-000067060000}"/>
    <cellStyle name="Header2 2 2 2 6 5 3" xfId="2761" xr:uid="{00000000-0005-0000-0000-000068060000}"/>
    <cellStyle name="Header2 2 2 2 6 5 4" xfId="2762" xr:uid="{00000000-0005-0000-0000-000069060000}"/>
    <cellStyle name="Header2 2 2 2 6 5 5" xfId="2763" xr:uid="{00000000-0005-0000-0000-00006A060000}"/>
    <cellStyle name="Header2 2 2 2 6 5 6" xfId="2764" xr:uid="{00000000-0005-0000-0000-00006B060000}"/>
    <cellStyle name="Header2 2 2 2 6 5 7" xfId="2765" xr:uid="{00000000-0005-0000-0000-00006C060000}"/>
    <cellStyle name="Header2 2 2 2 6 5 8" xfId="2766" xr:uid="{00000000-0005-0000-0000-00006D060000}"/>
    <cellStyle name="Header2 2 2 2 6 6" xfId="2767" xr:uid="{00000000-0005-0000-0000-00006E060000}"/>
    <cellStyle name="Header2 2 2 2 6 6 2" xfId="2768" xr:uid="{00000000-0005-0000-0000-00006F060000}"/>
    <cellStyle name="Header2 2 2 2 6 6 3" xfId="2769" xr:uid="{00000000-0005-0000-0000-000070060000}"/>
    <cellStyle name="Header2 2 2 2 6 6 4" xfId="2770" xr:uid="{00000000-0005-0000-0000-000071060000}"/>
    <cellStyle name="Header2 2 2 2 6 6 5" xfId="2771" xr:uid="{00000000-0005-0000-0000-000072060000}"/>
    <cellStyle name="Header2 2 2 2 6 6 6" xfId="2772" xr:uid="{00000000-0005-0000-0000-000073060000}"/>
    <cellStyle name="Header2 2 2 2 6 6 7" xfId="2773" xr:uid="{00000000-0005-0000-0000-000074060000}"/>
    <cellStyle name="Header2 2 2 2 6 6 8" xfId="2774" xr:uid="{00000000-0005-0000-0000-000075060000}"/>
    <cellStyle name="Header2 2 2 2 6 7" xfId="2775" xr:uid="{00000000-0005-0000-0000-000076060000}"/>
    <cellStyle name="Header2 2 2 2 6 7 2" xfId="2776" xr:uid="{00000000-0005-0000-0000-000077060000}"/>
    <cellStyle name="Header2 2 2 2 6 7 3" xfId="2777" xr:uid="{00000000-0005-0000-0000-000078060000}"/>
    <cellStyle name="Header2 2 2 2 6 7 4" xfId="2778" xr:uid="{00000000-0005-0000-0000-000079060000}"/>
    <cellStyle name="Header2 2 2 2 6 7 5" xfId="2779" xr:uid="{00000000-0005-0000-0000-00007A060000}"/>
    <cellStyle name="Header2 2 2 2 6 7 6" xfId="2780" xr:uid="{00000000-0005-0000-0000-00007B060000}"/>
    <cellStyle name="Header2 2 2 2 6 7 7" xfId="2781" xr:uid="{00000000-0005-0000-0000-00007C060000}"/>
    <cellStyle name="Header2 2 2 2 6 7 8" xfId="2782" xr:uid="{00000000-0005-0000-0000-00007D060000}"/>
    <cellStyle name="Header2 2 2 2 6 8" xfId="2783" xr:uid="{00000000-0005-0000-0000-00007E060000}"/>
    <cellStyle name="Header2 2 2 2 6 8 2" xfId="2784" xr:uid="{00000000-0005-0000-0000-00007F060000}"/>
    <cellStyle name="Header2 2 2 2 6 8 3" xfId="2785" xr:uid="{00000000-0005-0000-0000-000080060000}"/>
    <cellStyle name="Header2 2 2 2 6 8 4" xfId="2786" xr:uid="{00000000-0005-0000-0000-000081060000}"/>
    <cellStyle name="Header2 2 2 2 6 8 5" xfId="2787" xr:uid="{00000000-0005-0000-0000-000082060000}"/>
    <cellStyle name="Header2 2 2 2 6 8 6" xfId="2788" xr:uid="{00000000-0005-0000-0000-000083060000}"/>
    <cellStyle name="Header2 2 2 2 6 8 7" xfId="2789" xr:uid="{00000000-0005-0000-0000-000084060000}"/>
    <cellStyle name="Header2 2 2 2 6 8 8" xfId="2790" xr:uid="{00000000-0005-0000-0000-000085060000}"/>
    <cellStyle name="Header2 2 2 2 6 9" xfId="2791" xr:uid="{00000000-0005-0000-0000-000086060000}"/>
    <cellStyle name="Header2 2 2 2 7" xfId="319" xr:uid="{00000000-0005-0000-0000-000087060000}"/>
    <cellStyle name="Header2 2 2 2 7 10" xfId="2792" xr:uid="{00000000-0005-0000-0000-000088060000}"/>
    <cellStyle name="Header2 2 2 2 7 2" xfId="2793" xr:uid="{00000000-0005-0000-0000-000089060000}"/>
    <cellStyle name="Header2 2 2 2 7 2 2" xfId="2794" xr:uid="{00000000-0005-0000-0000-00008A060000}"/>
    <cellStyle name="Header2 2 2 2 7 2 3" xfId="2795" xr:uid="{00000000-0005-0000-0000-00008B060000}"/>
    <cellStyle name="Header2 2 2 2 7 2 4" xfId="2796" xr:uid="{00000000-0005-0000-0000-00008C060000}"/>
    <cellStyle name="Header2 2 2 2 7 2 5" xfId="2797" xr:uid="{00000000-0005-0000-0000-00008D060000}"/>
    <cellStyle name="Header2 2 2 2 7 2 6" xfId="2798" xr:uid="{00000000-0005-0000-0000-00008E060000}"/>
    <cellStyle name="Header2 2 2 2 7 2 7" xfId="2799" xr:uid="{00000000-0005-0000-0000-00008F060000}"/>
    <cellStyle name="Header2 2 2 2 7 2 8" xfId="2800" xr:uid="{00000000-0005-0000-0000-000090060000}"/>
    <cellStyle name="Header2 2 2 2 7 3" xfId="2801" xr:uid="{00000000-0005-0000-0000-000091060000}"/>
    <cellStyle name="Header2 2 2 2 7 4" xfId="2802" xr:uid="{00000000-0005-0000-0000-000092060000}"/>
    <cellStyle name="Header2 2 2 2 7 5" xfId="2803" xr:uid="{00000000-0005-0000-0000-000093060000}"/>
    <cellStyle name="Header2 2 2 2 7 6" xfId="2804" xr:uid="{00000000-0005-0000-0000-000094060000}"/>
    <cellStyle name="Header2 2 2 2 7 7" xfId="2805" xr:uid="{00000000-0005-0000-0000-000095060000}"/>
    <cellStyle name="Header2 2 2 2 7 8" xfId="2806" xr:uid="{00000000-0005-0000-0000-000096060000}"/>
    <cellStyle name="Header2 2 2 2 7 9" xfId="2807" xr:uid="{00000000-0005-0000-0000-000097060000}"/>
    <cellStyle name="Header2 2 2 2 8" xfId="2808" xr:uid="{00000000-0005-0000-0000-000098060000}"/>
    <cellStyle name="Header2 2 2 2 8 10" xfId="2809" xr:uid="{00000000-0005-0000-0000-000099060000}"/>
    <cellStyle name="Header2 2 2 2 8 2" xfId="2810" xr:uid="{00000000-0005-0000-0000-00009A060000}"/>
    <cellStyle name="Header2 2 2 2 8 2 2" xfId="2811" xr:uid="{00000000-0005-0000-0000-00009B060000}"/>
    <cellStyle name="Header2 2 2 2 8 2 3" xfId="2812" xr:uid="{00000000-0005-0000-0000-00009C060000}"/>
    <cellStyle name="Header2 2 2 2 8 2 4" xfId="2813" xr:uid="{00000000-0005-0000-0000-00009D060000}"/>
    <cellStyle name="Header2 2 2 2 8 2 5" xfId="2814" xr:uid="{00000000-0005-0000-0000-00009E060000}"/>
    <cellStyle name="Header2 2 2 2 8 2 6" xfId="2815" xr:uid="{00000000-0005-0000-0000-00009F060000}"/>
    <cellStyle name="Header2 2 2 2 8 2 7" xfId="2816" xr:uid="{00000000-0005-0000-0000-0000A0060000}"/>
    <cellStyle name="Header2 2 2 2 8 2 8" xfId="2817" xr:uid="{00000000-0005-0000-0000-0000A1060000}"/>
    <cellStyle name="Header2 2 2 2 8 3" xfId="2818" xr:uid="{00000000-0005-0000-0000-0000A2060000}"/>
    <cellStyle name="Header2 2 2 2 8 4" xfId="2819" xr:uid="{00000000-0005-0000-0000-0000A3060000}"/>
    <cellStyle name="Header2 2 2 2 8 5" xfId="2820" xr:uid="{00000000-0005-0000-0000-0000A4060000}"/>
    <cellStyle name="Header2 2 2 2 8 6" xfId="2821" xr:uid="{00000000-0005-0000-0000-0000A5060000}"/>
    <cellStyle name="Header2 2 2 2 8 7" xfId="2822" xr:uid="{00000000-0005-0000-0000-0000A6060000}"/>
    <cellStyle name="Header2 2 2 2 8 8" xfId="2823" xr:uid="{00000000-0005-0000-0000-0000A7060000}"/>
    <cellStyle name="Header2 2 2 2 8 9" xfId="2824" xr:uid="{00000000-0005-0000-0000-0000A8060000}"/>
    <cellStyle name="Header2 2 2 2 9" xfId="2825" xr:uid="{00000000-0005-0000-0000-0000A9060000}"/>
    <cellStyle name="Header2 2 2 2 9 2" xfId="2826" xr:uid="{00000000-0005-0000-0000-0000AA060000}"/>
    <cellStyle name="Header2 2 2 2 9 3" xfId="2827" xr:uid="{00000000-0005-0000-0000-0000AB060000}"/>
    <cellStyle name="Header2 2 2 2 9 4" xfId="2828" xr:uid="{00000000-0005-0000-0000-0000AC060000}"/>
    <cellStyle name="Header2 2 2 2 9 5" xfId="2829" xr:uid="{00000000-0005-0000-0000-0000AD060000}"/>
    <cellStyle name="Header2 2 2 2 9 6" xfId="2830" xr:uid="{00000000-0005-0000-0000-0000AE060000}"/>
    <cellStyle name="Header2 2 2 2 9 7" xfId="2831" xr:uid="{00000000-0005-0000-0000-0000AF060000}"/>
    <cellStyle name="Header2 2 2 2 9 8" xfId="2832" xr:uid="{00000000-0005-0000-0000-0000B0060000}"/>
    <cellStyle name="Header2 2 2 2 9 9" xfId="2833" xr:uid="{00000000-0005-0000-0000-0000B1060000}"/>
    <cellStyle name="Header2 2 2 20" xfId="2834" xr:uid="{00000000-0005-0000-0000-0000B2060000}"/>
    <cellStyle name="Header2 2 2 3" xfId="320" xr:uid="{00000000-0005-0000-0000-0000B3060000}"/>
    <cellStyle name="Header2 2 2 3 10" xfId="2835" xr:uid="{00000000-0005-0000-0000-0000B4060000}"/>
    <cellStyle name="Header2 2 2 3 10 2" xfId="2836" xr:uid="{00000000-0005-0000-0000-0000B5060000}"/>
    <cellStyle name="Header2 2 2 3 10 3" xfId="2837" xr:uid="{00000000-0005-0000-0000-0000B6060000}"/>
    <cellStyle name="Header2 2 2 3 10 4" xfId="2838" xr:uid="{00000000-0005-0000-0000-0000B7060000}"/>
    <cellStyle name="Header2 2 2 3 10 5" xfId="2839" xr:uid="{00000000-0005-0000-0000-0000B8060000}"/>
    <cellStyle name="Header2 2 2 3 10 6" xfId="2840" xr:uid="{00000000-0005-0000-0000-0000B9060000}"/>
    <cellStyle name="Header2 2 2 3 10 7" xfId="2841" xr:uid="{00000000-0005-0000-0000-0000BA060000}"/>
    <cellStyle name="Header2 2 2 3 10 8" xfId="2842" xr:uid="{00000000-0005-0000-0000-0000BB060000}"/>
    <cellStyle name="Header2 2 2 3 11" xfId="2843" xr:uid="{00000000-0005-0000-0000-0000BC060000}"/>
    <cellStyle name="Header2 2 2 3 11 2" xfId="2844" xr:uid="{00000000-0005-0000-0000-0000BD060000}"/>
    <cellStyle name="Header2 2 2 3 11 3" xfId="2845" xr:uid="{00000000-0005-0000-0000-0000BE060000}"/>
    <cellStyle name="Header2 2 2 3 11 4" xfId="2846" xr:uid="{00000000-0005-0000-0000-0000BF060000}"/>
    <cellStyle name="Header2 2 2 3 11 5" xfId="2847" xr:uid="{00000000-0005-0000-0000-0000C0060000}"/>
    <cellStyle name="Header2 2 2 3 11 6" xfId="2848" xr:uid="{00000000-0005-0000-0000-0000C1060000}"/>
    <cellStyle name="Header2 2 2 3 11 7" xfId="2849" xr:uid="{00000000-0005-0000-0000-0000C2060000}"/>
    <cellStyle name="Header2 2 2 3 11 8" xfId="2850" xr:uid="{00000000-0005-0000-0000-0000C3060000}"/>
    <cellStyle name="Header2 2 2 3 12" xfId="2851" xr:uid="{00000000-0005-0000-0000-0000C4060000}"/>
    <cellStyle name="Header2 2 2 3 13" xfId="2852" xr:uid="{00000000-0005-0000-0000-0000C5060000}"/>
    <cellStyle name="Header2 2 2 3 14" xfId="2853" xr:uid="{00000000-0005-0000-0000-0000C6060000}"/>
    <cellStyle name="Header2 2 2 3 15" xfId="2854" xr:uid="{00000000-0005-0000-0000-0000C7060000}"/>
    <cellStyle name="Header2 2 2 3 16" xfId="2855" xr:uid="{00000000-0005-0000-0000-0000C8060000}"/>
    <cellStyle name="Header2 2 2 3 17" xfId="2856" xr:uid="{00000000-0005-0000-0000-0000C9060000}"/>
    <cellStyle name="Header2 2 2 3 18" xfId="2857" xr:uid="{00000000-0005-0000-0000-0000CA060000}"/>
    <cellStyle name="Header2 2 2 3 19" xfId="2858" xr:uid="{00000000-0005-0000-0000-0000CB060000}"/>
    <cellStyle name="Header2 2 2 3 2" xfId="321" xr:uid="{00000000-0005-0000-0000-0000CC060000}"/>
    <cellStyle name="Header2 2 2 3 2 10" xfId="2859" xr:uid="{00000000-0005-0000-0000-0000CD060000}"/>
    <cellStyle name="Header2 2 2 3 2 11" xfId="2860" xr:uid="{00000000-0005-0000-0000-0000CE060000}"/>
    <cellStyle name="Header2 2 2 3 2 12" xfId="2861" xr:uid="{00000000-0005-0000-0000-0000CF060000}"/>
    <cellStyle name="Header2 2 2 3 2 13" xfId="2862" xr:uid="{00000000-0005-0000-0000-0000D0060000}"/>
    <cellStyle name="Header2 2 2 3 2 14" xfId="2863" xr:uid="{00000000-0005-0000-0000-0000D1060000}"/>
    <cellStyle name="Header2 2 2 3 2 15" xfId="2864" xr:uid="{00000000-0005-0000-0000-0000D2060000}"/>
    <cellStyle name="Header2 2 2 3 2 16" xfId="2865" xr:uid="{00000000-0005-0000-0000-0000D3060000}"/>
    <cellStyle name="Header2 2 2 3 2 17" xfId="2866" xr:uid="{00000000-0005-0000-0000-0000D4060000}"/>
    <cellStyle name="Header2 2 2 3 2 2" xfId="322" xr:uid="{00000000-0005-0000-0000-0000D5060000}"/>
    <cellStyle name="Header2 2 2 3 2 2 10" xfId="2867" xr:uid="{00000000-0005-0000-0000-0000D6060000}"/>
    <cellStyle name="Header2 2 2 3 2 2 11" xfId="2868" xr:uid="{00000000-0005-0000-0000-0000D7060000}"/>
    <cellStyle name="Header2 2 2 3 2 2 12" xfId="2869" xr:uid="{00000000-0005-0000-0000-0000D8060000}"/>
    <cellStyle name="Header2 2 2 3 2 2 13" xfId="2870" xr:uid="{00000000-0005-0000-0000-0000D9060000}"/>
    <cellStyle name="Header2 2 2 3 2 2 14" xfId="2871" xr:uid="{00000000-0005-0000-0000-0000DA060000}"/>
    <cellStyle name="Header2 2 2 3 2 2 15" xfId="2872" xr:uid="{00000000-0005-0000-0000-0000DB060000}"/>
    <cellStyle name="Header2 2 2 3 2 2 16" xfId="2873" xr:uid="{00000000-0005-0000-0000-0000DC060000}"/>
    <cellStyle name="Header2 2 2 3 2 2 2" xfId="323" xr:uid="{00000000-0005-0000-0000-0000DD060000}"/>
    <cellStyle name="Header2 2 2 3 2 2 2 10" xfId="2874" xr:uid="{00000000-0005-0000-0000-0000DE060000}"/>
    <cellStyle name="Header2 2 2 3 2 2 2 2" xfId="2875" xr:uid="{00000000-0005-0000-0000-0000DF060000}"/>
    <cellStyle name="Header2 2 2 3 2 2 2 2 2" xfId="2876" xr:uid="{00000000-0005-0000-0000-0000E0060000}"/>
    <cellStyle name="Header2 2 2 3 2 2 2 2 3" xfId="2877" xr:uid="{00000000-0005-0000-0000-0000E1060000}"/>
    <cellStyle name="Header2 2 2 3 2 2 2 2 4" xfId="2878" xr:uid="{00000000-0005-0000-0000-0000E2060000}"/>
    <cellStyle name="Header2 2 2 3 2 2 2 2 5" xfId="2879" xr:uid="{00000000-0005-0000-0000-0000E3060000}"/>
    <cellStyle name="Header2 2 2 3 2 2 2 2 6" xfId="2880" xr:uid="{00000000-0005-0000-0000-0000E4060000}"/>
    <cellStyle name="Header2 2 2 3 2 2 2 2 7" xfId="2881" xr:uid="{00000000-0005-0000-0000-0000E5060000}"/>
    <cellStyle name="Header2 2 2 3 2 2 2 2 8" xfId="2882" xr:uid="{00000000-0005-0000-0000-0000E6060000}"/>
    <cellStyle name="Header2 2 2 3 2 2 2 3" xfId="2883" xr:uid="{00000000-0005-0000-0000-0000E7060000}"/>
    <cellStyle name="Header2 2 2 3 2 2 2 4" xfId="2884" xr:uid="{00000000-0005-0000-0000-0000E8060000}"/>
    <cellStyle name="Header2 2 2 3 2 2 2 5" xfId="2885" xr:uid="{00000000-0005-0000-0000-0000E9060000}"/>
    <cellStyle name="Header2 2 2 3 2 2 2 6" xfId="2886" xr:uid="{00000000-0005-0000-0000-0000EA060000}"/>
    <cellStyle name="Header2 2 2 3 2 2 2 7" xfId="2887" xr:uid="{00000000-0005-0000-0000-0000EB060000}"/>
    <cellStyle name="Header2 2 2 3 2 2 2 8" xfId="2888" xr:uid="{00000000-0005-0000-0000-0000EC060000}"/>
    <cellStyle name="Header2 2 2 3 2 2 2 9" xfId="2889" xr:uid="{00000000-0005-0000-0000-0000ED060000}"/>
    <cellStyle name="Header2 2 2 3 2 2 3" xfId="2890" xr:uid="{00000000-0005-0000-0000-0000EE060000}"/>
    <cellStyle name="Header2 2 2 3 2 2 3 10" xfId="2891" xr:uid="{00000000-0005-0000-0000-0000EF060000}"/>
    <cellStyle name="Header2 2 2 3 2 2 3 2" xfId="2892" xr:uid="{00000000-0005-0000-0000-0000F0060000}"/>
    <cellStyle name="Header2 2 2 3 2 2 3 2 2" xfId="2893" xr:uid="{00000000-0005-0000-0000-0000F1060000}"/>
    <cellStyle name="Header2 2 2 3 2 2 3 2 3" xfId="2894" xr:uid="{00000000-0005-0000-0000-0000F2060000}"/>
    <cellStyle name="Header2 2 2 3 2 2 3 2 4" xfId="2895" xr:uid="{00000000-0005-0000-0000-0000F3060000}"/>
    <cellStyle name="Header2 2 2 3 2 2 3 2 5" xfId="2896" xr:uid="{00000000-0005-0000-0000-0000F4060000}"/>
    <cellStyle name="Header2 2 2 3 2 2 3 2 6" xfId="2897" xr:uid="{00000000-0005-0000-0000-0000F5060000}"/>
    <cellStyle name="Header2 2 2 3 2 2 3 2 7" xfId="2898" xr:uid="{00000000-0005-0000-0000-0000F6060000}"/>
    <cellStyle name="Header2 2 2 3 2 2 3 2 8" xfId="2899" xr:uid="{00000000-0005-0000-0000-0000F7060000}"/>
    <cellStyle name="Header2 2 2 3 2 2 3 3" xfId="2900" xr:uid="{00000000-0005-0000-0000-0000F8060000}"/>
    <cellStyle name="Header2 2 2 3 2 2 3 4" xfId="2901" xr:uid="{00000000-0005-0000-0000-0000F9060000}"/>
    <cellStyle name="Header2 2 2 3 2 2 3 5" xfId="2902" xr:uid="{00000000-0005-0000-0000-0000FA060000}"/>
    <cellStyle name="Header2 2 2 3 2 2 3 6" xfId="2903" xr:uid="{00000000-0005-0000-0000-0000FB060000}"/>
    <cellStyle name="Header2 2 2 3 2 2 3 7" xfId="2904" xr:uid="{00000000-0005-0000-0000-0000FC060000}"/>
    <cellStyle name="Header2 2 2 3 2 2 3 8" xfId="2905" xr:uid="{00000000-0005-0000-0000-0000FD060000}"/>
    <cellStyle name="Header2 2 2 3 2 2 3 9" xfId="2906" xr:uid="{00000000-0005-0000-0000-0000FE060000}"/>
    <cellStyle name="Header2 2 2 3 2 2 4" xfId="2907" xr:uid="{00000000-0005-0000-0000-0000FF060000}"/>
    <cellStyle name="Header2 2 2 3 2 2 4 2" xfId="2908" xr:uid="{00000000-0005-0000-0000-000000070000}"/>
    <cellStyle name="Header2 2 2 3 2 2 4 3" xfId="2909" xr:uid="{00000000-0005-0000-0000-000001070000}"/>
    <cellStyle name="Header2 2 2 3 2 2 4 4" xfId="2910" xr:uid="{00000000-0005-0000-0000-000002070000}"/>
    <cellStyle name="Header2 2 2 3 2 2 4 5" xfId="2911" xr:uid="{00000000-0005-0000-0000-000003070000}"/>
    <cellStyle name="Header2 2 2 3 2 2 4 6" xfId="2912" xr:uid="{00000000-0005-0000-0000-000004070000}"/>
    <cellStyle name="Header2 2 2 3 2 2 4 7" xfId="2913" xr:uid="{00000000-0005-0000-0000-000005070000}"/>
    <cellStyle name="Header2 2 2 3 2 2 4 8" xfId="2914" xr:uid="{00000000-0005-0000-0000-000006070000}"/>
    <cellStyle name="Header2 2 2 3 2 2 4 9" xfId="2915" xr:uid="{00000000-0005-0000-0000-000007070000}"/>
    <cellStyle name="Header2 2 2 3 2 2 5" xfId="2916" xr:uid="{00000000-0005-0000-0000-000008070000}"/>
    <cellStyle name="Header2 2 2 3 2 2 5 2" xfId="2917" xr:uid="{00000000-0005-0000-0000-000009070000}"/>
    <cellStyle name="Header2 2 2 3 2 2 5 3" xfId="2918" xr:uid="{00000000-0005-0000-0000-00000A070000}"/>
    <cellStyle name="Header2 2 2 3 2 2 5 4" xfId="2919" xr:uid="{00000000-0005-0000-0000-00000B070000}"/>
    <cellStyle name="Header2 2 2 3 2 2 5 5" xfId="2920" xr:uid="{00000000-0005-0000-0000-00000C070000}"/>
    <cellStyle name="Header2 2 2 3 2 2 5 6" xfId="2921" xr:uid="{00000000-0005-0000-0000-00000D070000}"/>
    <cellStyle name="Header2 2 2 3 2 2 5 7" xfId="2922" xr:uid="{00000000-0005-0000-0000-00000E070000}"/>
    <cellStyle name="Header2 2 2 3 2 2 5 8" xfId="2923" xr:uid="{00000000-0005-0000-0000-00000F070000}"/>
    <cellStyle name="Header2 2 2 3 2 2 6" xfId="2924" xr:uid="{00000000-0005-0000-0000-000010070000}"/>
    <cellStyle name="Header2 2 2 3 2 2 6 2" xfId="2925" xr:uid="{00000000-0005-0000-0000-000011070000}"/>
    <cellStyle name="Header2 2 2 3 2 2 6 3" xfId="2926" xr:uid="{00000000-0005-0000-0000-000012070000}"/>
    <cellStyle name="Header2 2 2 3 2 2 6 4" xfId="2927" xr:uid="{00000000-0005-0000-0000-000013070000}"/>
    <cellStyle name="Header2 2 2 3 2 2 6 5" xfId="2928" xr:uid="{00000000-0005-0000-0000-000014070000}"/>
    <cellStyle name="Header2 2 2 3 2 2 6 6" xfId="2929" xr:uid="{00000000-0005-0000-0000-000015070000}"/>
    <cellStyle name="Header2 2 2 3 2 2 6 7" xfId="2930" xr:uid="{00000000-0005-0000-0000-000016070000}"/>
    <cellStyle name="Header2 2 2 3 2 2 6 8" xfId="2931" xr:uid="{00000000-0005-0000-0000-000017070000}"/>
    <cellStyle name="Header2 2 2 3 2 2 7" xfId="2932" xr:uid="{00000000-0005-0000-0000-000018070000}"/>
    <cellStyle name="Header2 2 2 3 2 2 7 2" xfId="2933" xr:uid="{00000000-0005-0000-0000-000019070000}"/>
    <cellStyle name="Header2 2 2 3 2 2 7 3" xfId="2934" xr:uid="{00000000-0005-0000-0000-00001A070000}"/>
    <cellStyle name="Header2 2 2 3 2 2 7 4" xfId="2935" xr:uid="{00000000-0005-0000-0000-00001B070000}"/>
    <cellStyle name="Header2 2 2 3 2 2 7 5" xfId="2936" xr:uid="{00000000-0005-0000-0000-00001C070000}"/>
    <cellStyle name="Header2 2 2 3 2 2 7 6" xfId="2937" xr:uid="{00000000-0005-0000-0000-00001D070000}"/>
    <cellStyle name="Header2 2 2 3 2 2 7 7" xfId="2938" xr:uid="{00000000-0005-0000-0000-00001E070000}"/>
    <cellStyle name="Header2 2 2 3 2 2 7 8" xfId="2939" xr:uid="{00000000-0005-0000-0000-00001F070000}"/>
    <cellStyle name="Header2 2 2 3 2 2 8" xfId="2940" xr:uid="{00000000-0005-0000-0000-000020070000}"/>
    <cellStyle name="Header2 2 2 3 2 2 8 2" xfId="2941" xr:uid="{00000000-0005-0000-0000-000021070000}"/>
    <cellStyle name="Header2 2 2 3 2 2 8 3" xfId="2942" xr:uid="{00000000-0005-0000-0000-000022070000}"/>
    <cellStyle name="Header2 2 2 3 2 2 8 4" xfId="2943" xr:uid="{00000000-0005-0000-0000-000023070000}"/>
    <cellStyle name="Header2 2 2 3 2 2 8 5" xfId="2944" xr:uid="{00000000-0005-0000-0000-000024070000}"/>
    <cellStyle name="Header2 2 2 3 2 2 8 6" xfId="2945" xr:uid="{00000000-0005-0000-0000-000025070000}"/>
    <cellStyle name="Header2 2 2 3 2 2 8 7" xfId="2946" xr:uid="{00000000-0005-0000-0000-000026070000}"/>
    <cellStyle name="Header2 2 2 3 2 2 8 8" xfId="2947" xr:uid="{00000000-0005-0000-0000-000027070000}"/>
    <cellStyle name="Header2 2 2 3 2 2 9" xfId="2948" xr:uid="{00000000-0005-0000-0000-000028070000}"/>
    <cellStyle name="Header2 2 2 3 2 3" xfId="324" xr:uid="{00000000-0005-0000-0000-000029070000}"/>
    <cellStyle name="Header2 2 2 3 2 3 10" xfId="2949" xr:uid="{00000000-0005-0000-0000-00002A070000}"/>
    <cellStyle name="Header2 2 2 3 2 3 2" xfId="2950" xr:uid="{00000000-0005-0000-0000-00002B070000}"/>
    <cellStyle name="Header2 2 2 3 2 3 2 2" xfId="2951" xr:uid="{00000000-0005-0000-0000-00002C070000}"/>
    <cellStyle name="Header2 2 2 3 2 3 2 3" xfId="2952" xr:uid="{00000000-0005-0000-0000-00002D070000}"/>
    <cellStyle name="Header2 2 2 3 2 3 2 4" xfId="2953" xr:uid="{00000000-0005-0000-0000-00002E070000}"/>
    <cellStyle name="Header2 2 2 3 2 3 2 5" xfId="2954" xr:uid="{00000000-0005-0000-0000-00002F070000}"/>
    <cellStyle name="Header2 2 2 3 2 3 2 6" xfId="2955" xr:uid="{00000000-0005-0000-0000-000030070000}"/>
    <cellStyle name="Header2 2 2 3 2 3 2 7" xfId="2956" xr:uid="{00000000-0005-0000-0000-000031070000}"/>
    <cellStyle name="Header2 2 2 3 2 3 2 8" xfId="2957" xr:uid="{00000000-0005-0000-0000-000032070000}"/>
    <cellStyle name="Header2 2 2 3 2 3 3" xfId="2958" xr:uid="{00000000-0005-0000-0000-000033070000}"/>
    <cellStyle name="Header2 2 2 3 2 3 4" xfId="2959" xr:uid="{00000000-0005-0000-0000-000034070000}"/>
    <cellStyle name="Header2 2 2 3 2 3 5" xfId="2960" xr:uid="{00000000-0005-0000-0000-000035070000}"/>
    <cellStyle name="Header2 2 2 3 2 3 6" xfId="2961" xr:uid="{00000000-0005-0000-0000-000036070000}"/>
    <cellStyle name="Header2 2 2 3 2 3 7" xfId="2962" xr:uid="{00000000-0005-0000-0000-000037070000}"/>
    <cellStyle name="Header2 2 2 3 2 3 8" xfId="2963" xr:uid="{00000000-0005-0000-0000-000038070000}"/>
    <cellStyle name="Header2 2 2 3 2 3 9" xfId="2964" xr:uid="{00000000-0005-0000-0000-000039070000}"/>
    <cellStyle name="Header2 2 2 3 2 4" xfId="2965" xr:uid="{00000000-0005-0000-0000-00003A070000}"/>
    <cellStyle name="Header2 2 2 3 2 4 10" xfId="2966" xr:uid="{00000000-0005-0000-0000-00003B070000}"/>
    <cellStyle name="Header2 2 2 3 2 4 2" xfId="2967" xr:uid="{00000000-0005-0000-0000-00003C070000}"/>
    <cellStyle name="Header2 2 2 3 2 4 2 2" xfId="2968" xr:uid="{00000000-0005-0000-0000-00003D070000}"/>
    <cellStyle name="Header2 2 2 3 2 4 2 3" xfId="2969" xr:uid="{00000000-0005-0000-0000-00003E070000}"/>
    <cellStyle name="Header2 2 2 3 2 4 2 4" xfId="2970" xr:uid="{00000000-0005-0000-0000-00003F070000}"/>
    <cellStyle name="Header2 2 2 3 2 4 2 5" xfId="2971" xr:uid="{00000000-0005-0000-0000-000040070000}"/>
    <cellStyle name="Header2 2 2 3 2 4 2 6" xfId="2972" xr:uid="{00000000-0005-0000-0000-000041070000}"/>
    <cellStyle name="Header2 2 2 3 2 4 2 7" xfId="2973" xr:uid="{00000000-0005-0000-0000-000042070000}"/>
    <cellStyle name="Header2 2 2 3 2 4 2 8" xfId="2974" xr:uid="{00000000-0005-0000-0000-000043070000}"/>
    <cellStyle name="Header2 2 2 3 2 4 3" xfId="2975" xr:uid="{00000000-0005-0000-0000-000044070000}"/>
    <cellStyle name="Header2 2 2 3 2 4 4" xfId="2976" xr:uid="{00000000-0005-0000-0000-000045070000}"/>
    <cellStyle name="Header2 2 2 3 2 4 5" xfId="2977" xr:uid="{00000000-0005-0000-0000-000046070000}"/>
    <cellStyle name="Header2 2 2 3 2 4 6" xfId="2978" xr:uid="{00000000-0005-0000-0000-000047070000}"/>
    <cellStyle name="Header2 2 2 3 2 4 7" xfId="2979" xr:uid="{00000000-0005-0000-0000-000048070000}"/>
    <cellStyle name="Header2 2 2 3 2 4 8" xfId="2980" xr:uid="{00000000-0005-0000-0000-000049070000}"/>
    <cellStyle name="Header2 2 2 3 2 4 9" xfId="2981" xr:uid="{00000000-0005-0000-0000-00004A070000}"/>
    <cellStyle name="Header2 2 2 3 2 5" xfId="2982" xr:uid="{00000000-0005-0000-0000-00004B070000}"/>
    <cellStyle name="Header2 2 2 3 2 5 2" xfId="2983" xr:uid="{00000000-0005-0000-0000-00004C070000}"/>
    <cellStyle name="Header2 2 2 3 2 5 3" xfId="2984" xr:uid="{00000000-0005-0000-0000-00004D070000}"/>
    <cellStyle name="Header2 2 2 3 2 5 4" xfId="2985" xr:uid="{00000000-0005-0000-0000-00004E070000}"/>
    <cellStyle name="Header2 2 2 3 2 5 5" xfId="2986" xr:uid="{00000000-0005-0000-0000-00004F070000}"/>
    <cellStyle name="Header2 2 2 3 2 5 6" xfId="2987" xr:uid="{00000000-0005-0000-0000-000050070000}"/>
    <cellStyle name="Header2 2 2 3 2 5 7" xfId="2988" xr:uid="{00000000-0005-0000-0000-000051070000}"/>
    <cellStyle name="Header2 2 2 3 2 5 8" xfId="2989" xr:uid="{00000000-0005-0000-0000-000052070000}"/>
    <cellStyle name="Header2 2 2 3 2 5 9" xfId="2990" xr:uid="{00000000-0005-0000-0000-000053070000}"/>
    <cellStyle name="Header2 2 2 3 2 6" xfId="2991" xr:uid="{00000000-0005-0000-0000-000054070000}"/>
    <cellStyle name="Header2 2 2 3 2 6 2" xfId="2992" xr:uid="{00000000-0005-0000-0000-000055070000}"/>
    <cellStyle name="Header2 2 2 3 2 6 3" xfId="2993" xr:uid="{00000000-0005-0000-0000-000056070000}"/>
    <cellStyle name="Header2 2 2 3 2 6 4" xfId="2994" xr:uid="{00000000-0005-0000-0000-000057070000}"/>
    <cellStyle name="Header2 2 2 3 2 6 5" xfId="2995" xr:uid="{00000000-0005-0000-0000-000058070000}"/>
    <cellStyle name="Header2 2 2 3 2 6 6" xfId="2996" xr:uid="{00000000-0005-0000-0000-000059070000}"/>
    <cellStyle name="Header2 2 2 3 2 6 7" xfId="2997" xr:uid="{00000000-0005-0000-0000-00005A070000}"/>
    <cellStyle name="Header2 2 2 3 2 6 8" xfId="2998" xr:uid="{00000000-0005-0000-0000-00005B070000}"/>
    <cellStyle name="Header2 2 2 3 2 7" xfId="2999" xr:uid="{00000000-0005-0000-0000-00005C070000}"/>
    <cellStyle name="Header2 2 2 3 2 7 2" xfId="3000" xr:uid="{00000000-0005-0000-0000-00005D070000}"/>
    <cellStyle name="Header2 2 2 3 2 7 3" xfId="3001" xr:uid="{00000000-0005-0000-0000-00005E070000}"/>
    <cellStyle name="Header2 2 2 3 2 7 4" xfId="3002" xr:uid="{00000000-0005-0000-0000-00005F070000}"/>
    <cellStyle name="Header2 2 2 3 2 7 5" xfId="3003" xr:uid="{00000000-0005-0000-0000-000060070000}"/>
    <cellStyle name="Header2 2 2 3 2 7 6" xfId="3004" xr:uid="{00000000-0005-0000-0000-000061070000}"/>
    <cellStyle name="Header2 2 2 3 2 7 7" xfId="3005" xr:uid="{00000000-0005-0000-0000-000062070000}"/>
    <cellStyle name="Header2 2 2 3 2 7 8" xfId="3006" xr:uid="{00000000-0005-0000-0000-000063070000}"/>
    <cellStyle name="Header2 2 2 3 2 8" xfId="3007" xr:uid="{00000000-0005-0000-0000-000064070000}"/>
    <cellStyle name="Header2 2 2 3 2 8 2" xfId="3008" xr:uid="{00000000-0005-0000-0000-000065070000}"/>
    <cellStyle name="Header2 2 2 3 2 8 3" xfId="3009" xr:uid="{00000000-0005-0000-0000-000066070000}"/>
    <cellStyle name="Header2 2 2 3 2 8 4" xfId="3010" xr:uid="{00000000-0005-0000-0000-000067070000}"/>
    <cellStyle name="Header2 2 2 3 2 8 5" xfId="3011" xr:uid="{00000000-0005-0000-0000-000068070000}"/>
    <cellStyle name="Header2 2 2 3 2 8 6" xfId="3012" xr:uid="{00000000-0005-0000-0000-000069070000}"/>
    <cellStyle name="Header2 2 2 3 2 8 7" xfId="3013" xr:uid="{00000000-0005-0000-0000-00006A070000}"/>
    <cellStyle name="Header2 2 2 3 2 8 8" xfId="3014" xr:uid="{00000000-0005-0000-0000-00006B070000}"/>
    <cellStyle name="Header2 2 2 3 2 9" xfId="3015" xr:uid="{00000000-0005-0000-0000-00006C070000}"/>
    <cellStyle name="Header2 2 2 3 2 9 2" xfId="3016" xr:uid="{00000000-0005-0000-0000-00006D070000}"/>
    <cellStyle name="Header2 2 2 3 2 9 3" xfId="3017" xr:uid="{00000000-0005-0000-0000-00006E070000}"/>
    <cellStyle name="Header2 2 2 3 2 9 4" xfId="3018" xr:uid="{00000000-0005-0000-0000-00006F070000}"/>
    <cellStyle name="Header2 2 2 3 2 9 5" xfId="3019" xr:uid="{00000000-0005-0000-0000-000070070000}"/>
    <cellStyle name="Header2 2 2 3 2 9 6" xfId="3020" xr:uid="{00000000-0005-0000-0000-000071070000}"/>
    <cellStyle name="Header2 2 2 3 2 9 7" xfId="3021" xr:uid="{00000000-0005-0000-0000-000072070000}"/>
    <cellStyle name="Header2 2 2 3 2 9 8" xfId="3022" xr:uid="{00000000-0005-0000-0000-000073070000}"/>
    <cellStyle name="Header2 2 2 3 3" xfId="325" xr:uid="{00000000-0005-0000-0000-000074070000}"/>
    <cellStyle name="Header2 2 2 3 3 10" xfId="3023" xr:uid="{00000000-0005-0000-0000-000075070000}"/>
    <cellStyle name="Header2 2 2 3 3 11" xfId="3024" xr:uid="{00000000-0005-0000-0000-000076070000}"/>
    <cellStyle name="Header2 2 2 3 3 12" xfId="3025" xr:uid="{00000000-0005-0000-0000-000077070000}"/>
    <cellStyle name="Header2 2 2 3 3 13" xfId="3026" xr:uid="{00000000-0005-0000-0000-000078070000}"/>
    <cellStyle name="Header2 2 2 3 3 14" xfId="3027" xr:uid="{00000000-0005-0000-0000-000079070000}"/>
    <cellStyle name="Header2 2 2 3 3 15" xfId="3028" xr:uid="{00000000-0005-0000-0000-00007A070000}"/>
    <cellStyle name="Header2 2 2 3 3 16" xfId="3029" xr:uid="{00000000-0005-0000-0000-00007B070000}"/>
    <cellStyle name="Header2 2 2 3 3 17" xfId="3030" xr:uid="{00000000-0005-0000-0000-00007C070000}"/>
    <cellStyle name="Header2 2 2 3 3 2" xfId="326" xr:uid="{00000000-0005-0000-0000-00007D070000}"/>
    <cellStyle name="Header2 2 2 3 3 2 10" xfId="3031" xr:uid="{00000000-0005-0000-0000-00007E070000}"/>
    <cellStyle name="Header2 2 2 3 3 2 11" xfId="3032" xr:uid="{00000000-0005-0000-0000-00007F070000}"/>
    <cellStyle name="Header2 2 2 3 3 2 12" xfId="3033" xr:uid="{00000000-0005-0000-0000-000080070000}"/>
    <cellStyle name="Header2 2 2 3 3 2 13" xfId="3034" xr:uid="{00000000-0005-0000-0000-000081070000}"/>
    <cellStyle name="Header2 2 2 3 3 2 14" xfId="3035" xr:uid="{00000000-0005-0000-0000-000082070000}"/>
    <cellStyle name="Header2 2 2 3 3 2 15" xfId="3036" xr:uid="{00000000-0005-0000-0000-000083070000}"/>
    <cellStyle name="Header2 2 2 3 3 2 16" xfId="3037" xr:uid="{00000000-0005-0000-0000-000084070000}"/>
    <cellStyle name="Header2 2 2 3 3 2 2" xfId="327" xr:uid="{00000000-0005-0000-0000-000085070000}"/>
    <cellStyle name="Header2 2 2 3 3 2 2 10" xfId="3038" xr:uid="{00000000-0005-0000-0000-000086070000}"/>
    <cellStyle name="Header2 2 2 3 3 2 2 2" xfId="3039" xr:uid="{00000000-0005-0000-0000-000087070000}"/>
    <cellStyle name="Header2 2 2 3 3 2 2 2 2" xfId="3040" xr:uid="{00000000-0005-0000-0000-000088070000}"/>
    <cellStyle name="Header2 2 2 3 3 2 2 2 3" xfId="3041" xr:uid="{00000000-0005-0000-0000-000089070000}"/>
    <cellStyle name="Header2 2 2 3 3 2 2 2 4" xfId="3042" xr:uid="{00000000-0005-0000-0000-00008A070000}"/>
    <cellStyle name="Header2 2 2 3 3 2 2 2 5" xfId="3043" xr:uid="{00000000-0005-0000-0000-00008B070000}"/>
    <cellStyle name="Header2 2 2 3 3 2 2 2 6" xfId="3044" xr:uid="{00000000-0005-0000-0000-00008C070000}"/>
    <cellStyle name="Header2 2 2 3 3 2 2 2 7" xfId="3045" xr:uid="{00000000-0005-0000-0000-00008D070000}"/>
    <cellStyle name="Header2 2 2 3 3 2 2 2 8" xfId="3046" xr:uid="{00000000-0005-0000-0000-00008E070000}"/>
    <cellStyle name="Header2 2 2 3 3 2 2 3" xfId="3047" xr:uid="{00000000-0005-0000-0000-00008F070000}"/>
    <cellStyle name="Header2 2 2 3 3 2 2 4" xfId="3048" xr:uid="{00000000-0005-0000-0000-000090070000}"/>
    <cellStyle name="Header2 2 2 3 3 2 2 5" xfId="3049" xr:uid="{00000000-0005-0000-0000-000091070000}"/>
    <cellStyle name="Header2 2 2 3 3 2 2 6" xfId="3050" xr:uid="{00000000-0005-0000-0000-000092070000}"/>
    <cellStyle name="Header2 2 2 3 3 2 2 7" xfId="3051" xr:uid="{00000000-0005-0000-0000-000093070000}"/>
    <cellStyle name="Header2 2 2 3 3 2 2 8" xfId="3052" xr:uid="{00000000-0005-0000-0000-000094070000}"/>
    <cellStyle name="Header2 2 2 3 3 2 2 9" xfId="3053" xr:uid="{00000000-0005-0000-0000-000095070000}"/>
    <cellStyle name="Header2 2 2 3 3 2 3" xfId="3054" xr:uid="{00000000-0005-0000-0000-000096070000}"/>
    <cellStyle name="Header2 2 2 3 3 2 3 10" xfId="3055" xr:uid="{00000000-0005-0000-0000-000097070000}"/>
    <cellStyle name="Header2 2 2 3 3 2 3 2" xfId="3056" xr:uid="{00000000-0005-0000-0000-000098070000}"/>
    <cellStyle name="Header2 2 2 3 3 2 3 2 2" xfId="3057" xr:uid="{00000000-0005-0000-0000-000099070000}"/>
    <cellStyle name="Header2 2 2 3 3 2 3 2 3" xfId="3058" xr:uid="{00000000-0005-0000-0000-00009A070000}"/>
    <cellStyle name="Header2 2 2 3 3 2 3 2 4" xfId="3059" xr:uid="{00000000-0005-0000-0000-00009B070000}"/>
    <cellStyle name="Header2 2 2 3 3 2 3 2 5" xfId="3060" xr:uid="{00000000-0005-0000-0000-00009C070000}"/>
    <cellStyle name="Header2 2 2 3 3 2 3 2 6" xfId="3061" xr:uid="{00000000-0005-0000-0000-00009D070000}"/>
    <cellStyle name="Header2 2 2 3 3 2 3 2 7" xfId="3062" xr:uid="{00000000-0005-0000-0000-00009E070000}"/>
    <cellStyle name="Header2 2 2 3 3 2 3 2 8" xfId="3063" xr:uid="{00000000-0005-0000-0000-00009F070000}"/>
    <cellStyle name="Header2 2 2 3 3 2 3 3" xfId="3064" xr:uid="{00000000-0005-0000-0000-0000A0070000}"/>
    <cellStyle name="Header2 2 2 3 3 2 3 4" xfId="3065" xr:uid="{00000000-0005-0000-0000-0000A1070000}"/>
    <cellStyle name="Header2 2 2 3 3 2 3 5" xfId="3066" xr:uid="{00000000-0005-0000-0000-0000A2070000}"/>
    <cellStyle name="Header2 2 2 3 3 2 3 6" xfId="3067" xr:uid="{00000000-0005-0000-0000-0000A3070000}"/>
    <cellStyle name="Header2 2 2 3 3 2 3 7" xfId="3068" xr:uid="{00000000-0005-0000-0000-0000A4070000}"/>
    <cellStyle name="Header2 2 2 3 3 2 3 8" xfId="3069" xr:uid="{00000000-0005-0000-0000-0000A5070000}"/>
    <cellStyle name="Header2 2 2 3 3 2 3 9" xfId="3070" xr:uid="{00000000-0005-0000-0000-0000A6070000}"/>
    <cellStyle name="Header2 2 2 3 3 2 4" xfId="3071" xr:uid="{00000000-0005-0000-0000-0000A7070000}"/>
    <cellStyle name="Header2 2 2 3 3 2 4 2" xfId="3072" xr:uid="{00000000-0005-0000-0000-0000A8070000}"/>
    <cellStyle name="Header2 2 2 3 3 2 4 3" xfId="3073" xr:uid="{00000000-0005-0000-0000-0000A9070000}"/>
    <cellStyle name="Header2 2 2 3 3 2 4 4" xfId="3074" xr:uid="{00000000-0005-0000-0000-0000AA070000}"/>
    <cellStyle name="Header2 2 2 3 3 2 4 5" xfId="3075" xr:uid="{00000000-0005-0000-0000-0000AB070000}"/>
    <cellStyle name="Header2 2 2 3 3 2 4 6" xfId="3076" xr:uid="{00000000-0005-0000-0000-0000AC070000}"/>
    <cellStyle name="Header2 2 2 3 3 2 4 7" xfId="3077" xr:uid="{00000000-0005-0000-0000-0000AD070000}"/>
    <cellStyle name="Header2 2 2 3 3 2 4 8" xfId="3078" xr:uid="{00000000-0005-0000-0000-0000AE070000}"/>
    <cellStyle name="Header2 2 2 3 3 2 4 9" xfId="3079" xr:uid="{00000000-0005-0000-0000-0000AF070000}"/>
    <cellStyle name="Header2 2 2 3 3 2 5" xfId="3080" xr:uid="{00000000-0005-0000-0000-0000B0070000}"/>
    <cellStyle name="Header2 2 2 3 3 2 5 2" xfId="3081" xr:uid="{00000000-0005-0000-0000-0000B1070000}"/>
    <cellStyle name="Header2 2 2 3 3 2 5 3" xfId="3082" xr:uid="{00000000-0005-0000-0000-0000B2070000}"/>
    <cellStyle name="Header2 2 2 3 3 2 5 4" xfId="3083" xr:uid="{00000000-0005-0000-0000-0000B3070000}"/>
    <cellStyle name="Header2 2 2 3 3 2 5 5" xfId="3084" xr:uid="{00000000-0005-0000-0000-0000B4070000}"/>
    <cellStyle name="Header2 2 2 3 3 2 5 6" xfId="3085" xr:uid="{00000000-0005-0000-0000-0000B5070000}"/>
    <cellStyle name="Header2 2 2 3 3 2 5 7" xfId="3086" xr:uid="{00000000-0005-0000-0000-0000B6070000}"/>
    <cellStyle name="Header2 2 2 3 3 2 5 8" xfId="3087" xr:uid="{00000000-0005-0000-0000-0000B7070000}"/>
    <cellStyle name="Header2 2 2 3 3 2 6" xfId="3088" xr:uid="{00000000-0005-0000-0000-0000B8070000}"/>
    <cellStyle name="Header2 2 2 3 3 2 6 2" xfId="3089" xr:uid="{00000000-0005-0000-0000-0000B9070000}"/>
    <cellStyle name="Header2 2 2 3 3 2 6 3" xfId="3090" xr:uid="{00000000-0005-0000-0000-0000BA070000}"/>
    <cellStyle name="Header2 2 2 3 3 2 6 4" xfId="3091" xr:uid="{00000000-0005-0000-0000-0000BB070000}"/>
    <cellStyle name="Header2 2 2 3 3 2 6 5" xfId="3092" xr:uid="{00000000-0005-0000-0000-0000BC070000}"/>
    <cellStyle name="Header2 2 2 3 3 2 6 6" xfId="3093" xr:uid="{00000000-0005-0000-0000-0000BD070000}"/>
    <cellStyle name="Header2 2 2 3 3 2 6 7" xfId="3094" xr:uid="{00000000-0005-0000-0000-0000BE070000}"/>
    <cellStyle name="Header2 2 2 3 3 2 6 8" xfId="3095" xr:uid="{00000000-0005-0000-0000-0000BF070000}"/>
    <cellStyle name="Header2 2 2 3 3 2 7" xfId="3096" xr:uid="{00000000-0005-0000-0000-0000C0070000}"/>
    <cellStyle name="Header2 2 2 3 3 2 7 2" xfId="3097" xr:uid="{00000000-0005-0000-0000-0000C1070000}"/>
    <cellStyle name="Header2 2 2 3 3 2 7 3" xfId="3098" xr:uid="{00000000-0005-0000-0000-0000C2070000}"/>
    <cellStyle name="Header2 2 2 3 3 2 7 4" xfId="3099" xr:uid="{00000000-0005-0000-0000-0000C3070000}"/>
    <cellStyle name="Header2 2 2 3 3 2 7 5" xfId="3100" xr:uid="{00000000-0005-0000-0000-0000C4070000}"/>
    <cellStyle name="Header2 2 2 3 3 2 7 6" xfId="3101" xr:uid="{00000000-0005-0000-0000-0000C5070000}"/>
    <cellStyle name="Header2 2 2 3 3 2 7 7" xfId="3102" xr:uid="{00000000-0005-0000-0000-0000C6070000}"/>
    <cellStyle name="Header2 2 2 3 3 2 7 8" xfId="3103" xr:uid="{00000000-0005-0000-0000-0000C7070000}"/>
    <cellStyle name="Header2 2 2 3 3 2 8" xfId="3104" xr:uid="{00000000-0005-0000-0000-0000C8070000}"/>
    <cellStyle name="Header2 2 2 3 3 2 8 2" xfId="3105" xr:uid="{00000000-0005-0000-0000-0000C9070000}"/>
    <cellStyle name="Header2 2 2 3 3 2 8 3" xfId="3106" xr:uid="{00000000-0005-0000-0000-0000CA070000}"/>
    <cellStyle name="Header2 2 2 3 3 2 8 4" xfId="3107" xr:uid="{00000000-0005-0000-0000-0000CB070000}"/>
    <cellStyle name="Header2 2 2 3 3 2 8 5" xfId="3108" xr:uid="{00000000-0005-0000-0000-0000CC070000}"/>
    <cellStyle name="Header2 2 2 3 3 2 8 6" xfId="3109" xr:uid="{00000000-0005-0000-0000-0000CD070000}"/>
    <cellStyle name="Header2 2 2 3 3 2 8 7" xfId="3110" xr:uid="{00000000-0005-0000-0000-0000CE070000}"/>
    <cellStyle name="Header2 2 2 3 3 2 8 8" xfId="3111" xr:uid="{00000000-0005-0000-0000-0000CF070000}"/>
    <cellStyle name="Header2 2 2 3 3 2 9" xfId="3112" xr:uid="{00000000-0005-0000-0000-0000D0070000}"/>
    <cellStyle name="Header2 2 2 3 3 3" xfId="328" xr:uid="{00000000-0005-0000-0000-0000D1070000}"/>
    <cellStyle name="Header2 2 2 3 3 3 10" xfId="3113" xr:uid="{00000000-0005-0000-0000-0000D2070000}"/>
    <cellStyle name="Header2 2 2 3 3 3 2" xfId="3114" xr:uid="{00000000-0005-0000-0000-0000D3070000}"/>
    <cellStyle name="Header2 2 2 3 3 3 2 2" xfId="3115" xr:uid="{00000000-0005-0000-0000-0000D4070000}"/>
    <cellStyle name="Header2 2 2 3 3 3 2 3" xfId="3116" xr:uid="{00000000-0005-0000-0000-0000D5070000}"/>
    <cellStyle name="Header2 2 2 3 3 3 2 4" xfId="3117" xr:uid="{00000000-0005-0000-0000-0000D6070000}"/>
    <cellStyle name="Header2 2 2 3 3 3 2 5" xfId="3118" xr:uid="{00000000-0005-0000-0000-0000D7070000}"/>
    <cellStyle name="Header2 2 2 3 3 3 2 6" xfId="3119" xr:uid="{00000000-0005-0000-0000-0000D8070000}"/>
    <cellStyle name="Header2 2 2 3 3 3 2 7" xfId="3120" xr:uid="{00000000-0005-0000-0000-0000D9070000}"/>
    <cellStyle name="Header2 2 2 3 3 3 2 8" xfId="3121" xr:uid="{00000000-0005-0000-0000-0000DA070000}"/>
    <cellStyle name="Header2 2 2 3 3 3 3" xfId="3122" xr:uid="{00000000-0005-0000-0000-0000DB070000}"/>
    <cellStyle name="Header2 2 2 3 3 3 4" xfId="3123" xr:uid="{00000000-0005-0000-0000-0000DC070000}"/>
    <cellStyle name="Header2 2 2 3 3 3 5" xfId="3124" xr:uid="{00000000-0005-0000-0000-0000DD070000}"/>
    <cellStyle name="Header2 2 2 3 3 3 6" xfId="3125" xr:uid="{00000000-0005-0000-0000-0000DE070000}"/>
    <cellStyle name="Header2 2 2 3 3 3 7" xfId="3126" xr:uid="{00000000-0005-0000-0000-0000DF070000}"/>
    <cellStyle name="Header2 2 2 3 3 3 8" xfId="3127" xr:uid="{00000000-0005-0000-0000-0000E0070000}"/>
    <cellStyle name="Header2 2 2 3 3 3 9" xfId="3128" xr:uid="{00000000-0005-0000-0000-0000E1070000}"/>
    <cellStyle name="Header2 2 2 3 3 4" xfId="3129" xr:uid="{00000000-0005-0000-0000-0000E2070000}"/>
    <cellStyle name="Header2 2 2 3 3 4 10" xfId="3130" xr:uid="{00000000-0005-0000-0000-0000E3070000}"/>
    <cellStyle name="Header2 2 2 3 3 4 2" xfId="3131" xr:uid="{00000000-0005-0000-0000-0000E4070000}"/>
    <cellStyle name="Header2 2 2 3 3 4 2 2" xfId="3132" xr:uid="{00000000-0005-0000-0000-0000E5070000}"/>
    <cellStyle name="Header2 2 2 3 3 4 2 3" xfId="3133" xr:uid="{00000000-0005-0000-0000-0000E6070000}"/>
    <cellStyle name="Header2 2 2 3 3 4 2 4" xfId="3134" xr:uid="{00000000-0005-0000-0000-0000E7070000}"/>
    <cellStyle name="Header2 2 2 3 3 4 2 5" xfId="3135" xr:uid="{00000000-0005-0000-0000-0000E8070000}"/>
    <cellStyle name="Header2 2 2 3 3 4 2 6" xfId="3136" xr:uid="{00000000-0005-0000-0000-0000E9070000}"/>
    <cellStyle name="Header2 2 2 3 3 4 2 7" xfId="3137" xr:uid="{00000000-0005-0000-0000-0000EA070000}"/>
    <cellStyle name="Header2 2 2 3 3 4 2 8" xfId="3138" xr:uid="{00000000-0005-0000-0000-0000EB070000}"/>
    <cellStyle name="Header2 2 2 3 3 4 3" xfId="3139" xr:uid="{00000000-0005-0000-0000-0000EC070000}"/>
    <cellStyle name="Header2 2 2 3 3 4 4" xfId="3140" xr:uid="{00000000-0005-0000-0000-0000ED070000}"/>
    <cellStyle name="Header2 2 2 3 3 4 5" xfId="3141" xr:uid="{00000000-0005-0000-0000-0000EE070000}"/>
    <cellStyle name="Header2 2 2 3 3 4 6" xfId="3142" xr:uid="{00000000-0005-0000-0000-0000EF070000}"/>
    <cellStyle name="Header2 2 2 3 3 4 7" xfId="3143" xr:uid="{00000000-0005-0000-0000-0000F0070000}"/>
    <cellStyle name="Header2 2 2 3 3 4 8" xfId="3144" xr:uid="{00000000-0005-0000-0000-0000F1070000}"/>
    <cellStyle name="Header2 2 2 3 3 4 9" xfId="3145" xr:uid="{00000000-0005-0000-0000-0000F2070000}"/>
    <cellStyle name="Header2 2 2 3 3 5" xfId="3146" xr:uid="{00000000-0005-0000-0000-0000F3070000}"/>
    <cellStyle name="Header2 2 2 3 3 5 2" xfId="3147" xr:uid="{00000000-0005-0000-0000-0000F4070000}"/>
    <cellStyle name="Header2 2 2 3 3 5 3" xfId="3148" xr:uid="{00000000-0005-0000-0000-0000F5070000}"/>
    <cellStyle name="Header2 2 2 3 3 5 4" xfId="3149" xr:uid="{00000000-0005-0000-0000-0000F6070000}"/>
    <cellStyle name="Header2 2 2 3 3 5 5" xfId="3150" xr:uid="{00000000-0005-0000-0000-0000F7070000}"/>
    <cellStyle name="Header2 2 2 3 3 5 6" xfId="3151" xr:uid="{00000000-0005-0000-0000-0000F8070000}"/>
    <cellStyle name="Header2 2 2 3 3 5 7" xfId="3152" xr:uid="{00000000-0005-0000-0000-0000F9070000}"/>
    <cellStyle name="Header2 2 2 3 3 5 8" xfId="3153" xr:uid="{00000000-0005-0000-0000-0000FA070000}"/>
    <cellStyle name="Header2 2 2 3 3 5 9" xfId="3154" xr:uid="{00000000-0005-0000-0000-0000FB070000}"/>
    <cellStyle name="Header2 2 2 3 3 6" xfId="3155" xr:uid="{00000000-0005-0000-0000-0000FC070000}"/>
    <cellStyle name="Header2 2 2 3 3 6 2" xfId="3156" xr:uid="{00000000-0005-0000-0000-0000FD070000}"/>
    <cellStyle name="Header2 2 2 3 3 6 3" xfId="3157" xr:uid="{00000000-0005-0000-0000-0000FE070000}"/>
    <cellStyle name="Header2 2 2 3 3 6 4" xfId="3158" xr:uid="{00000000-0005-0000-0000-0000FF070000}"/>
    <cellStyle name="Header2 2 2 3 3 6 5" xfId="3159" xr:uid="{00000000-0005-0000-0000-000000080000}"/>
    <cellStyle name="Header2 2 2 3 3 6 6" xfId="3160" xr:uid="{00000000-0005-0000-0000-000001080000}"/>
    <cellStyle name="Header2 2 2 3 3 6 7" xfId="3161" xr:uid="{00000000-0005-0000-0000-000002080000}"/>
    <cellStyle name="Header2 2 2 3 3 6 8" xfId="3162" xr:uid="{00000000-0005-0000-0000-000003080000}"/>
    <cellStyle name="Header2 2 2 3 3 7" xfId="3163" xr:uid="{00000000-0005-0000-0000-000004080000}"/>
    <cellStyle name="Header2 2 2 3 3 7 2" xfId="3164" xr:uid="{00000000-0005-0000-0000-000005080000}"/>
    <cellStyle name="Header2 2 2 3 3 7 3" xfId="3165" xr:uid="{00000000-0005-0000-0000-000006080000}"/>
    <cellStyle name="Header2 2 2 3 3 7 4" xfId="3166" xr:uid="{00000000-0005-0000-0000-000007080000}"/>
    <cellStyle name="Header2 2 2 3 3 7 5" xfId="3167" xr:uid="{00000000-0005-0000-0000-000008080000}"/>
    <cellStyle name="Header2 2 2 3 3 7 6" xfId="3168" xr:uid="{00000000-0005-0000-0000-000009080000}"/>
    <cellStyle name="Header2 2 2 3 3 7 7" xfId="3169" xr:uid="{00000000-0005-0000-0000-00000A080000}"/>
    <cellStyle name="Header2 2 2 3 3 7 8" xfId="3170" xr:uid="{00000000-0005-0000-0000-00000B080000}"/>
    <cellStyle name="Header2 2 2 3 3 8" xfId="3171" xr:uid="{00000000-0005-0000-0000-00000C080000}"/>
    <cellStyle name="Header2 2 2 3 3 8 2" xfId="3172" xr:uid="{00000000-0005-0000-0000-00000D080000}"/>
    <cellStyle name="Header2 2 2 3 3 8 3" xfId="3173" xr:uid="{00000000-0005-0000-0000-00000E080000}"/>
    <cellStyle name="Header2 2 2 3 3 8 4" xfId="3174" xr:uid="{00000000-0005-0000-0000-00000F080000}"/>
    <cellStyle name="Header2 2 2 3 3 8 5" xfId="3175" xr:uid="{00000000-0005-0000-0000-000010080000}"/>
    <cellStyle name="Header2 2 2 3 3 8 6" xfId="3176" xr:uid="{00000000-0005-0000-0000-000011080000}"/>
    <cellStyle name="Header2 2 2 3 3 8 7" xfId="3177" xr:uid="{00000000-0005-0000-0000-000012080000}"/>
    <cellStyle name="Header2 2 2 3 3 8 8" xfId="3178" xr:uid="{00000000-0005-0000-0000-000013080000}"/>
    <cellStyle name="Header2 2 2 3 3 9" xfId="3179" xr:uid="{00000000-0005-0000-0000-000014080000}"/>
    <cellStyle name="Header2 2 2 3 3 9 2" xfId="3180" xr:uid="{00000000-0005-0000-0000-000015080000}"/>
    <cellStyle name="Header2 2 2 3 3 9 3" xfId="3181" xr:uid="{00000000-0005-0000-0000-000016080000}"/>
    <cellStyle name="Header2 2 2 3 3 9 4" xfId="3182" xr:uid="{00000000-0005-0000-0000-000017080000}"/>
    <cellStyle name="Header2 2 2 3 3 9 5" xfId="3183" xr:uid="{00000000-0005-0000-0000-000018080000}"/>
    <cellStyle name="Header2 2 2 3 3 9 6" xfId="3184" xr:uid="{00000000-0005-0000-0000-000019080000}"/>
    <cellStyle name="Header2 2 2 3 3 9 7" xfId="3185" xr:uid="{00000000-0005-0000-0000-00001A080000}"/>
    <cellStyle name="Header2 2 2 3 3 9 8" xfId="3186" xr:uid="{00000000-0005-0000-0000-00001B080000}"/>
    <cellStyle name="Header2 2 2 3 4" xfId="329" xr:uid="{00000000-0005-0000-0000-00001C080000}"/>
    <cellStyle name="Header2 2 2 3 4 10" xfId="3187" xr:uid="{00000000-0005-0000-0000-00001D080000}"/>
    <cellStyle name="Header2 2 2 3 4 11" xfId="3188" xr:uid="{00000000-0005-0000-0000-00001E080000}"/>
    <cellStyle name="Header2 2 2 3 4 12" xfId="3189" xr:uid="{00000000-0005-0000-0000-00001F080000}"/>
    <cellStyle name="Header2 2 2 3 4 13" xfId="3190" xr:uid="{00000000-0005-0000-0000-000020080000}"/>
    <cellStyle name="Header2 2 2 3 4 14" xfId="3191" xr:uid="{00000000-0005-0000-0000-000021080000}"/>
    <cellStyle name="Header2 2 2 3 4 15" xfId="3192" xr:uid="{00000000-0005-0000-0000-000022080000}"/>
    <cellStyle name="Header2 2 2 3 4 16" xfId="3193" xr:uid="{00000000-0005-0000-0000-000023080000}"/>
    <cellStyle name="Header2 2 2 3 4 2" xfId="330" xr:uid="{00000000-0005-0000-0000-000024080000}"/>
    <cellStyle name="Header2 2 2 3 4 2 10" xfId="3194" xr:uid="{00000000-0005-0000-0000-000025080000}"/>
    <cellStyle name="Header2 2 2 3 4 2 2" xfId="3195" xr:uid="{00000000-0005-0000-0000-000026080000}"/>
    <cellStyle name="Header2 2 2 3 4 2 2 2" xfId="3196" xr:uid="{00000000-0005-0000-0000-000027080000}"/>
    <cellStyle name="Header2 2 2 3 4 2 2 3" xfId="3197" xr:uid="{00000000-0005-0000-0000-000028080000}"/>
    <cellStyle name="Header2 2 2 3 4 2 2 4" xfId="3198" xr:uid="{00000000-0005-0000-0000-000029080000}"/>
    <cellStyle name="Header2 2 2 3 4 2 2 5" xfId="3199" xr:uid="{00000000-0005-0000-0000-00002A080000}"/>
    <cellStyle name="Header2 2 2 3 4 2 2 6" xfId="3200" xr:uid="{00000000-0005-0000-0000-00002B080000}"/>
    <cellStyle name="Header2 2 2 3 4 2 2 7" xfId="3201" xr:uid="{00000000-0005-0000-0000-00002C080000}"/>
    <cellStyle name="Header2 2 2 3 4 2 2 8" xfId="3202" xr:uid="{00000000-0005-0000-0000-00002D080000}"/>
    <cellStyle name="Header2 2 2 3 4 2 3" xfId="3203" xr:uid="{00000000-0005-0000-0000-00002E080000}"/>
    <cellStyle name="Header2 2 2 3 4 2 4" xfId="3204" xr:uid="{00000000-0005-0000-0000-00002F080000}"/>
    <cellStyle name="Header2 2 2 3 4 2 5" xfId="3205" xr:uid="{00000000-0005-0000-0000-000030080000}"/>
    <cellStyle name="Header2 2 2 3 4 2 6" xfId="3206" xr:uid="{00000000-0005-0000-0000-000031080000}"/>
    <cellStyle name="Header2 2 2 3 4 2 7" xfId="3207" xr:uid="{00000000-0005-0000-0000-000032080000}"/>
    <cellStyle name="Header2 2 2 3 4 2 8" xfId="3208" xr:uid="{00000000-0005-0000-0000-000033080000}"/>
    <cellStyle name="Header2 2 2 3 4 2 9" xfId="3209" xr:uid="{00000000-0005-0000-0000-000034080000}"/>
    <cellStyle name="Header2 2 2 3 4 3" xfId="3210" xr:uid="{00000000-0005-0000-0000-000035080000}"/>
    <cellStyle name="Header2 2 2 3 4 3 10" xfId="3211" xr:uid="{00000000-0005-0000-0000-000036080000}"/>
    <cellStyle name="Header2 2 2 3 4 3 2" xfId="3212" xr:uid="{00000000-0005-0000-0000-000037080000}"/>
    <cellStyle name="Header2 2 2 3 4 3 2 2" xfId="3213" xr:uid="{00000000-0005-0000-0000-000038080000}"/>
    <cellStyle name="Header2 2 2 3 4 3 2 3" xfId="3214" xr:uid="{00000000-0005-0000-0000-000039080000}"/>
    <cellStyle name="Header2 2 2 3 4 3 2 4" xfId="3215" xr:uid="{00000000-0005-0000-0000-00003A080000}"/>
    <cellStyle name="Header2 2 2 3 4 3 2 5" xfId="3216" xr:uid="{00000000-0005-0000-0000-00003B080000}"/>
    <cellStyle name="Header2 2 2 3 4 3 2 6" xfId="3217" xr:uid="{00000000-0005-0000-0000-00003C080000}"/>
    <cellStyle name="Header2 2 2 3 4 3 2 7" xfId="3218" xr:uid="{00000000-0005-0000-0000-00003D080000}"/>
    <cellStyle name="Header2 2 2 3 4 3 2 8" xfId="3219" xr:uid="{00000000-0005-0000-0000-00003E080000}"/>
    <cellStyle name="Header2 2 2 3 4 3 3" xfId="3220" xr:uid="{00000000-0005-0000-0000-00003F080000}"/>
    <cellStyle name="Header2 2 2 3 4 3 4" xfId="3221" xr:uid="{00000000-0005-0000-0000-000040080000}"/>
    <cellStyle name="Header2 2 2 3 4 3 5" xfId="3222" xr:uid="{00000000-0005-0000-0000-000041080000}"/>
    <cellStyle name="Header2 2 2 3 4 3 6" xfId="3223" xr:uid="{00000000-0005-0000-0000-000042080000}"/>
    <cellStyle name="Header2 2 2 3 4 3 7" xfId="3224" xr:uid="{00000000-0005-0000-0000-000043080000}"/>
    <cellStyle name="Header2 2 2 3 4 3 8" xfId="3225" xr:uid="{00000000-0005-0000-0000-000044080000}"/>
    <cellStyle name="Header2 2 2 3 4 3 9" xfId="3226" xr:uid="{00000000-0005-0000-0000-000045080000}"/>
    <cellStyle name="Header2 2 2 3 4 4" xfId="3227" xr:uid="{00000000-0005-0000-0000-000046080000}"/>
    <cellStyle name="Header2 2 2 3 4 4 2" xfId="3228" xr:uid="{00000000-0005-0000-0000-000047080000}"/>
    <cellStyle name="Header2 2 2 3 4 4 3" xfId="3229" xr:uid="{00000000-0005-0000-0000-000048080000}"/>
    <cellStyle name="Header2 2 2 3 4 4 4" xfId="3230" xr:uid="{00000000-0005-0000-0000-000049080000}"/>
    <cellStyle name="Header2 2 2 3 4 4 5" xfId="3231" xr:uid="{00000000-0005-0000-0000-00004A080000}"/>
    <cellStyle name="Header2 2 2 3 4 4 6" xfId="3232" xr:uid="{00000000-0005-0000-0000-00004B080000}"/>
    <cellStyle name="Header2 2 2 3 4 4 7" xfId="3233" xr:uid="{00000000-0005-0000-0000-00004C080000}"/>
    <cellStyle name="Header2 2 2 3 4 4 8" xfId="3234" xr:uid="{00000000-0005-0000-0000-00004D080000}"/>
    <cellStyle name="Header2 2 2 3 4 4 9" xfId="3235" xr:uid="{00000000-0005-0000-0000-00004E080000}"/>
    <cellStyle name="Header2 2 2 3 4 5" xfId="3236" xr:uid="{00000000-0005-0000-0000-00004F080000}"/>
    <cellStyle name="Header2 2 2 3 4 5 2" xfId="3237" xr:uid="{00000000-0005-0000-0000-000050080000}"/>
    <cellStyle name="Header2 2 2 3 4 5 3" xfId="3238" xr:uid="{00000000-0005-0000-0000-000051080000}"/>
    <cellStyle name="Header2 2 2 3 4 5 4" xfId="3239" xr:uid="{00000000-0005-0000-0000-000052080000}"/>
    <cellStyle name="Header2 2 2 3 4 5 5" xfId="3240" xr:uid="{00000000-0005-0000-0000-000053080000}"/>
    <cellStyle name="Header2 2 2 3 4 5 6" xfId="3241" xr:uid="{00000000-0005-0000-0000-000054080000}"/>
    <cellStyle name="Header2 2 2 3 4 5 7" xfId="3242" xr:uid="{00000000-0005-0000-0000-000055080000}"/>
    <cellStyle name="Header2 2 2 3 4 5 8" xfId="3243" xr:uid="{00000000-0005-0000-0000-000056080000}"/>
    <cellStyle name="Header2 2 2 3 4 6" xfId="3244" xr:uid="{00000000-0005-0000-0000-000057080000}"/>
    <cellStyle name="Header2 2 2 3 4 6 2" xfId="3245" xr:uid="{00000000-0005-0000-0000-000058080000}"/>
    <cellStyle name="Header2 2 2 3 4 6 3" xfId="3246" xr:uid="{00000000-0005-0000-0000-000059080000}"/>
    <cellStyle name="Header2 2 2 3 4 6 4" xfId="3247" xr:uid="{00000000-0005-0000-0000-00005A080000}"/>
    <cellStyle name="Header2 2 2 3 4 6 5" xfId="3248" xr:uid="{00000000-0005-0000-0000-00005B080000}"/>
    <cellStyle name="Header2 2 2 3 4 6 6" xfId="3249" xr:uid="{00000000-0005-0000-0000-00005C080000}"/>
    <cellStyle name="Header2 2 2 3 4 6 7" xfId="3250" xr:uid="{00000000-0005-0000-0000-00005D080000}"/>
    <cellStyle name="Header2 2 2 3 4 6 8" xfId="3251" xr:uid="{00000000-0005-0000-0000-00005E080000}"/>
    <cellStyle name="Header2 2 2 3 4 7" xfId="3252" xr:uid="{00000000-0005-0000-0000-00005F080000}"/>
    <cellStyle name="Header2 2 2 3 4 7 2" xfId="3253" xr:uid="{00000000-0005-0000-0000-000060080000}"/>
    <cellStyle name="Header2 2 2 3 4 7 3" xfId="3254" xr:uid="{00000000-0005-0000-0000-000061080000}"/>
    <cellStyle name="Header2 2 2 3 4 7 4" xfId="3255" xr:uid="{00000000-0005-0000-0000-000062080000}"/>
    <cellStyle name="Header2 2 2 3 4 7 5" xfId="3256" xr:uid="{00000000-0005-0000-0000-000063080000}"/>
    <cellStyle name="Header2 2 2 3 4 7 6" xfId="3257" xr:uid="{00000000-0005-0000-0000-000064080000}"/>
    <cellStyle name="Header2 2 2 3 4 7 7" xfId="3258" xr:uid="{00000000-0005-0000-0000-000065080000}"/>
    <cellStyle name="Header2 2 2 3 4 7 8" xfId="3259" xr:uid="{00000000-0005-0000-0000-000066080000}"/>
    <cellStyle name="Header2 2 2 3 4 8" xfId="3260" xr:uid="{00000000-0005-0000-0000-000067080000}"/>
    <cellStyle name="Header2 2 2 3 4 8 2" xfId="3261" xr:uid="{00000000-0005-0000-0000-000068080000}"/>
    <cellStyle name="Header2 2 2 3 4 8 3" xfId="3262" xr:uid="{00000000-0005-0000-0000-000069080000}"/>
    <cellStyle name="Header2 2 2 3 4 8 4" xfId="3263" xr:uid="{00000000-0005-0000-0000-00006A080000}"/>
    <cellStyle name="Header2 2 2 3 4 8 5" xfId="3264" xr:uid="{00000000-0005-0000-0000-00006B080000}"/>
    <cellStyle name="Header2 2 2 3 4 8 6" xfId="3265" xr:uid="{00000000-0005-0000-0000-00006C080000}"/>
    <cellStyle name="Header2 2 2 3 4 8 7" xfId="3266" xr:uid="{00000000-0005-0000-0000-00006D080000}"/>
    <cellStyle name="Header2 2 2 3 4 8 8" xfId="3267" xr:uid="{00000000-0005-0000-0000-00006E080000}"/>
    <cellStyle name="Header2 2 2 3 4 9" xfId="3268" xr:uid="{00000000-0005-0000-0000-00006F080000}"/>
    <cellStyle name="Header2 2 2 3 5" xfId="331" xr:uid="{00000000-0005-0000-0000-000070080000}"/>
    <cellStyle name="Header2 2 2 3 5 10" xfId="3269" xr:uid="{00000000-0005-0000-0000-000071080000}"/>
    <cellStyle name="Header2 2 2 3 5 2" xfId="3270" xr:uid="{00000000-0005-0000-0000-000072080000}"/>
    <cellStyle name="Header2 2 2 3 5 2 2" xfId="3271" xr:uid="{00000000-0005-0000-0000-000073080000}"/>
    <cellStyle name="Header2 2 2 3 5 2 3" xfId="3272" xr:uid="{00000000-0005-0000-0000-000074080000}"/>
    <cellStyle name="Header2 2 2 3 5 2 4" xfId="3273" xr:uid="{00000000-0005-0000-0000-000075080000}"/>
    <cellStyle name="Header2 2 2 3 5 2 5" xfId="3274" xr:uid="{00000000-0005-0000-0000-000076080000}"/>
    <cellStyle name="Header2 2 2 3 5 2 6" xfId="3275" xr:uid="{00000000-0005-0000-0000-000077080000}"/>
    <cellStyle name="Header2 2 2 3 5 2 7" xfId="3276" xr:uid="{00000000-0005-0000-0000-000078080000}"/>
    <cellStyle name="Header2 2 2 3 5 2 8" xfId="3277" xr:uid="{00000000-0005-0000-0000-000079080000}"/>
    <cellStyle name="Header2 2 2 3 5 3" xfId="3278" xr:uid="{00000000-0005-0000-0000-00007A080000}"/>
    <cellStyle name="Header2 2 2 3 5 4" xfId="3279" xr:uid="{00000000-0005-0000-0000-00007B080000}"/>
    <cellStyle name="Header2 2 2 3 5 5" xfId="3280" xr:uid="{00000000-0005-0000-0000-00007C080000}"/>
    <cellStyle name="Header2 2 2 3 5 6" xfId="3281" xr:uid="{00000000-0005-0000-0000-00007D080000}"/>
    <cellStyle name="Header2 2 2 3 5 7" xfId="3282" xr:uid="{00000000-0005-0000-0000-00007E080000}"/>
    <cellStyle name="Header2 2 2 3 5 8" xfId="3283" xr:uid="{00000000-0005-0000-0000-00007F080000}"/>
    <cellStyle name="Header2 2 2 3 5 9" xfId="3284" xr:uid="{00000000-0005-0000-0000-000080080000}"/>
    <cellStyle name="Header2 2 2 3 6" xfId="3285" xr:uid="{00000000-0005-0000-0000-000081080000}"/>
    <cellStyle name="Header2 2 2 3 6 10" xfId="3286" xr:uid="{00000000-0005-0000-0000-000082080000}"/>
    <cellStyle name="Header2 2 2 3 6 2" xfId="3287" xr:uid="{00000000-0005-0000-0000-000083080000}"/>
    <cellStyle name="Header2 2 2 3 6 2 2" xfId="3288" xr:uid="{00000000-0005-0000-0000-000084080000}"/>
    <cellStyle name="Header2 2 2 3 6 2 3" xfId="3289" xr:uid="{00000000-0005-0000-0000-000085080000}"/>
    <cellStyle name="Header2 2 2 3 6 2 4" xfId="3290" xr:uid="{00000000-0005-0000-0000-000086080000}"/>
    <cellStyle name="Header2 2 2 3 6 2 5" xfId="3291" xr:uid="{00000000-0005-0000-0000-000087080000}"/>
    <cellStyle name="Header2 2 2 3 6 2 6" xfId="3292" xr:uid="{00000000-0005-0000-0000-000088080000}"/>
    <cellStyle name="Header2 2 2 3 6 2 7" xfId="3293" xr:uid="{00000000-0005-0000-0000-000089080000}"/>
    <cellStyle name="Header2 2 2 3 6 2 8" xfId="3294" xr:uid="{00000000-0005-0000-0000-00008A080000}"/>
    <cellStyle name="Header2 2 2 3 6 3" xfId="3295" xr:uid="{00000000-0005-0000-0000-00008B080000}"/>
    <cellStyle name="Header2 2 2 3 6 4" xfId="3296" xr:uid="{00000000-0005-0000-0000-00008C080000}"/>
    <cellStyle name="Header2 2 2 3 6 5" xfId="3297" xr:uid="{00000000-0005-0000-0000-00008D080000}"/>
    <cellStyle name="Header2 2 2 3 6 6" xfId="3298" xr:uid="{00000000-0005-0000-0000-00008E080000}"/>
    <cellStyle name="Header2 2 2 3 6 7" xfId="3299" xr:uid="{00000000-0005-0000-0000-00008F080000}"/>
    <cellStyle name="Header2 2 2 3 6 8" xfId="3300" xr:uid="{00000000-0005-0000-0000-000090080000}"/>
    <cellStyle name="Header2 2 2 3 6 9" xfId="3301" xr:uid="{00000000-0005-0000-0000-000091080000}"/>
    <cellStyle name="Header2 2 2 3 7" xfId="3302" xr:uid="{00000000-0005-0000-0000-000092080000}"/>
    <cellStyle name="Header2 2 2 3 7 2" xfId="3303" xr:uid="{00000000-0005-0000-0000-000093080000}"/>
    <cellStyle name="Header2 2 2 3 7 3" xfId="3304" xr:uid="{00000000-0005-0000-0000-000094080000}"/>
    <cellStyle name="Header2 2 2 3 7 4" xfId="3305" xr:uid="{00000000-0005-0000-0000-000095080000}"/>
    <cellStyle name="Header2 2 2 3 7 5" xfId="3306" xr:uid="{00000000-0005-0000-0000-000096080000}"/>
    <cellStyle name="Header2 2 2 3 7 6" xfId="3307" xr:uid="{00000000-0005-0000-0000-000097080000}"/>
    <cellStyle name="Header2 2 2 3 7 7" xfId="3308" xr:uid="{00000000-0005-0000-0000-000098080000}"/>
    <cellStyle name="Header2 2 2 3 7 8" xfId="3309" xr:uid="{00000000-0005-0000-0000-000099080000}"/>
    <cellStyle name="Header2 2 2 3 7 9" xfId="3310" xr:uid="{00000000-0005-0000-0000-00009A080000}"/>
    <cellStyle name="Header2 2 2 3 8" xfId="3311" xr:uid="{00000000-0005-0000-0000-00009B080000}"/>
    <cellStyle name="Header2 2 2 3 8 2" xfId="3312" xr:uid="{00000000-0005-0000-0000-00009C080000}"/>
    <cellStyle name="Header2 2 2 3 8 3" xfId="3313" xr:uid="{00000000-0005-0000-0000-00009D080000}"/>
    <cellStyle name="Header2 2 2 3 8 4" xfId="3314" xr:uid="{00000000-0005-0000-0000-00009E080000}"/>
    <cellStyle name="Header2 2 2 3 8 5" xfId="3315" xr:uid="{00000000-0005-0000-0000-00009F080000}"/>
    <cellStyle name="Header2 2 2 3 8 6" xfId="3316" xr:uid="{00000000-0005-0000-0000-0000A0080000}"/>
    <cellStyle name="Header2 2 2 3 8 7" xfId="3317" xr:uid="{00000000-0005-0000-0000-0000A1080000}"/>
    <cellStyle name="Header2 2 2 3 8 8" xfId="3318" xr:uid="{00000000-0005-0000-0000-0000A2080000}"/>
    <cellStyle name="Header2 2 2 3 9" xfId="3319" xr:uid="{00000000-0005-0000-0000-0000A3080000}"/>
    <cellStyle name="Header2 2 2 3 9 2" xfId="3320" xr:uid="{00000000-0005-0000-0000-0000A4080000}"/>
    <cellStyle name="Header2 2 2 3 9 3" xfId="3321" xr:uid="{00000000-0005-0000-0000-0000A5080000}"/>
    <cellStyle name="Header2 2 2 3 9 4" xfId="3322" xr:uid="{00000000-0005-0000-0000-0000A6080000}"/>
    <cellStyle name="Header2 2 2 3 9 5" xfId="3323" xr:uid="{00000000-0005-0000-0000-0000A7080000}"/>
    <cellStyle name="Header2 2 2 3 9 6" xfId="3324" xr:uid="{00000000-0005-0000-0000-0000A8080000}"/>
    <cellStyle name="Header2 2 2 3 9 7" xfId="3325" xr:uid="{00000000-0005-0000-0000-0000A9080000}"/>
    <cellStyle name="Header2 2 2 3 9 8" xfId="3326" xr:uid="{00000000-0005-0000-0000-0000AA080000}"/>
    <cellStyle name="Header2 2 2 4" xfId="332" xr:uid="{00000000-0005-0000-0000-0000AB080000}"/>
    <cellStyle name="Header2 2 2 4 10" xfId="3327" xr:uid="{00000000-0005-0000-0000-0000AC080000}"/>
    <cellStyle name="Header2 2 2 4 10 2" xfId="3328" xr:uid="{00000000-0005-0000-0000-0000AD080000}"/>
    <cellStyle name="Header2 2 2 4 10 3" xfId="3329" xr:uid="{00000000-0005-0000-0000-0000AE080000}"/>
    <cellStyle name="Header2 2 2 4 10 4" xfId="3330" xr:uid="{00000000-0005-0000-0000-0000AF080000}"/>
    <cellStyle name="Header2 2 2 4 10 5" xfId="3331" xr:uid="{00000000-0005-0000-0000-0000B0080000}"/>
    <cellStyle name="Header2 2 2 4 10 6" xfId="3332" xr:uid="{00000000-0005-0000-0000-0000B1080000}"/>
    <cellStyle name="Header2 2 2 4 10 7" xfId="3333" xr:uid="{00000000-0005-0000-0000-0000B2080000}"/>
    <cellStyle name="Header2 2 2 4 10 8" xfId="3334" xr:uid="{00000000-0005-0000-0000-0000B3080000}"/>
    <cellStyle name="Header2 2 2 4 11" xfId="3335" xr:uid="{00000000-0005-0000-0000-0000B4080000}"/>
    <cellStyle name="Header2 2 2 4 11 2" xfId="3336" xr:uid="{00000000-0005-0000-0000-0000B5080000}"/>
    <cellStyle name="Header2 2 2 4 11 3" xfId="3337" xr:uid="{00000000-0005-0000-0000-0000B6080000}"/>
    <cellStyle name="Header2 2 2 4 11 4" xfId="3338" xr:uid="{00000000-0005-0000-0000-0000B7080000}"/>
    <cellStyle name="Header2 2 2 4 11 5" xfId="3339" xr:uid="{00000000-0005-0000-0000-0000B8080000}"/>
    <cellStyle name="Header2 2 2 4 11 6" xfId="3340" xr:uid="{00000000-0005-0000-0000-0000B9080000}"/>
    <cellStyle name="Header2 2 2 4 11 7" xfId="3341" xr:uid="{00000000-0005-0000-0000-0000BA080000}"/>
    <cellStyle name="Header2 2 2 4 11 8" xfId="3342" xr:uid="{00000000-0005-0000-0000-0000BB080000}"/>
    <cellStyle name="Header2 2 2 4 12" xfId="3343" xr:uid="{00000000-0005-0000-0000-0000BC080000}"/>
    <cellStyle name="Header2 2 2 4 13" xfId="3344" xr:uid="{00000000-0005-0000-0000-0000BD080000}"/>
    <cellStyle name="Header2 2 2 4 14" xfId="3345" xr:uid="{00000000-0005-0000-0000-0000BE080000}"/>
    <cellStyle name="Header2 2 2 4 15" xfId="3346" xr:uid="{00000000-0005-0000-0000-0000BF080000}"/>
    <cellStyle name="Header2 2 2 4 16" xfId="3347" xr:uid="{00000000-0005-0000-0000-0000C0080000}"/>
    <cellStyle name="Header2 2 2 4 17" xfId="3348" xr:uid="{00000000-0005-0000-0000-0000C1080000}"/>
    <cellStyle name="Header2 2 2 4 18" xfId="3349" xr:uid="{00000000-0005-0000-0000-0000C2080000}"/>
    <cellStyle name="Header2 2 2 4 19" xfId="3350" xr:uid="{00000000-0005-0000-0000-0000C3080000}"/>
    <cellStyle name="Header2 2 2 4 2" xfId="333" xr:uid="{00000000-0005-0000-0000-0000C4080000}"/>
    <cellStyle name="Header2 2 2 4 2 10" xfId="3351" xr:uid="{00000000-0005-0000-0000-0000C5080000}"/>
    <cellStyle name="Header2 2 2 4 2 11" xfId="3352" xr:uid="{00000000-0005-0000-0000-0000C6080000}"/>
    <cellStyle name="Header2 2 2 4 2 12" xfId="3353" xr:uid="{00000000-0005-0000-0000-0000C7080000}"/>
    <cellStyle name="Header2 2 2 4 2 13" xfId="3354" xr:uid="{00000000-0005-0000-0000-0000C8080000}"/>
    <cellStyle name="Header2 2 2 4 2 14" xfId="3355" xr:uid="{00000000-0005-0000-0000-0000C9080000}"/>
    <cellStyle name="Header2 2 2 4 2 15" xfId="3356" xr:uid="{00000000-0005-0000-0000-0000CA080000}"/>
    <cellStyle name="Header2 2 2 4 2 16" xfId="3357" xr:uid="{00000000-0005-0000-0000-0000CB080000}"/>
    <cellStyle name="Header2 2 2 4 2 17" xfId="3358" xr:uid="{00000000-0005-0000-0000-0000CC080000}"/>
    <cellStyle name="Header2 2 2 4 2 2" xfId="334" xr:uid="{00000000-0005-0000-0000-0000CD080000}"/>
    <cellStyle name="Header2 2 2 4 2 2 10" xfId="3359" xr:uid="{00000000-0005-0000-0000-0000CE080000}"/>
    <cellStyle name="Header2 2 2 4 2 2 11" xfId="3360" xr:uid="{00000000-0005-0000-0000-0000CF080000}"/>
    <cellStyle name="Header2 2 2 4 2 2 12" xfId="3361" xr:uid="{00000000-0005-0000-0000-0000D0080000}"/>
    <cellStyle name="Header2 2 2 4 2 2 13" xfId="3362" xr:uid="{00000000-0005-0000-0000-0000D1080000}"/>
    <cellStyle name="Header2 2 2 4 2 2 14" xfId="3363" xr:uid="{00000000-0005-0000-0000-0000D2080000}"/>
    <cellStyle name="Header2 2 2 4 2 2 15" xfId="3364" xr:uid="{00000000-0005-0000-0000-0000D3080000}"/>
    <cellStyle name="Header2 2 2 4 2 2 16" xfId="3365" xr:uid="{00000000-0005-0000-0000-0000D4080000}"/>
    <cellStyle name="Header2 2 2 4 2 2 2" xfId="335" xr:uid="{00000000-0005-0000-0000-0000D5080000}"/>
    <cellStyle name="Header2 2 2 4 2 2 2 10" xfId="3366" xr:uid="{00000000-0005-0000-0000-0000D6080000}"/>
    <cellStyle name="Header2 2 2 4 2 2 2 2" xfId="3367" xr:uid="{00000000-0005-0000-0000-0000D7080000}"/>
    <cellStyle name="Header2 2 2 4 2 2 2 2 2" xfId="3368" xr:uid="{00000000-0005-0000-0000-0000D8080000}"/>
    <cellStyle name="Header2 2 2 4 2 2 2 2 3" xfId="3369" xr:uid="{00000000-0005-0000-0000-0000D9080000}"/>
    <cellStyle name="Header2 2 2 4 2 2 2 2 4" xfId="3370" xr:uid="{00000000-0005-0000-0000-0000DA080000}"/>
    <cellStyle name="Header2 2 2 4 2 2 2 2 5" xfId="3371" xr:uid="{00000000-0005-0000-0000-0000DB080000}"/>
    <cellStyle name="Header2 2 2 4 2 2 2 2 6" xfId="3372" xr:uid="{00000000-0005-0000-0000-0000DC080000}"/>
    <cellStyle name="Header2 2 2 4 2 2 2 2 7" xfId="3373" xr:uid="{00000000-0005-0000-0000-0000DD080000}"/>
    <cellStyle name="Header2 2 2 4 2 2 2 2 8" xfId="3374" xr:uid="{00000000-0005-0000-0000-0000DE080000}"/>
    <cellStyle name="Header2 2 2 4 2 2 2 3" xfId="3375" xr:uid="{00000000-0005-0000-0000-0000DF080000}"/>
    <cellStyle name="Header2 2 2 4 2 2 2 4" xfId="3376" xr:uid="{00000000-0005-0000-0000-0000E0080000}"/>
    <cellStyle name="Header2 2 2 4 2 2 2 5" xfId="3377" xr:uid="{00000000-0005-0000-0000-0000E1080000}"/>
    <cellStyle name="Header2 2 2 4 2 2 2 6" xfId="3378" xr:uid="{00000000-0005-0000-0000-0000E2080000}"/>
    <cellStyle name="Header2 2 2 4 2 2 2 7" xfId="3379" xr:uid="{00000000-0005-0000-0000-0000E3080000}"/>
    <cellStyle name="Header2 2 2 4 2 2 2 8" xfId="3380" xr:uid="{00000000-0005-0000-0000-0000E4080000}"/>
    <cellStyle name="Header2 2 2 4 2 2 2 9" xfId="3381" xr:uid="{00000000-0005-0000-0000-0000E5080000}"/>
    <cellStyle name="Header2 2 2 4 2 2 3" xfId="3382" xr:uid="{00000000-0005-0000-0000-0000E6080000}"/>
    <cellStyle name="Header2 2 2 4 2 2 3 10" xfId="3383" xr:uid="{00000000-0005-0000-0000-0000E7080000}"/>
    <cellStyle name="Header2 2 2 4 2 2 3 2" xfId="3384" xr:uid="{00000000-0005-0000-0000-0000E8080000}"/>
    <cellStyle name="Header2 2 2 4 2 2 3 2 2" xfId="3385" xr:uid="{00000000-0005-0000-0000-0000E9080000}"/>
    <cellStyle name="Header2 2 2 4 2 2 3 2 3" xfId="3386" xr:uid="{00000000-0005-0000-0000-0000EA080000}"/>
    <cellStyle name="Header2 2 2 4 2 2 3 2 4" xfId="3387" xr:uid="{00000000-0005-0000-0000-0000EB080000}"/>
    <cellStyle name="Header2 2 2 4 2 2 3 2 5" xfId="3388" xr:uid="{00000000-0005-0000-0000-0000EC080000}"/>
    <cellStyle name="Header2 2 2 4 2 2 3 2 6" xfId="3389" xr:uid="{00000000-0005-0000-0000-0000ED080000}"/>
    <cellStyle name="Header2 2 2 4 2 2 3 2 7" xfId="3390" xr:uid="{00000000-0005-0000-0000-0000EE080000}"/>
    <cellStyle name="Header2 2 2 4 2 2 3 2 8" xfId="3391" xr:uid="{00000000-0005-0000-0000-0000EF080000}"/>
    <cellStyle name="Header2 2 2 4 2 2 3 3" xfId="3392" xr:uid="{00000000-0005-0000-0000-0000F0080000}"/>
    <cellStyle name="Header2 2 2 4 2 2 3 4" xfId="3393" xr:uid="{00000000-0005-0000-0000-0000F1080000}"/>
    <cellStyle name="Header2 2 2 4 2 2 3 5" xfId="3394" xr:uid="{00000000-0005-0000-0000-0000F2080000}"/>
    <cellStyle name="Header2 2 2 4 2 2 3 6" xfId="3395" xr:uid="{00000000-0005-0000-0000-0000F3080000}"/>
    <cellStyle name="Header2 2 2 4 2 2 3 7" xfId="3396" xr:uid="{00000000-0005-0000-0000-0000F4080000}"/>
    <cellStyle name="Header2 2 2 4 2 2 3 8" xfId="3397" xr:uid="{00000000-0005-0000-0000-0000F5080000}"/>
    <cellStyle name="Header2 2 2 4 2 2 3 9" xfId="3398" xr:uid="{00000000-0005-0000-0000-0000F6080000}"/>
    <cellStyle name="Header2 2 2 4 2 2 4" xfId="3399" xr:uid="{00000000-0005-0000-0000-0000F7080000}"/>
    <cellStyle name="Header2 2 2 4 2 2 4 2" xfId="3400" xr:uid="{00000000-0005-0000-0000-0000F8080000}"/>
    <cellStyle name="Header2 2 2 4 2 2 4 3" xfId="3401" xr:uid="{00000000-0005-0000-0000-0000F9080000}"/>
    <cellStyle name="Header2 2 2 4 2 2 4 4" xfId="3402" xr:uid="{00000000-0005-0000-0000-0000FA080000}"/>
    <cellStyle name="Header2 2 2 4 2 2 4 5" xfId="3403" xr:uid="{00000000-0005-0000-0000-0000FB080000}"/>
    <cellStyle name="Header2 2 2 4 2 2 4 6" xfId="3404" xr:uid="{00000000-0005-0000-0000-0000FC080000}"/>
    <cellStyle name="Header2 2 2 4 2 2 4 7" xfId="3405" xr:uid="{00000000-0005-0000-0000-0000FD080000}"/>
    <cellStyle name="Header2 2 2 4 2 2 4 8" xfId="3406" xr:uid="{00000000-0005-0000-0000-0000FE080000}"/>
    <cellStyle name="Header2 2 2 4 2 2 4 9" xfId="3407" xr:uid="{00000000-0005-0000-0000-0000FF080000}"/>
    <cellStyle name="Header2 2 2 4 2 2 5" xfId="3408" xr:uid="{00000000-0005-0000-0000-000000090000}"/>
    <cellStyle name="Header2 2 2 4 2 2 5 2" xfId="3409" xr:uid="{00000000-0005-0000-0000-000001090000}"/>
    <cellStyle name="Header2 2 2 4 2 2 5 3" xfId="3410" xr:uid="{00000000-0005-0000-0000-000002090000}"/>
    <cellStyle name="Header2 2 2 4 2 2 5 4" xfId="3411" xr:uid="{00000000-0005-0000-0000-000003090000}"/>
    <cellStyle name="Header2 2 2 4 2 2 5 5" xfId="3412" xr:uid="{00000000-0005-0000-0000-000004090000}"/>
    <cellStyle name="Header2 2 2 4 2 2 5 6" xfId="3413" xr:uid="{00000000-0005-0000-0000-000005090000}"/>
    <cellStyle name="Header2 2 2 4 2 2 5 7" xfId="3414" xr:uid="{00000000-0005-0000-0000-000006090000}"/>
    <cellStyle name="Header2 2 2 4 2 2 5 8" xfId="3415" xr:uid="{00000000-0005-0000-0000-000007090000}"/>
    <cellStyle name="Header2 2 2 4 2 2 6" xfId="3416" xr:uid="{00000000-0005-0000-0000-000008090000}"/>
    <cellStyle name="Header2 2 2 4 2 2 6 2" xfId="3417" xr:uid="{00000000-0005-0000-0000-000009090000}"/>
    <cellStyle name="Header2 2 2 4 2 2 6 3" xfId="3418" xr:uid="{00000000-0005-0000-0000-00000A090000}"/>
    <cellStyle name="Header2 2 2 4 2 2 6 4" xfId="3419" xr:uid="{00000000-0005-0000-0000-00000B090000}"/>
    <cellStyle name="Header2 2 2 4 2 2 6 5" xfId="3420" xr:uid="{00000000-0005-0000-0000-00000C090000}"/>
    <cellStyle name="Header2 2 2 4 2 2 6 6" xfId="3421" xr:uid="{00000000-0005-0000-0000-00000D090000}"/>
    <cellStyle name="Header2 2 2 4 2 2 6 7" xfId="3422" xr:uid="{00000000-0005-0000-0000-00000E090000}"/>
    <cellStyle name="Header2 2 2 4 2 2 6 8" xfId="3423" xr:uid="{00000000-0005-0000-0000-00000F090000}"/>
    <cellStyle name="Header2 2 2 4 2 2 7" xfId="3424" xr:uid="{00000000-0005-0000-0000-000010090000}"/>
    <cellStyle name="Header2 2 2 4 2 2 7 2" xfId="3425" xr:uid="{00000000-0005-0000-0000-000011090000}"/>
    <cellStyle name="Header2 2 2 4 2 2 7 3" xfId="3426" xr:uid="{00000000-0005-0000-0000-000012090000}"/>
    <cellStyle name="Header2 2 2 4 2 2 7 4" xfId="3427" xr:uid="{00000000-0005-0000-0000-000013090000}"/>
    <cellStyle name="Header2 2 2 4 2 2 7 5" xfId="3428" xr:uid="{00000000-0005-0000-0000-000014090000}"/>
    <cellStyle name="Header2 2 2 4 2 2 7 6" xfId="3429" xr:uid="{00000000-0005-0000-0000-000015090000}"/>
    <cellStyle name="Header2 2 2 4 2 2 7 7" xfId="3430" xr:uid="{00000000-0005-0000-0000-000016090000}"/>
    <cellStyle name="Header2 2 2 4 2 2 7 8" xfId="3431" xr:uid="{00000000-0005-0000-0000-000017090000}"/>
    <cellStyle name="Header2 2 2 4 2 2 8" xfId="3432" xr:uid="{00000000-0005-0000-0000-000018090000}"/>
    <cellStyle name="Header2 2 2 4 2 2 8 2" xfId="3433" xr:uid="{00000000-0005-0000-0000-000019090000}"/>
    <cellStyle name="Header2 2 2 4 2 2 8 3" xfId="3434" xr:uid="{00000000-0005-0000-0000-00001A090000}"/>
    <cellStyle name="Header2 2 2 4 2 2 8 4" xfId="3435" xr:uid="{00000000-0005-0000-0000-00001B090000}"/>
    <cellStyle name="Header2 2 2 4 2 2 8 5" xfId="3436" xr:uid="{00000000-0005-0000-0000-00001C090000}"/>
    <cellStyle name="Header2 2 2 4 2 2 8 6" xfId="3437" xr:uid="{00000000-0005-0000-0000-00001D090000}"/>
    <cellStyle name="Header2 2 2 4 2 2 8 7" xfId="3438" xr:uid="{00000000-0005-0000-0000-00001E090000}"/>
    <cellStyle name="Header2 2 2 4 2 2 8 8" xfId="3439" xr:uid="{00000000-0005-0000-0000-00001F090000}"/>
    <cellStyle name="Header2 2 2 4 2 2 9" xfId="3440" xr:uid="{00000000-0005-0000-0000-000020090000}"/>
    <cellStyle name="Header2 2 2 4 2 3" xfId="336" xr:uid="{00000000-0005-0000-0000-000021090000}"/>
    <cellStyle name="Header2 2 2 4 2 3 10" xfId="3441" xr:uid="{00000000-0005-0000-0000-000022090000}"/>
    <cellStyle name="Header2 2 2 4 2 3 2" xfId="3442" xr:uid="{00000000-0005-0000-0000-000023090000}"/>
    <cellStyle name="Header2 2 2 4 2 3 2 2" xfId="3443" xr:uid="{00000000-0005-0000-0000-000024090000}"/>
    <cellStyle name="Header2 2 2 4 2 3 2 3" xfId="3444" xr:uid="{00000000-0005-0000-0000-000025090000}"/>
    <cellStyle name="Header2 2 2 4 2 3 2 4" xfId="3445" xr:uid="{00000000-0005-0000-0000-000026090000}"/>
    <cellStyle name="Header2 2 2 4 2 3 2 5" xfId="3446" xr:uid="{00000000-0005-0000-0000-000027090000}"/>
    <cellStyle name="Header2 2 2 4 2 3 2 6" xfId="3447" xr:uid="{00000000-0005-0000-0000-000028090000}"/>
    <cellStyle name="Header2 2 2 4 2 3 2 7" xfId="3448" xr:uid="{00000000-0005-0000-0000-000029090000}"/>
    <cellStyle name="Header2 2 2 4 2 3 2 8" xfId="3449" xr:uid="{00000000-0005-0000-0000-00002A090000}"/>
    <cellStyle name="Header2 2 2 4 2 3 3" xfId="3450" xr:uid="{00000000-0005-0000-0000-00002B090000}"/>
    <cellStyle name="Header2 2 2 4 2 3 4" xfId="3451" xr:uid="{00000000-0005-0000-0000-00002C090000}"/>
    <cellStyle name="Header2 2 2 4 2 3 5" xfId="3452" xr:uid="{00000000-0005-0000-0000-00002D090000}"/>
    <cellStyle name="Header2 2 2 4 2 3 6" xfId="3453" xr:uid="{00000000-0005-0000-0000-00002E090000}"/>
    <cellStyle name="Header2 2 2 4 2 3 7" xfId="3454" xr:uid="{00000000-0005-0000-0000-00002F090000}"/>
    <cellStyle name="Header2 2 2 4 2 3 8" xfId="3455" xr:uid="{00000000-0005-0000-0000-000030090000}"/>
    <cellStyle name="Header2 2 2 4 2 3 9" xfId="3456" xr:uid="{00000000-0005-0000-0000-000031090000}"/>
    <cellStyle name="Header2 2 2 4 2 4" xfId="3457" xr:uid="{00000000-0005-0000-0000-000032090000}"/>
    <cellStyle name="Header2 2 2 4 2 4 10" xfId="3458" xr:uid="{00000000-0005-0000-0000-000033090000}"/>
    <cellStyle name="Header2 2 2 4 2 4 2" xfId="3459" xr:uid="{00000000-0005-0000-0000-000034090000}"/>
    <cellStyle name="Header2 2 2 4 2 4 2 2" xfId="3460" xr:uid="{00000000-0005-0000-0000-000035090000}"/>
    <cellStyle name="Header2 2 2 4 2 4 2 3" xfId="3461" xr:uid="{00000000-0005-0000-0000-000036090000}"/>
    <cellStyle name="Header2 2 2 4 2 4 2 4" xfId="3462" xr:uid="{00000000-0005-0000-0000-000037090000}"/>
    <cellStyle name="Header2 2 2 4 2 4 2 5" xfId="3463" xr:uid="{00000000-0005-0000-0000-000038090000}"/>
    <cellStyle name="Header2 2 2 4 2 4 2 6" xfId="3464" xr:uid="{00000000-0005-0000-0000-000039090000}"/>
    <cellStyle name="Header2 2 2 4 2 4 2 7" xfId="3465" xr:uid="{00000000-0005-0000-0000-00003A090000}"/>
    <cellStyle name="Header2 2 2 4 2 4 2 8" xfId="3466" xr:uid="{00000000-0005-0000-0000-00003B090000}"/>
    <cellStyle name="Header2 2 2 4 2 4 3" xfId="3467" xr:uid="{00000000-0005-0000-0000-00003C090000}"/>
    <cellStyle name="Header2 2 2 4 2 4 4" xfId="3468" xr:uid="{00000000-0005-0000-0000-00003D090000}"/>
    <cellStyle name="Header2 2 2 4 2 4 5" xfId="3469" xr:uid="{00000000-0005-0000-0000-00003E090000}"/>
    <cellStyle name="Header2 2 2 4 2 4 6" xfId="3470" xr:uid="{00000000-0005-0000-0000-00003F090000}"/>
    <cellStyle name="Header2 2 2 4 2 4 7" xfId="3471" xr:uid="{00000000-0005-0000-0000-000040090000}"/>
    <cellStyle name="Header2 2 2 4 2 4 8" xfId="3472" xr:uid="{00000000-0005-0000-0000-000041090000}"/>
    <cellStyle name="Header2 2 2 4 2 4 9" xfId="3473" xr:uid="{00000000-0005-0000-0000-000042090000}"/>
    <cellStyle name="Header2 2 2 4 2 5" xfId="3474" xr:uid="{00000000-0005-0000-0000-000043090000}"/>
    <cellStyle name="Header2 2 2 4 2 5 2" xfId="3475" xr:uid="{00000000-0005-0000-0000-000044090000}"/>
    <cellStyle name="Header2 2 2 4 2 5 3" xfId="3476" xr:uid="{00000000-0005-0000-0000-000045090000}"/>
    <cellStyle name="Header2 2 2 4 2 5 4" xfId="3477" xr:uid="{00000000-0005-0000-0000-000046090000}"/>
    <cellStyle name="Header2 2 2 4 2 5 5" xfId="3478" xr:uid="{00000000-0005-0000-0000-000047090000}"/>
    <cellStyle name="Header2 2 2 4 2 5 6" xfId="3479" xr:uid="{00000000-0005-0000-0000-000048090000}"/>
    <cellStyle name="Header2 2 2 4 2 5 7" xfId="3480" xr:uid="{00000000-0005-0000-0000-000049090000}"/>
    <cellStyle name="Header2 2 2 4 2 5 8" xfId="3481" xr:uid="{00000000-0005-0000-0000-00004A090000}"/>
    <cellStyle name="Header2 2 2 4 2 5 9" xfId="3482" xr:uid="{00000000-0005-0000-0000-00004B090000}"/>
    <cellStyle name="Header2 2 2 4 2 6" xfId="3483" xr:uid="{00000000-0005-0000-0000-00004C090000}"/>
    <cellStyle name="Header2 2 2 4 2 6 2" xfId="3484" xr:uid="{00000000-0005-0000-0000-00004D090000}"/>
    <cellStyle name="Header2 2 2 4 2 6 3" xfId="3485" xr:uid="{00000000-0005-0000-0000-00004E090000}"/>
    <cellStyle name="Header2 2 2 4 2 6 4" xfId="3486" xr:uid="{00000000-0005-0000-0000-00004F090000}"/>
    <cellStyle name="Header2 2 2 4 2 6 5" xfId="3487" xr:uid="{00000000-0005-0000-0000-000050090000}"/>
    <cellStyle name="Header2 2 2 4 2 6 6" xfId="3488" xr:uid="{00000000-0005-0000-0000-000051090000}"/>
    <cellStyle name="Header2 2 2 4 2 6 7" xfId="3489" xr:uid="{00000000-0005-0000-0000-000052090000}"/>
    <cellStyle name="Header2 2 2 4 2 6 8" xfId="3490" xr:uid="{00000000-0005-0000-0000-000053090000}"/>
    <cellStyle name="Header2 2 2 4 2 7" xfId="3491" xr:uid="{00000000-0005-0000-0000-000054090000}"/>
    <cellStyle name="Header2 2 2 4 2 7 2" xfId="3492" xr:uid="{00000000-0005-0000-0000-000055090000}"/>
    <cellStyle name="Header2 2 2 4 2 7 3" xfId="3493" xr:uid="{00000000-0005-0000-0000-000056090000}"/>
    <cellStyle name="Header2 2 2 4 2 7 4" xfId="3494" xr:uid="{00000000-0005-0000-0000-000057090000}"/>
    <cellStyle name="Header2 2 2 4 2 7 5" xfId="3495" xr:uid="{00000000-0005-0000-0000-000058090000}"/>
    <cellStyle name="Header2 2 2 4 2 7 6" xfId="3496" xr:uid="{00000000-0005-0000-0000-000059090000}"/>
    <cellStyle name="Header2 2 2 4 2 7 7" xfId="3497" xr:uid="{00000000-0005-0000-0000-00005A090000}"/>
    <cellStyle name="Header2 2 2 4 2 7 8" xfId="3498" xr:uid="{00000000-0005-0000-0000-00005B090000}"/>
    <cellStyle name="Header2 2 2 4 2 8" xfId="3499" xr:uid="{00000000-0005-0000-0000-00005C090000}"/>
    <cellStyle name="Header2 2 2 4 2 8 2" xfId="3500" xr:uid="{00000000-0005-0000-0000-00005D090000}"/>
    <cellStyle name="Header2 2 2 4 2 8 3" xfId="3501" xr:uid="{00000000-0005-0000-0000-00005E090000}"/>
    <cellStyle name="Header2 2 2 4 2 8 4" xfId="3502" xr:uid="{00000000-0005-0000-0000-00005F090000}"/>
    <cellStyle name="Header2 2 2 4 2 8 5" xfId="3503" xr:uid="{00000000-0005-0000-0000-000060090000}"/>
    <cellStyle name="Header2 2 2 4 2 8 6" xfId="3504" xr:uid="{00000000-0005-0000-0000-000061090000}"/>
    <cellStyle name="Header2 2 2 4 2 8 7" xfId="3505" xr:uid="{00000000-0005-0000-0000-000062090000}"/>
    <cellStyle name="Header2 2 2 4 2 8 8" xfId="3506" xr:uid="{00000000-0005-0000-0000-000063090000}"/>
    <cellStyle name="Header2 2 2 4 2 9" xfId="3507" xr:uid="{00000000-0005-0000-0000-000064090000}"/>
    <cellStyle name="Header2 2 2 4 2 9 2" xfId="3508" xr:uid="{00000000-0005-0000-0000-000065090000}"/>
    <cellStyle name="Header2 2 2 4 2 9 3" xfId="3509" xr:uid="{00000000-0005-0000-0000-000066090000}"/>
    <cellStyle name="Header2 2 2 4 2 9 4" xfId="3510" xr:uid="{00000000-0005-0000-0000-000067090000}"/>
    <cellStyle name="Header2 2 2 4 2 9 5" xfId="3511" xr:uid="{00000000-0005-0000-0000-000068090000}"/>
    <cellStyle name="Header2 2 2 4 2 9 6" xfId="3512" xr:uid="{00000000-0005-0000-0000-000069090000}"/>
    <cellStyle name="Header2 2 2 4 2 9 7" xfId="3513" xr:uid="{00000000-0005-0000-0000-00006A090000}"/>
    <cellStyle name="Header2 2 2 4 2 9 8" xfId="3514" xr:uid="{00000000-0005-0000-0000-00006B090000}"/>
    <cellStyle name="Header2 2 2 4 3" xfId="337" xr:uid="{00000000-0005-0000-0000-00006C090000}"/>
    <cellStyle name="Header2 2 2 4 3 10" xfId="3515" xr:uid="{00000000-0005-0000-0000-00006D090000}"/>
    <cellStyle name="Header2 2 2 4 3 11" xfId="3516" xr:uid="{00000000-0005-0000-0000-00006E090000}"/>
    <cellStyle name="Header2 2 2 4 3 12" xfId="3517" xr:uid="{00000000-0005-0000-0000-00006F090000}"/>
    <cellStyle name="Header2 2 2 4 3 13" xfId="3518" xr:uid="{00000000-0005-0000-0000-000070090000}"/>
    <cellStyle name="Header2 2 2 4 3 14" xfId="3519" xr:uid="{00000000-0005-0000-0000-000071090000}"/>
    <cellStyle name="Header2 2 2 4 3 15" xfId="3520" xr:uid="{00000000-0005-0000-0000-000072090000}"/>
    <cellStyle name="Header2 2 2 4 3 16" xfId="3521" xr:uid="{00000000-0005-0000-0000-000073090000}"/>
    <cellStyle name="Header2 2 2 4 3 17" xfId="3522" xr:uid="{00000000-0005-0000-0000-000074090000}"/>
    <cellStyle name="Header2 2 2 4 3 2" xfId="338" xr:uid="{00000000-0005-0000-0000-000075090000}"/>
    <cellStyle name="Header2 2 2 4 3 2 10" xfId="3523" xr:uid="{00000000-0005-0000-0000-000076090000}"/>
    <cellStyle name="Header2 2 2 4 3 2 11" xfId="3524" xr:uid="{00000000-0005-0000-0000-000077090000}"/>
    <cellStyle name="Header2 2 2 4 3 2 12" xfId="3525" xr:uid="{00000000-0005-0000-0000-000078090000}"/>
    <cellStyle name="Header2 2 2 4 3 2 13" xfId="3526" xr:uid="{00000000-0005-0000-0000-000079090000}"/>
    <cellStyle name="Header2 2 2 4 3 2 14" xfId="3527" xr:uid="{00000000-0005-0000-0000-00007A090000}"/>
    <cellStyle name="Header2 2 2 4 3 2 15" xfId="3528" xr:uid="{00000000-0005-0000-0000-00007B090000}"/>
    <cellStyle name="Header2 2 2 4 3 2 16" xfId="3529" xr:uid="{00000000-0005-0000-0000-00007C090000}"/>
    <cellStyle name="Header2 2 2 4 3 2 2" xfId="339" xr:uid="{00000000-0005-0000-0000-00007D090000}"/>
    <cellStyle name="Header2 2 2 4 3 2 2 10" xfId="3530" xr:uid="{00000000-0005-0000-0000-00007E090000}"/>
    <cellStyle name="Header2 2 2 4 3 2 2 2" xfId="3531" xr:uid="{00000000-0005-0000-0000-00007F090000}"/>
    <cellStyle name="Header2 2 2 4 3 2 2 2 2" xfId="3532" xr:uid="{00000000-0005-0000-0000-000080090000}"/>
    <cellStyle name="Header2 2 2 4 3 2 2 2 3" xfId="3533" xr:uid="{00000000-0005-0000-0000-000081090000}"/>
    <cellStyle name="Header2 2 2 4 3 2 2 2 4" xfId="3534" xr:uid="{00000000-0005-0000-0000-000082090000}"/>
    <cellStyle name="Header2 2 2 4 3 2 2 2 5" xfId="3535" xr:uid="{00000000-0005-0000-0000-000083090000}"/>
    <cellStyle name="Header2 2 2 4 3 2 2 2 6" xfId="3536" xr:uid="{00000000-0005-0000-0000-000084090000}"/>
    <cellStyle name="Header2 2 2 4 3 2 2 2 7" xfId="3537" xr:uid="{00000000-0005-0000-0000-000085090000}"/>
    <cellStyle name="Header2 2 2 4 3 2 2 2 8" xfId="3538" xr:uid="{00000000-0005-0000-0000-000086090000}"/>
    <cellStyle name="Header2 2 2 4 3 2 2 3" xfId="3539" xr:uid="{00000000-0005-0000-0000-000087090000}"/>
    <cellStyle name="Header2 2 2 4 3 2 2 4" xfId="3540" xr:uid="{00000000-0005-0000-0000-000088090000}"/>
    <cellStyle name="Header2 2 2 4 3 2 2 5" xfId="3541" xr:uid="{00000000-0005-0000-0000-000089090000}"/>
    <cellStyle name="Header2 2 2 4 3 2 2 6" xfId="3542" xr:uid="{00000000-0005-0000-0000-00008A090000}"/>
    <cellStyle name="Header2 2 2 4 3 2 2 7" xfId="3543" xr:uid="{00000000-0005-0000-0000-00008B090000}"/>
    <cellStyle name="Header2 2 2 4 3 2 2 8" xfId="3544" xr:uid="{00000000-0005-0000-0000-00008C090000}"/>
    <cellStyle name="Header2 2 2 4 3 2 2 9" xfId="3545" xr:uid="{00000000-0005-0000-0000-00008D090000}"/>
    <cellStyle name="Header2 2 2 4 3 2 3" xfId="3546" xr:uid="{00000000-0005-0000-0000-00008E090000}"/>
    <cellStyle name="Header2 2 2 4 3 2 3 10" xfId="3547" xr:uid="{00000000-0005-0000-0000-00008F090000}"/>
    <cellStyle name="Header2 2 2 4 3 2 3 2" xfId="3548" xr:uid="{00000000-0005-0000-0000-000090090000}"/>
    <cellStyle name="Header2 2 2 4 3 2 3 2 2" xfId="3549" xr:uid="{00000000-0005-0000-0000-000091090000}"/>
    <cellStyle name="Header2 2 2 4 3 2 3 2 3" xfId="3550" xr:uid="{00000000-0005-0000-0000-000092090000}"/>
    <cellStyle name="Header2 2 2 4 3 2 3 2 4" xfId="3551" xr:uid="{00000000-0005-0000-0000-000093090000}"/>
    <cellStyle name="Header2 2 2 4 3 2 3 2 5" xfId="3552" xr:uid="{00000000-0005-0000-0000-000094090000}"/>
    <cellStyle name="Header2 2 2 4 3 2 3 2 6" xfId="3553" xr:uid="{00000000-0005-0000-0000-000095090000}"/>
    <cellStyle name="Header2 2 2 4 3 2 3 2 7" xfId="3554" xr:uid="{00000000-0005-0000-0000-000096090000}"/>
    <cellStyle name="Header2 2 2 4 3 2 3 2 8" xfId="3555" xr:uid="{00000000-0005-0000-0000-000097090000}"/>
    <cellStyle name="Header2 2 2 4 3 2 3 3" xfId="3556" xr:uid="{00000000-0005-0000-0000-000098090000}"/>
    <cellStyle name="Header2 2 2 4 3 2 3 4" xfId="3557" xr:uid="{00000000-0005-0000-0000-000099090000}"/>
    <cellStyle name="Header2 2 2 4 3 2 3 5" xfId="3558" xr:uid="{00000000-0005-0000-0000-00009A090000}"/>
    <cellStyle name="Header2 2 2 4 3 2 3 6" xfId="3559" xr:uid="{00000000-0005-0000-0000-00009B090000}"/>
    <cellStyle name="Header2 2 2 4 3 2 3 7" xfId="3560" xr:uid="{00000000-0005-0000-0000-00009C090000}"/>
    <cellStyle name="Header2 2 2 4 3 2 3 8" xfId="3561" xr:uid="{00000000-0005-0000-0000-00009D090000}"/>
    <cellStyle name="Header2 2 2 4 3 2 3 9" xfId="3562" xr:uid="{00000000-0005-0000-0000-00009E090000}"/>
    <cellStyle name="Header2 2 2 4 3 2 4" xfId="3563" xr:uid="{00000000-0005-0000-0000-00009F090000}"/>
    <cellStyle name="Header2 2 2 4 3 2 4 2" xfId="3564" xr:uid="{00000000-0005-0000-0000-0000A0090000}"/>
    <cellStyle name="Header2 2 2 4 3 2 4 3" xfId="3565" xr:uid="{00000000-0005-0000-0000-0000A1090000}"/>
    <cellStyle name="Header2 2 2 4 3 2 4 4" xfId="3566" xr:uid="{00000000-0005-0000-0000-0000A2090000}"/>
    <cellStyle name="Header2 2 2 4 3 2 4 5" xfId="3567" xr:uid="{00000000-0005-0000-0000-0000A3090000}"/>
    <cellStyle name="Header2 2 2 4 3 2 4 6" xfId="3568" xr:uid="{00000000-0005-0000-0000-0000A4090000}"/>
    <cellStyle name="Header2 2 2 4 3 2 4 7" xfId="3569" xr:uid="{00000000-0005-0000-0000-0000A5090000}"/>
    <cellStyle name="Header2 2 2 4 3 2 4 8" xfId="3570" xr:uid="{00000000-0005-0000-0000-0000A6090000}"/>
    <cellStyle name="Header2 2 2 4 3 2 4 9" xfId="3571" xr:uid="{00000000-0005-0000-0000-0000A7090000}"/>
    <cellStyle name="Header2 2 2 4 3 2 5" xfId="3572" xr:uid="{00000000-0005-0000-0000-0000A8090000}"/>
    <cellStyle name="Header2 2 2 4 3 2 5 2" xfId="3573" xr:uid="{00000000-0005-0000-0000-0000A9090000}"/>
    <cellStyle name="Header2 2 2 4 3 2 5 3" xfId="3574" xr:uid="{00000000-0005-0000-0000-0000AA090000}"/>
    <cellStyle name="Header2 2 2 4 3 2 5 4" xfId="3575" xr:uid="{00000000-0005-0000-0000-0000AB090000}"/>
    <cellStyle name="Header2 2 2 4 3 2 5 5" xfId="3576" xr:uid="{00000000-0005-0000-0000-0000AC090000}"/>
    <cellStyle name="Header2 2 2 4 3 2 5 6" xfId="3577" xr:uid="{00000000-0005-0000-0000-0000AD090000}"/>
    <cellStyle name="Header2 2 2 4 3 2 5 7" xfId="3578" xr:uid="{00000000-0005-0000-0000-0000AE090000}"/>
    <cellStyle name="Header2 2 2 4 3 2 5 8" xfId="3579" xr:uid="{00000000-0005-0000-0000-0000AF090000}"/>
    <cellStyle name="Header2 2 2 4 3 2 6" xfId="3580" xr:uid="{00000000-0005-0000-0000-0000B0090000}"/>
    <cellStyle name="Header2 2 2 4 3 2 6 2" xfId="3581" xr:uid="{00000000-0005-0000-0000-0000B1090000}"/>
    <cellStyle name="Header2 2 2 4 3 2 6 3" xfId="3582" xr:uid="{00000000-0005-0000-0000-0000B2090000}"/>
    <cellStyle name="Header2 2 2 4 3 2 6 4" xfId="3583" xr:uid="{00000000-0005-0000-0000-0000B3090000}"/>
    <cellStyle name="Header2 2 2 4 3 2 6 5" xfId="3584" xr:uid="{00000000-0005-0000-0000-0000B4090000}"/>
    <cellStyle name="Header2 2 2 4 3 2 6 6" xfId="3585" xr:uid="{00000000-0005-0000-0000-0000B5090000}"/>
    <cellStyle name="Header2 2 2 4 3 2 6 7" xfId="3586" xr:uid="{00000000-0005-0000-0000-0000B6090000}"/>
    <cellStyle name="Header2 2 2 4 3 2 6 8" xfId="3587" xr:uid="{00000000-0005-0000-0000-0000B7090000}"/>
    <cellStyle name="Header2 2 2 4 3 2 7" xfId="3588" xr:uid="{00000000-0005-0000-0000-0000B8090000}"/>
    <cellStyle name="Header2 2 2 4 3 2 7 2" xfId="3589" xr:uid="{00000000-0005-0000-0000-0000B9090000}"/>
    <cellStyle name="Header2 2 2 4 3 2 7 3" xfId="3590" xr:uid="{00000000-0005-0000-0000-0000BA090000}"/>
    <cellStyle name="Header2 2 2 4 3 2 7 4" xfId="3591" xr:uid="{00000000-0005-0000-0000-0000BB090000}"/>
    <cellStyle name="Header2 2 2 4 3 2 7 5" xfId="3592" xr:uid="{00000000-0005-0000-0000-0000BC090000}"/>
    <cellStyle name="Header2 2 2 4 3 2 7 6" xfId="3593" xr:uid="{00000000-0005-0000-0000-0000BD090000}"/>
    <cellStyle name="Header2 2 2 4 3 2 7 7" xfId="3594" xr:uid="{00000000-0005-0000-0000-0000BE090000}"/>
    <cellStyle name="Header2 2 2 4 3 2 7 8" xfId="3595" xr:uid="{00000000-0005-0000-0000-0000BF090000}"/>
    <cellStyle name="Header2 2 2 4 3 2 8" xfId="3596" xr:uid="{00000000-0005-0000-0000-0000C0090000}"/>
    <cellStyle name="Header2 2 2 4 3 2 8 2" xfId="3597" xr:uid="{00000000-0005-0000-0000-0000C1090000}"/>
    <cellStyle name="Header2 2 2 4 3 2 8 3" xfId="3598" xr:uid="{00000000-0005-0000-0000-0000C2090000}"/>
    <cellStyle name="Header2 2 2 4 3 2 8 4" xfId="3599" xr:uid="{00000000-0005-0000-0000-0000C3090000}"/>
    <cellStyle name="Header2 2 2 4 3 2 8 5" xfId="3600" xr:uid="{00000000-0005-0000-0000-0000C4090000}"/>
    <cellStyle name="Header2 2 2 4 3 2 8 6" xfId="3601" xr:uid="{00000000-0005-0000-0000-0000C5090000}"/>
    <cellStyle name="Header2 2 2 4 3 2 8 7" xfId="3602" xr:uid="{00000000-0005-0000-0000-0000C6090000}"/>
    <cellStyle name="Header2 2 2 4 3 2 8 8" xfId="3603" xr:uid="{00000000-0005-0000-0000-0000C7090000}"/>
    <cellStyle name="Header2 2 2 4 3 2 9" xfId="3604" xr:uid="{00000000-0005-0000-0000-0000C8090000}"/>
    <cellStyle name="Header2 2 2 4 3 3" xfId="340" xr:uid="{00000000-0005-0000-0000-0000C9090000}"/>
    <cellStyle name="Header2 2 2 4 3 3 10" xfId="3605" xr:uid="{00000000-0005-0000-0000-0000CA090000}"/>
    <cellStyle name="Header2 2 2 4 3 3 2" xfId="3606" xr:uid="{00000000-0005-0000-0000-0000CB090000}"/>
    <cellStyle name="Header2 2 2 4 3 3 2 2" xfId="3607" xr:uid="{00000000-0005-0000-0000-0000CC090000}"/>
    <cellStyle name="Header2 2 2 4 3 3 2 3" xfId="3608" xr:uid="{00000000-0005-0000-0000-0000CD090000}"/>
    <cellStyle name="Header2 2 2 4 3 3 2 4" xfId="3609" xr:uid="{00000000-0005-0000-0000-0000CE090000}"/>
    <cellStyle name="Header2 2 2 4 3 3 2 5" xfId="3610" xr:uid="{00000000-0005-0000-0000-0000CF090000}"/>
    <cellStyle name="Header2 2 2 4 3 3 2 6" xfId="3611" xr:uid="{00000000-0005-0000-0000-0000D0090000}"/>
    <cellStyle name="Header2 2 2 4 3 3 2 7" xfId="3612" xr:uid="{00000000-0005-0000-0000-0000D1090000}"/>
    <cellStyle name="Header2 2 2 4 3 3 2 8" xfId="3613" xr:uid="{00000000-0005-0000-0000-0000D2090000}"/>
    <cellStyle name="Header2 2 2 4 3 3 3" xfId="3614" xr:uid="{00000000-0005-0000-0000-0000D3090000}"/>
    <cellStyle name="Header2 2 2 4 3 3 4" xfId="3615" xr:uid="{00000000-0005-0000-0000-0000D4090000}"/>
    <cellStyle name="Header2 2 2 4 3 3 5" xfId="3616" xr:uid="{00000000-0005-0000-0000-0000D5090000}"/>
    <cellStyle name="Header2 2 2 4 3 3 6" xfId="3617" xr:uid="{00000000-0005-0000-0000-0000D6090000}"/>
    <cellStyle name="Header2 2 2 4 3 3 7" xfId="3618" xr:uid="{00000000-0005-0000-0000-0000D7090000}"/>
    <cellStyle name="Header2 2 2 4 3 3 8" xfId="3619" xr:uid="{00000000-0005-0000-0000-0000D8090000}"/>
    <cellStyle name="Header2 2 2 4 3 3 9" xfId="3620" xr:uid="{00000000-0005-0000-0000-0000D9090000}"/>
    <cellStyle name="Header2 2 2 4 3 4" xfId="3621" xr:uid="{00000000-0005-0000-0000-0000DA090000}"/>
    <cellStyle name="Header2 2 2 4 3 4 10" xfId="3622" xr:uid="{00000000-0005-0000-0000-0000DB090000}"/>
    <cellStyle name="Header2 2 2 4 3 4 2" xfId="3623" xr:uid="{00000000-0005-0000-0000-0000DC090000}"/>
    <cellStyle name="Header2 2 2 4 3 4 2 2" xfId="3624" xr:uid="{00000000-0005-0000-0000-0000DD090000}"/>
    <cellStyle name="Header2 2 2 4 3 4 2 3" xfId="3625" xr:uid="{00000000-0005-0000-0000-0000DE090000}"/>
    <cellStyle name="Header2 2 2 4 3 4 2 4" xfId="3626" xr:uid="{00000000-0005-0000-0000-0000DF090000}"/>
    <cellStyle name="Header2 2 2 4 3 4 2 5" xfId="3627" xr:uid="{00000000-0005-0000-0000-0000E0090000}"/>
    <cellStyle name="Header2 2 2 4 3 4 2 6" xfId="3628" xr:uid="{00000000-0005-0000-0000-0000E1090000}"/>
    <cellStyle name="Header2 2 2 4 3 4 2 7" xfId="3629" xr:uid="{00000000-0005-0000-0000-0000E2090000}"/>
    <cellStyle name="Header2 2 2 4 3 4 2 8" xfId="3630" xr:uid="{00000000-0005-0000-0000-0000E3090000}"/>
    <cellStyle name="Header2 2 2 4 3 4 3" xfId="3631" xr:uid="{00000000-0005-0000-0000-0000E4090000}"/>
    <cellStyle name="Header2 2 2 4 3 4 4" xfId="3632" xr:uid="{00000000-0005-0000-0000-0000E5090000}"/>
    <cellStyle name="Header2 2 2 4 3 4 5" xfId="3633" xr:uid="{00000000-0005-0000-0000-0000E6090000}"/>
    <cellStyle name="Header2 2 2 4 3 4 6" xfId="3634" xr:uid="{00000000-0005-0000-0000-0000E7090000}"/>
    <cellStyle name="Header2 2 2 4 3 4 7" xfId="3635" xr:uid="{00000000-0005-0000-0000-0000E8090000}"/>
    <cellStyle name="Header2 2 2 4 3 4 8" xfId="3636" xr:uid="{00000000-0005-0000-0000-0000E9090000}"/>
    <cellStyle name="Header2 2 2 4 3 4 9" xfId="3637" xr:uid="{00000000-0005-0000-0000-0000EA090000}"/>
    <cellStyle name="Header2 2 2 4 3 5" xfId="3638" xr:uid="{00000000-0005-0000-0000-0000EB090000}"/>
    <cellStyle name="Header2 2 2 4 3 5 2" xfId="3639" xr:uid="{00000000-0005-0000-0000-0000EC090000}"/>
    <cellStyle name="Header2 2 2 4 3 5 3" xfId="3640" xr:uid="{00000000-0005-0000-0000-0000ED090000}"/>
    <cellStyle name="Header2 2 2 4 3 5 4" xfId="3641" xr:uid="{00000000-0005-0000-0000-0000EE090000}"/>
    <cellStyle name="Header2 2 2 4 3 5 5" xfId="3642" xr:uid="{00000000-0005-0000-0000-0000EF090000}"/>
    <cellStyle name="Header2 2 2 4 3 5 6" xfId="3643" xr:uid="{00000000-0005-0000-0000-0000F0090000}"/>
    <cellStyle name="Header2 2 2 4 3 5 7" xfId="3644" xr:uid="{00000000-0005-0000-0000-0000F1090000}"/>
    <cellStyle name="Header2 2 2 4 3 5 8" xfId="3645" xr:uid="{00000000-0005-0000-0000-0000F2090000}"/>
    <cellStyle name="Header2 2 2 4 3 5 9" xfId="3646" xr:uid="{00000000-0005-0000-0000-0000F3090000}"/>
    <cellStyle name="Header2 2 2 4 3 6" xfId="3647" xr:uid="{00000000-0005-0000-0000-0000F4090000}"/>
    <cellStyle name="Header2 2 2 4 3 6 2" xfId="3648" xr:uid="{00000000-0005-0000-0000-0000F5090000}"/>
    <cellStyle name="Header2 2 2 4 3 6 3" xfId="3649" xr:uid="{00000000-0005-0000-0000-0000F6090000}"/>
    <cellStyle name="Header2 2 2 4 3 6 4" xfId="3650" xr:uid="{00000000-0005-0000-0000-0000F7090000}"/>
    <cellStyle name="Header2 2 2 4 3 6 5" xfId="3651" xr:uid="{00000000-0005-0000-0000-0000F8090000}"/>
    <cellStyle name="Header2 2 2 4 3 6 6" xfId="3652" xr:uid="{00000000-0005-0000-0000-0000F9090000}"/>
    <cellStyle name="Header2 2 2 4 3 6 7" xfId="3653" xr:uid="{00000000-0005-0000-0000-0000FA090000}"/>
    <cellStyle name="Header2 2 2 4 3 6 8" xfId="3654" xr:uid="{00000000-0005-0000-0000-0000FB090000}"/>
    <cellStyle name="Header2 2 2 4 3 7" xfId="3655" xr:uid="{00000000-0005-0000-0000-0000FC090000}"/>
    <cellStyle name="Header2 2 2 4 3 7 2" xfId="3656" xr:uid="{00000000-0005-0000-0000-0000FD090000}"/>
    <cellStyle name="Header2 2 2 4 3 7 3" xfId="3657" xr:uid="{00000000-0005-0000-0000-0000FE090000}"/>
    <cellStyle name="Header2 2 2 4 3 7 4" xfId="3658" xr:uid="{00000000-0005-0000-0000-0000FF090000}"/>
    <cellStyle name="Header2 2 2 4 3 7 5" xfId="3659" xr:uid="{00000000-0005-0000-0000-0000000A0000}"/>
    <cellStyle name="Header2 2 2 4 3 7 6" xfId="3660" xr:uid="{00000000-0005-0000-0000-0000010A0000}"/>
    <cellStyle name="Header2 2 2 4 3 7 7" xfId="3661" xr:uid="{00000000-0005-0000-0000-0000020A0000}"/>
    <cellStyle name="Header2 2 2 4 3 7 8" xfId="3662" xr:uid="{00000000-0005-0000-0000-0000030A0000}"/>
    <cellStyle name="Header2 2 2 4 3 8" xfId="3663" xr:uid="{00000000-0005-0000-0000-0000040A0000}"/>
    <cellStyle name="Header2 2 2 4 3 8 2" xfId="3664" xr:uid="{00000000-0005-0000-0000-0000050A0000}"/>
    <cellStyle name="Header2 2 2 4 3 8 3" xfId="3665" xr:uid="{00000000-0005-0000-0000-0000060A0000}"/>
    <cellStyle name="Header2 2 2 4 3 8 4" xfId="3666" xr:uid="{00000000-0005-0000-0000-0000070A0000}"/>
    <cellStyle name="Header2 2 2 4 3 8 5" xfId="3667" xr:uid="{00000000-0005-0000-0000-0000080A0000}"/>
    <cellStyle name="Header2 2 2 4 3 8 6" xfId="3668" xr:uid="{00000000-0005-0000-0000-0000090A0000}"/>
    <cellStyle name="Header2 2 2 4 3 8 7" xfId="3669" xr:uid="{00000000-0005-0000-0000-00000A0A0000}"/>
    <cellStyle name="Header2 2 2 4 3 8 8" xfId="3670" xr:uid="{00000000-0005-0000-0000-00000B0A0000}"/>
    <cellStyle name="Header2 2 2 4 3 9" xfId="3671" xr:uid="{00000000-0005-0000-0000-00000C0A0000}"/>
    <cellStyle name="Header2 2 2 4 3 9 2" xfId="3672" xr:uid="{00000000-0005-0000-0000-00000D0A0000}"/>
    <cellStyle name="Header2 2 2 4 3 9 3" xfId="3673" xr:uid="{00000000-0005-0000-0000-00000E0A0000}"/>
    <cellStyle name="Header2 2 2 4 3 9 4" xfId="3674" xr:uid="{00000000-0005-0000-0000-00000F0A0000}"/>
    <cellStyle name="Header2 2 2 4 3 9 5" xfId="3675" xr:uid="{00000000-0005-0000-0000-0000100A0000}"/>
    <cellStyle name="Header2 2 2 4 3 9 6" xfId="3676" xr:uid="{00000000-0005-0000-0000-0000110A0000}"/>
    <cellStyle name="Header2 2 2 4 3 9 7" xfId="3677" xr:uid="{00000000-0005-0000-0000-0000120A0000}"/>
    <cellStyle name="Header2 2 2 4 3 9 8" xfId="3678" xr:uid="{00000000-0005-0000-0000-0000130A0000}"/>
    <cellStyle name="Header2 2 2 4 4" xfId="341" xr:uid="{00000000-0005-0000-0000-0000140A0000}"/>
    <cellStyle name="Header2 2 2 4 4 10" xfId="3679" xr:uid="{00000000-0005-0000-0000-0000150A0000}"/>
    <cellStyle name="Header2 2 2 4 4 11" xfId="3680" xr:uid="{00000000-0005-0000-0000-0000160A0000}"/>
    <cellStyle name="Header2 2 2 4 4 12" xfId="3681" xr:uid="{00000000-0005-0000-0000-0000170A0000}"/>
    <cellStyle name="Header2 2 2 4 4 13" xfId="3682" xr:uid="{00000000-0005-0000-0000-0000180A0000}"/>
    <cellStyle name="Header2 2 2 4 4 14" xfId="3683" xr:uid="{00000000-0005-0000-0000-0000190A0000}"/>
    <cellStyle name="Header2 2 2 4 4 15" xfId="3684" xr:uid="{00000000-0005-0000-0000-00001A0A0000}"/>
    <cellStyle name="Header2 2 2 4 4 16" xfId="3685" xr:uid="{00000000-0005-0000-0000-00001B0A0000}"/>
    <cellStyle name="Header2 2 2 4 4 2" xfId="342" xr:uid="{00000000-0005-0000-0000-00001C0A0000}"/>
    <cellStyle name="Header2 2 2 4 4 2 10" xfId="3686" xr:uid="{00000000-0005-0000-0000-00001D0A0000}"/>
    <cellStyle name="Header2 2 2 4 4 2 2" xfId="3687" xr:uid="{00000000-0005-0000-0000-00001E0A0000}"/>
    <cellStyle name="Header2 2 2 4 4 2 2 2" xfId="3688" xr:uid="{00000000-0005-0000-0000-00001F0A0000}"/>
    <cellStyle name="Header2 2 2 4 4 2 2 3" xfId="3689" xr:uid="{00000000-0005-0000-0000-0000200A0000}"/>
    <cellStyle name="Header2 2 2 4 4 2 2 4" xfId="3690" xr:uid="{00000000-0005-0000-0000-0000210A0000}"/>
    <cellStyle name="Header2 2 2 4 4 2 2 5" xfId="3691" xr:uid="{00000000-0005-0000-0000-0000220A0000}"/>
    <cellStyle name="Header2 2 2 4 4 2 2 6" xfId="3692" xr:uid="{00000000-0005-0000-0000-0000230A0000}"/>
    <cellStyle name="Header2 2 2 4 4 2 2 7" xfId="3693" xr:uid="{00000000-0005-0000-0000-0000240A0000}"/>
    <cellStyle name="Header2 2 2 4 4 2 2 8" xfId="3694" xr:uid="{00000000-0005-0000-0000-0000250A0000}"/>
    <cellStyle name="Header2 2 2 4 4 2 3" xfId="3695" xr:uid="{00000000-0005-0000-0000-0000260A0000}"/>
    <cellStyle name="Header2 2 2 4 4 2 4" xfId="3696" xr:uid="{00000000-0005-0000-0000-0000270A0000}"/>
    <cellStyle name="Header2 2 2 4 4 2 5" xfId="3697" xr:uid="{00000000-0005-0000-0000-0000280A0000}"/>
    <cellStyle name="Header2 2 2 4 4 2 6" xfId="3698" xr:uid="{00000000-0005-0000-0000-0000290A0000}"/>
    <cellStyle name="Header2 2 2 4 4 2 7" xfId="3699" xr:uid="{00000000-0005-0000-0000-00002A0A0000}"/>
    <cellStyle name="Header2 2 2 4 4 2 8" xfId="3700" xr:uid="{00000000-0005-0000-0000-00002B0A0000}"/>
    <cellStyle name="Header2 2 2 4 4 2 9" xfId="3701" xr:uid="{00000000-0005-0000-0000-00002C0A0000}"/>
    <cellStyle name="Header2 2 2 4 4 3" xfId="3702" xr:uid="{00000000-0005-0000-0000-00002D0A0000}"/>
    <cellStyle name="Header2 2 2 4 4 3 10" xfId="3703" xr:uid="{00000000-0005-0000-0000-00002E0A0000}"/>
    <cellStyle name="Header2 2 2 4 4 3 2" xfId="3704" xr:uid="{00000000-0005-0000-0000-00002F0A0000}"/>
    <cellStyle name="Header2 2 2 4 4 3 2 2" xfId="3705" xr:uid="{00000000-0005-0000-0000-0000300A0000}"/>
    <cellStyle name="Header2 2 2 4 4 3 2 3" xfId="3706" xr:uid="{00000000-0005-0000-0000-0000310A0000}"/>
    <cellStyle name="Header2 2 2 4 4 3 2 4" xfId="3707" xr:uid="{00000000-0005-0000-0000-0000320A0000}"/>
    <cellStyle name="Header2 2 2 4 4 3 2 5" xfId="3708" xr:uid="{00000000-0005-0000-0000-0000330A0000}"/>
    <cellStyle name="Header2 2 2 4 4 3 2 6" xfId="3709" xr:uid="{00000000-0005-0000-0000-0000340A0000}"/>
    <cellStyle name="Header2 2 2 4 4 3 2 7" xfId="3710" xr:uid="{00000000-0005-0000-0000-0000350A0000}"/>
    <cellStyle name="Header2 2 2 4 4 3 2 8" xfId="3711" xr:uid="{00000000-0005-0000-0000-0000360A0000}"/>
    <cellStyle name="Header2 2 2 4 4 3 3" xfId="3712" xr:uid="{00000000-0005-0000-0000-0000370A0000}"/>
    <cellStyle name="Header2 2 2 4 4 3 4" xfId="3713" xr:uid="{00000000-0005-0000-0000-0000380A0000}"/>
    <cellStyle name="Header2 2 2 4 4 3 5" xfId="3714" xr:uid="{00000000-0005-0000-0000-0000390A0000}"/>
    <cellStyle name="Header2 2 2 4 4 3 6" xfId="3715" xr:uid="{00000000-0005-0000-0000-00003A0A0000}"/>
    <cellStyle name="Header2 2 2 4 4 3 7" xfId="3716" xr:uid="{00000000-0005-0000-0000-00003B0A0000}"/>
    <cellStyle name="Header2 2 2 4 4 3 8" xfId="3717" xr:uid="{00000000-0005-0000-0000-00003C0A0000}"/>
    <cellStyle name="Header2 2 2 4 4 3 9" xfId="3718" xr:uid="{00000000-0005-0000-0000-00003D0A0000}"/>
    <cellStyle name="Header2 2 2 4 4 4" xfId="3719" xr:uid="{00000000-0005-0000-0000-00003E0A0000}"/>
    <cellStyle name="Header2 2 2 4 4 4 2" xfId="3720" xr:uid="{00000000-0005-0000-0000-00003F0A0000}"/>
    <cellStyle name="Header2 2 2 4 4 4 3" xfId="3721" xr:uid="{00000000-0005-0000-0000-0000400A0000}"/>
    <cellStyle name="Header2 2 2 4 4 4 4" xfId="3722" xr:uid="{00000000-0005-0000-0000-0000410A0000}"/>
    <cellStyle name="Header2 2 2 4 4 4 5" xfId="3723" xr:uid="{00000000-0005-0000-0000-0000420A0000}"/>
    <cellStyle name="Header2 2 2 4 4 4 6" xfId="3724" xr:uid="{00000000-0005-0000-0000-0000430A0000}"/>
    <cellStyle name="Header2 2 2 4 4 4 7" xfId="3725" xr:uid="{00000000-0005-0000-0000-0000440A0000}"/>
    <cellStyle name="Header2 2 2 4 4 4 8" xfId="3726" xr:uid="{00000000-0005-0000-0000-0000450A0000}"/>
    <cellStyle name="Header2 2 2 4 4 4 9" xfId="3727" xr:uid="{00000000-0005-0000-0000-0000460A0000}"/>
    <cellStyle name="Header2 2 2 4 4 5" xfId="3728" xr:uid="{00000000-0005-0000-0000-0000470A0000}"/>
    <cellStyle name="Header2 2 2 4 4 5 2" xfId="3729" xr:uid="{00000000-0005-0000-0000-0000480A0000}"/>
    <cellStyle name="Header2 2 2 4 4 5 3" xfId="3730" xr:uid="{00000000-0005-0000-0000-0000490A0000}"/>
    <cellStyle name="Header2 2 2 4 4 5 4" xfId="3731" xr:uid="{00000000-0005-0000-0000-00004A0A0000}"/>
    <cellStyle name="Header2 2 2 4 4 5 5" xfId="3732" xr:uid="{00000000-0005-0000-0000-00004B0A0000}"/>
    <cellStyle name="Header2 2 2 4 4 5 6" xfId="3733" xr:uid="{00000000-0005-0000-0000-00004C0A0000}"/>
    <cellStyle name="Header2 2 2 4 4 5 7" xfId="3734" xr:uid="{00000000-0005-0000-0000-00004D0A0000}"/>
    <cellStyle name="Header2 2 2 4 4 5 8" xfId="3735" xr:uid="{00000000-0005-0000-0000-00004E0A0000}"/>
    <cellStyle name="Header2 2 2 4 4 6" xfId="3736" xr:uid="{00000000-0005-0000-0000-00004F0A0000}"/>
    <cellStyle name="Header2 2 2 4 4 6 2" xfId="3737" xr:uid="{00000000-0005-0000-0000-0000500A0000}"/>
    <cellStyle name="Header2 2 2 4 4 6 3" xfId="3738" xr:uid="{00000000-0005-0000-0000-0000510A0000}"/>
    <cellStyle name="Header2 2 2 4 4 6 4" xfId="3739" xr:uid="{00000000-0005-0000-0000-0000520A0000}"/>
    <cellStyle name="Header2 2 2 4 4 6 5" xfId="3740" xr:uid="{00000000-0005-0000-0000-0000530A0000}"/>
    <cellStyle name="Header2 2 2 4 4 6 6" xfId="3741" xr:uid="{00000000-0005-0000-0000-0000540A0000}"/>
    <cellStyle name="Header2 2 2 4 4 6 7" xfId="3742" xr:uid="{00000000-0005-0000-0000-0000550A0000}"/>
    <cellStyle name="Header2 2 2 4 4 6 8" xfId="3743" xr:uid="{00000000-0005-0000-0000-0000560A0000}"/>
    <cellStyle name="Header2 2 2 4 4 7" xfId="3744" xr:uid="{00000000-0005-0000-0000-0000570A0000}"/>
    <cellStyle name="Header2 2 2 4 4 7 2" xfId="3745" xr:uid="{00000000-0005-0000-0000-0000580A0000}"/>
    <cellStyle name="Header2 2 2 4 4 7 3" xfId="3746" xr:uid="{00000000-0005-0000-0000-0000590A0000}"/>
    <cellStyle name="Header2 2 2 4 4 7 4" xfId="3747" xr:uid="{00000000-0005-0000-0000-00005A0A0000}"/>
    <cellStyle name="Header2 2 2 4 4 7 5" xfId="3748" xr:uid="{00000000-0005-0000-0000-00005B0A0000}"/>
    <cellStyle name="Header2 2 2 4 4 7 6" xfId="3749" xr:uid="{00000000-0005-0000-0000-00005C0A0000}"/>
    <cellStyle name="Header2 2 2 4 4 7 7" xfId="3750" xr:uid="{00000000-0005-0000-0000-00005D0A0000}"/>
    <cellStyle name="Header2 2 2 4 4 7 8" xfId="3751" xr:uid="{00000000-0005-0000-0000-00005E0A0000}"/>
    <cellStyle name="Header2 2 2 4 4 8" xfId="3752" xr:uid="{00000000-0005-0000-0000-00005F0A0000}"/>
    <cellStyle name="Header2 2 2 4 4 8 2" xfId="3753" xr:uid="{00000000-0005-0000-0000-0000600A0000}"/>
    <cellStyle name="Header2 2 2 4 4 8 3" xfId="3754" xr:uid="{00000000-0005-0000-0000-0000610A0000}"/>
    <cellStyle name="Header2 2 2 4 4 8 4" xfId="3755" xr:uid="{00000000-0005-0000-0000-0000620A0000}"/>
    <cellStyle name="Header2 2 2 4 4 8 5" xfId="3756" xr:uid="{00000000-0005-0000-0000-0000630A0000}"/>
    <cellStyle name="Header2 2 2 4 4 8 6" xfId="3757" xr:uid="{00000000-0005-0000-0000-0000640A0000}"/>
    <cellStyle name="Header2 2 2 4 4 8 7" xfId="3758" xr:uid="{00000000-0005-0000-0000-0000650A0000}"/>
    <cellStyle name="Header2 2 2 4 4 8 8" xfId="3759" xr:uid="{00000000-0005-0000-0000-0000660A0000}"/>
    <cellStyle name="Header2 2 2 4 4 9" xfId="3760" xr:uid="{00000000-0005-0000-0000-0000670A0000}"/>
    <cellStyle name="Header2 2 2 4 5" xfId="343" xr:uid="{00000000-0005-0000-0000-0000680A0000}"/>
    <cellStyle name="Header2 2 2 4 5 10" xfId="3761" xr:uid="{00000000-0005-0000-0000-0000690A0000}"/>
    <cellStyle name="Header2 2 2 4 5 2" xfId="3762" xr:uid="{00000000-0005-0000-0000-00006A0A0000}"/>
    <cellStyle name="Header2 2 2 4 5 2 2" xfId="3763" xr:uid="{00000000-0005-0000-0000-00006B0A0000}"/>
    <cellStyle name="Header2 2 2 4 5 2 3" xfId="3764" xr:uid="{00000000-0005-0000-0000-00006C0A0000}"/>
    <cellStyle name="Header2 2 2 4 5 2 4" xfId="3765" xr:uid="{00000000-0005-0000-0000-00006D0A0000}"/>
    <cellStyle name="Header2 2 2 4 5 2 5" xfId="3766" xr:uid="{00000000-0005-0000-0000-00006E0A0000}"/>
    <cellStyle name="Header2 2 2 4 5 2 6" xfId="3767" xr:uid="{00000000-0005-0000-0000-00006F0A0000}"/>
    <cellStyle name="Header2 2 2 4 5 2 7" xfId="3768" xr:uid="{00000000-0005-0000-0000-0000700A0000}"/>
    <cellStyle name="Header2 2 2 4 5 2 8" xfId="3769" xr:uid="{00000000-0005-0000-0000-0000710A0000}"/>
    <cellStyle name="Header2 2 2 4 5 3" xfId="3770" xr:uid="{00000000-0005-0000-0000-0000720A0000}"/>
    <cellStyle name="Header2 2 2 4 5 4" xfId="3771" xr:uid="{00000000-0005-0000-0000-0000730A0000}"/>
    <cellStyle name="Header2 2 2 4 5 5" xfId="3772" xr:uid="{00000000-0005-0000-0000-0000740A0000}"/>
    <cellStyle name="Header2 2 2 4 5 6" xfId="3773" xr:uid="{00000000-0005-0000-0000-0000750A0000}"/>
    <cellStyle name="Header2 2 2 4 5 7" xfId="3774" xr:uid="{00000000-0005-0000-0000-0000760A0000}"/>
    <cellStyle name="Header2 2 2 4 5 8" xfId="3775" xr:uid="{00000000-0005-0000-0000-0000770A0000}"/>
    <cellStyle name="Header2 2 2 4 5 9" xfId="3776" xr:uid="{00000000-0005-0000-0000-0000780A0000}"/>
    <cellStyle name="Header2 2 2 4 6" xfId="3777" xr:uid="{00000000-0005-0000-0000-0000790A0000}"/>
    <cellStyle name="Header2 2 2 4 6 10" xfId="3778" xr:uid="{00000000-0005-0000-0000-00007A0A0000}"/>
    <cellStyle name="Header2 2 2 4 6 2" xfId="3779" xr:uid="{00000000-0005-0000-0000-00007B0A0000}"/>
    <cellStyle name="Header2 2 2 4 6 2 2" xfId="3780" xr:uid="{00000000-0005-0000-0000-00007C0A0000}"/>
    <cellStyle name="Header2 2 2 4 6 2 3" xfId="3781" xr:uid="{00000000-0005-0000-0000-00007D0A0000}"/>
    <cellStyle name="Header2 2 2 4 6 2 4" xfId="3782" xr:uid="{00000000-0005-0000-0000-00007E0A0000}"/>
    <cellStyle name="Header2 2 2 4 6 2 5" xfId="3783" xr:uid="{00000000-0005-0000-0000-00007F0A0000}"/>
    <cellStyle name="Header2 2 2 4 6 2 6" xfId="3784" xr:uid="{00000000-0005-0000-0000-0000800A0000}"/>
    <cellStyle name="Header2 2 2 4 6 2 7" xfId="3785" xr:uid="{00000000-0005-0000-0000-0000810A0000}"/>
    <cellStyle name="Header2 2 2 4 6 2 8" xfId="3786" xr:uid="{00000000-0005-0000-0000-0000820A0000}"/>
    <cellStyle name="Header2 2 2 4 6 3" xfId="3787" xr:uid="{00000000-0005-0000-0000-0000830A0000}"/>
    <cellStyle name="Header2 2 2 4 6 4" xfId="3788" xr:uid="{00000000-0005-0000-0000-0000840A0000}"/>
    <cellStyle name="Header2 2 2 4 6 5" xfId="3789" xr:uid="{00000000-0005-0000-0000-0000850A0000}"/>
    <cellStyle name="Header2 2 2 4 6 6" xfId="3790" xr:uid="{00000000-0005-0000-0000-0000860A0000}"/>
    <cellStyle name="Header2 2 2 4 6 7" xfId="3791" xr:uid="{00000000-0005-0000-0000-0000870A0000}"/>
    <cellStyle name="Header2 2 2 4 6 8" xfId="3792" xr:uid="{00000000-0005-0000-0000-0000880A0000}"/>
    <cellStyle name="Header2 2 2 4 6 9" xfId="3793" xr:uid="{00000000-0005-0000-0000-0000890A0000}"/>
    <cellStyle name="Header2 2 2 4 7" xfId="3794" xr:uid="{00000000-0005-0000-0000-00008A0A0000}"/>
    <cellStyle name="Header2 2 2 4 7 2" xfId="3795" xr:uid="{00000000-0005-0000-0000-00008B0A0000}"/>
    <cellStyle name="Header2 2 2 4 7 3" xfId="3796" xr:uid="{00000000-0005-0000-0000-00008C0A0000}"/>
    <cellStyle name="Header2 2 2 4 7 4" xfId="3797" xr:uid="{00000000-0005-0000-0000-00008D0A0000}"/>
    <cellStyle name="Header2 2 2 4 7 5" xfId="3798" xr:uid="{00000000-0005-0000-0000-00008E0A0000}"/>
    <cellStyle name="Header2 2 2 4 7 6" xfId="3799" xr:uid="{00000000-0005-0000-0000-00008F0A0000}"/>
    <cellStyle name="Header2 2 2 4 7 7" xfId="3800" xr:uid="{00000000-0005-0000-0000-0000900A0000}"/>
    <cellStyle name="Header2 2 2 4 7 8" xfId="3801" xr:uid="{00000000-0005-0000-0000-0000910A0000}"/>
    <cellStyle name="Header2 2 2 4 7 9" xfId="3802" xr:uid="{00000000-0005-0000-0000-0000920A0000}"/>
    <cellStyle name="Header2 2 2 4 8" xfId="3803" xr:uid="{00000000-0005-0000-0000-0000930A0000}"/>
    <cellStyle name="Header2 2 2 4 8 2" xfId="3804" xr:uid="{00000000-0005-0000-0000-0000940A0000}"/>
    <cellStyle name="Header2 2 2 4 8 3" xfId="3805" xr:uid="{00000000-0005-0000-0000-0000950A0000}"/>
    <cellStyle name="Header2 2 2 4 8 4" xfId="3806" xr:uid="{00000000-0005-0000-0000-0000960A0000}"/>
    <cellStyle name="Header2 2 2 4 8 5" xfId="3807" xr:uid="{00000000-0005-0000-0000-0000970A0000}"/>
    <cellStyle name="Header2 2 2 4 8 6" xfId="3808" xr:uid="{00000000-0005-0000-0000-0000980A0000}"/>
    <cellStyle name="Header2 2 2 4 8 7" xfId="3809" xr:uid="{00000000-0005-0000-0000-0000990A0000}"/>
    <cellStyle name="Header2 2 2 4 8 8" xfId="3810" xr:uid="{00000000-0005-0000-0000-00009A0A0000}"/>
    <cellStyle name="Header2 2 2 4 9" xfId="3811" xr:uid="{00000000-0005-0000-0000-00009B0A0000}"/>
    <cellStyle name="Header2 2 2 4 9 2" xfId="3812" xr:uid="{00000000-0005-0000-0000-00009C0A0000}"/>
    <cellStyle name="Header2 2 2 4 9 3" xfId="3813" xr:uid="{00000000-0005-0000-0000-00009D0A0000}"/>
    <cellStyle name="Header2 2 2 4 9 4" xfId="3814" xr:uid="{00000000-0005-0000-0000-00009E0A0000}"/>
    <cellStyle name="Header2 2 2 4 9 5" xfId="3815" xr:uid="{00000000-0005-0000-0000-00009F0A0000}"/>
    <cellStyle name="Header2 2 2 4 9 6" xfId="3816" xr:uid="{00000000-0005-0000-0000-0000A00A0000}"/>
    <cellStyle name="Header2 2 2 4 9 7" xfId="3817" xr:uid="{00000000-0005-0000-0000-0000A10A0000}"/>
    <cellStyle name="Header2 2 2 4 9 8" xfId="3818" xr:uid="{00000000-0005-0000-0000-0000A20A0000}"/>
    <cellStyle name="Header2 2 2 5" xfId="344" xr:uid="{00000000-0005-0000-0000-0000A30A0000}"/>
    <cellStyle name="Header2 2 2 5 10" xfId="3819" xr:uid="{00000000-0005-0000-0000-0000A40A0000}"/>
    <cellStyle name="Header2 2 2 5 10 2" xfId="3820" xr:uid="{00000000-0005-0000-0000-0000A50A0000}"/>
    <cellStyle name="Header2 2 2 5 10 3" xfId="3821" xr:uid="{00000000-0005-0000-0000-0000A60A0000}"/>
    <cellStyle name="Header2 2 2 5 10 4" xfId="3822" xr:uid="{00000000-0005-0000-0000-0000A70A0000}"/>
    <cellStyle name="Header2 2 2 5 10 5" xfId="3823" xr:uid="{00000000-0005-0000-0000-0000A80A0000}"/>
    <cellStyle name="Header2 2 2 5 10 6" xfId="3824" xr:uid="{00000000-0005-0000-0000-0000A90A0000}"/>
    <cellStyle name="Header2 2 2 5 10 7" xfId="3825" xr:uid="{00000000-0005-0000-0000-0000AA0A0000}"/>
    <cellStyle name="Header2 2 2 5 10 8" xfId="3826" xr:uid="{00000000-0005-0000-0000-0000AB0A0000}"/>
    <cellStyle name="Header2 2 2 5 11" xfId="3827" xr:uid="{00000000-0005-0000-0000-0000AC0A0000}"/>
    <cellStyle name="Header2 2 2 5 11 2" xfId="3828" xr:uid="{00000000-0005-0000-0000-0000AD0A0000}"/>
    <cellStyle name="Header2 2 2 5 11 3" xfId="3829" xr:uid="{00000000-0005-0000-0000-0000AE0A0000}"/>
    <cellStyle name="Header2 2 2 5 11 4" xfId="3830" xr:uid="{00000000-0005-0000-0000-0000AF0A0000}"/>
    <cellStyle name="Header2 2 2 5 11 5" xfId="3831" xr:uid="{00000000-0005-0000-0000-0000B00A0000}"/>
    <cellStyle name="Header2 2 2 5 11 6" xfId="3832" xr:uid="{00000000-0005-0000-0000-0000B10A0000}"/>
    <cellStyle name="Header2 2 2 5 11 7" xfId="3833" xr:uid="{00000000-0005-0000-0000-0000B20A0000}"/>
    <cellStyle name="Header2 2 2 5 11 8" xfId="3834" xr:uid="{00000000-0005-0000-0000-0000B30A0000}"/>
    <cellStyle name="Header2 2 2 5 12" xfId="3835" xr:uid="{00000000-0005-0000-0000-0000B40A0000}"/>
    <cellStyle name="Header2 2 2 5 13" xfId="3836" xr:uid="{00000000-0005-0000-0000-0000B50A0000}"/>
    <cellStyle name="Header2 2 2 5 14" xfId="3837" xr:uid="{00000000-0005-0000-0000-0000B60A0000}"/>
    <cellStyle name="Header2 2 2 5 15" xfId="3838" xr:uid="{00000000-0005-0000-0000-0000B70A0000}"/>
    <cellStyle name="Header2 2 2 5 16" xfId="3839" xr:uid="{00000000-0005-0000-0000-0000B80A0000}"/>
    <cellStyle name="Header2 2 2 5 17" xfId="3840" xr:uid="{00000000-0005-0000-0000-0000B90A0000}"/>
    <cellStyle name="Header2 2 2 5 18" xfId="3841" xr:uid="{00000000-0005-0000-0000-0000BA0A0000}"/>
    <cellStyle name="Header2 2 2 5 19" xfId="3842" xr:uid="{00000000-0005-0000-0000-0000BB0A0000}"/>
    <cellStyle name="Header2 2 2 5 2" xfId="345" xr:uid="{00000000-0005-0000-0000-0000BC0A0000}"/>
    <cellStyle name="Header2 2 2 5 2 10" xfId="3843" xr:uid="{00000000-0005-0000-0000-0000BD0A0000}"/>
    <cellStyle name="Header2 2 2 5 2 11" xfId="3844" xr:uid="{00000000-0005-0000-0000-0000BE0A0000}"/>
    <cellStyle name="Header2 2 2 5 2 12" xfId="3845" xr:uid="{00000000-0005-0000-0000-0000BF0A0000}"/>
    <cellStyle name="Header2 2 2 5 2 13" xfId="3846" xr:uid="{00000000-0005-0000-0000-0000C00A0000}"/>
    <cellStyle name="Header2 2 2 5 2 14" xfId="3847" xr:uid="{00000000-0005-0000-0000-0000C10A0000}"/>
    <cellStyle name="Header2 2 2 5 2 15" xfId="3848" xr:uid="{00000000-0005-0000-0000-0000C20A0000}"/>
    <cellStyle name="Header2 2 2 5 2 16" xfId="3849" xr:uid="{00000000-0005-0000-0000-0000C30A0000}"/>
    <cellStyle name="Header2 2 2 5 2 17" xfId="3850" xr:uid="{00000000-0005-0000-0000-0000C40A0000}"/>
    <cellStyle name="Header2 2 2 5 2 2" xfId="346" xr:uid="{00000000-0005-0000-0000-0000C50A0000}"/>
    <cellStyle name="Header2 2 2 5 2 2 10" xfId="3851" xr:uid="{00000000-0005-0000-0000-0000C60A0000}"/>
    <cellStyle name="Header2 2 2 5 2 2 11" xfId="3852" xr:uid="{00000000-0005-0000-0000-0000C70A0000}"/>
    <cellStyle name="Header2 2 2 5 2 2 12" xfId="3853" xr:uid="{00000000-0005-0000-0000-0000C80A0000}"/>
    <cellStyle name="Header2 2 2 5 2 2 13" xfId="3854" xr:uid="{00000000-0005-0000-0000-0000C90A0000}"/>
    <cellStyle name="Header2 2 2 5 2 2 14" xfId="3855" xr:uid="{00000000-0005-0000-0000-0000CA0A0000}"/>
    <cellStyle name="Header2 2 2 5 2 2 15" xfId="3856" xr:uid="{00000000-0005-0000-0000-0000CB0A0000}"/>
    <cellStyle name="Header2 2 2 5 2 2 16" xfId="3857" xr:uid="{00000000-0005-0000-0000-0000CC0A0000}"/>
    <cellStyle name="Header2 2 2 5 2 2 2" xfId="347" xr:uid="{00000000-0005-0000-0000-0000CD0A0000}"/>
    <cellStyle name="Header2 2 2 5 2 2 2 10" xfId="3858" xr:uid="{00000000-0005-0000-0000-0000CE0A0000}"/>
    <cellStyle name="Header2 2 2 5 2 2 2 2" xfId="3859" xr:uid="{00000000-0005-0000-0000-0000CF0A0000}"/>
    <cellStyle name="Header2 2 2 5 2 2 2 2 2" xfId="3860" xr:uid="{00000000-0005-0000-0000-0000D00A0000}"/>
    <cellStyle name="Header2 2 2 5 2 2 2 2 3" xfId="3861" xr:uid="{00000000-0005-0000-0000-0000D10A0000}"/>
    <cellStyle name="Header2 2 2 5 2 2 2 2 4" xfId="3862" xr:uid="{00000000-0005-0000-0000-0000D20A0000}"/>
    <cellStyle name="Header2 2 2 5 2 2 2 2 5" xfId="3863" xr:uid="{00000000-0005-0000-0000-0000D30A0000}"/>
    <cellStyle name="Header2 2 2 5 2 2 2 2 6" xfId="3864" xr:uid="{00000000-0005-0000-0000-0000D40A0000}"/>
    <cellStyle name="Header2 2 2 5 2 2 2 2 7" xfId="3865" xr:uid="{00000000-0005-0000-0000-0000D50A0000}"/>
    <cellStyle name="Header2 2 2 5 2 2 2 2 8" xfId="3866" xr:uid="{00000000-0005-0000-0000-0000D60A0000}"/>
    <cellStyle name="Header2 2 2 5 2 2 2 3" xfId="3867" xr:uid="{00000000-0005-0000-0000-0000D70A0000}"/>
    <cellStyle name="Header2 2 2 5 2 2 2 4" xfId="3868" xr:uid="{00000000-0005-0000-0000-0000D80A0000}"/>
    <cellStyle name="Header2 2 2 5 2 2 2 5" xfId="3869" xr:uid="{00000000-0005-0000-0000-0000D90A0000}"/>
    <cellStyle name="Header2 2 2 5 2 2 2 6" xfId="3870" xr:uid="{00000000-0005-0000-0000-0000DA0A0000}"/>
    <cellStyle name="Header2 2 2 5 2 2 2 7" xfId="3871" xr:uid="{00000000-0005-0000-0000-0000DB0A0000}"/>
    <cellStyle name="Header2 2 2 5 2 2 2 8" xfId="3872" xr:uid="{00000000-0005-0000-0000-0000DC0A0000}"/>
    <cellStyle name="Header2 2 2 5 2 2 2 9" xfId="3873" xr:uid="{00000000-0005-0000-0000-0000DD0A0000}"/>
    <cellStyle name="Header2 2 2 5 2 2 3" xfId="3874" xr:uid="{00000000-0005-0000-0000-0000DE0A0000}"/>
    <cellStyle name="Header2 2 2 5 2 2 3 10" xfId="3875" xr:uid="{00000000-0005-0000-0000-0000DF0A0000}"/>
    <cellStyle name="Header2 2 2 5 2 2 3 2" xfId="3876" xr:uid="{00000000-0005-0000-0000-0000E00A0000}"/>
    <cellStyle name="Header2 2 2 5 2 2 3 2 2" xfId="3877" xr:uid="{00000000-0005-0000-0000-0000E10A0000}"/>
    <cellStyle name="Header2 2 2 5 2 2 3 2 3" xfId="3878" xr:uid="{00000000-0005-0000-0000-0000E20A0000}"/>
    <cellStyle name="Header2 2 2 5 2 2 3 2 4" xfId="3879" xr:uid="{00000000-0005-0000-0000-0000E30A0000}"/>
    <cellStyle name="Header2 2 2 5 2 2 3 2 5" xfId="3880" xr:uid="{00000000-0005-0000-0000-0000E40A0000}"/>
    <cellStyle name="Header2 2 2 5 2 2 3 2 6" xfId="3881" xr:uid="{00000000-0005-0000-0000-0000E50A0000}"/>
    <cellStyle name="Header2 2 2 5 2 2 3 2 7" xfId="3882" xr:uid="{00000000-0005-0000-0000-0000E60A0000}"/>
    <cellStyle name="Header2 2 2 5 2 2 3 2 8" xfId="3883" xr:uid="{00000000-0005-0000-0000-0000E70A0000}"/>
    <cellStyle name="Header2 2 2 5 2 2 3 3" xfId="3884" xr:uid="{00000000-0005-0000-0000-0000E80A0000}"/>
    <cellStyle name="Header2 2 2 5 2 2 3 4" xfId="3885" xr:uid="{00000000-0005-0000-0000-0000E90A0000}"/>
    <cellStyle name="Header2 2 2 5 2 2 3 5" xfId="3886" xr:uid="{00000000-0005-0000-0000-0000EA0A0000}"/>
    <cellStyle name="Header2 2 2 5 2 2 3 6" xfId="3887" xr:uid="{00000000-0005-0000-0000-0000EB0A0000}"/>
    <cellStyle name="Header2 2 2 5 2 2 3 7" xfId="3888" xr:uid="{00000000-0005-0000-0000-0000EC0A0000}"/>
    <cellStyle name="Header2 2 2 5 2 2 3 8" xfId="3889" xr:uid="{00000000-0005-0000-0000-0000ED0A0000}"/>
    <cellStyle name="Header2 2 2 5 2 2 3 9" xfId="3890" xr:uid="{00000000-0005-0000-0000-0000EE0A0000}"/>
    <cellStyle name="Header2 2 2 5 2 2 4" xfId="3891" xr:uid="{00000000-0005-0000-0000-0000EF0A0000}"/>
    <cellStyle name="Header2 2 2 5 2 2 4 2" xfId="3892" xr:uid="{00000000-0005-0000-0000-0000F00A0000}"/>
    <cellStyle name="Header2 2 2 5 2 2 4 3" xfId="3893" xr:uid="{00000000-0005-0000-0000-0000F10A0000}"/>
    <cellStyle name="Header2 2 2 5 2 2 4 4" xfId="3894" xr:uid="{00000000-0005-0000-0000-0000F20A0000}"/>
    <cellStyle name="Header2 2 2 5 2 2 4 5" xfId="3895" xr:uid="{00000000-0005-0000-0000-0000F30A0000}"/>
    <cellStyle name="Header2 2 2 5 2 2 4 6" xfId="3896" xr:uid="{00000000-0005-0000-0000-0000F40A0000}"/>
    <cellStyle name="Header2 2 2 5 2 2 4 7" xfId="3897" xr:uid="{00000000-0005-0000-0000-0000F50A0000}"/>
    <cellStyle name="Header2 2 2 5 2 2 4 8" xfId="3898" xr:uid="{00000000-0005-0000-0000-0000F60A0000}"/>
    <cellStyle name="Header2 2 2 5 2 2 4 9" xfId="3899" xr:uid="{00000000-0005-0000-0000-0000F70A0000}"/>
    <cellStyle name="Header2 2 2 5 2 2 5" xfId="3900" xr:uid="{00000000-0005-0000-0000-0000F80A0000}"/>
    <cellStyle name="Header2 2 2 5 2 2 5 2" xfId="3901" xr:uid="{00000000-0005-0000-0000-0000F90A0000}"/>
    <cellStyle name="Header2 2 2 5 2 2 5 3" xfId="3902" xr:uid="{00000000-0005-0000-0000-0000FA0A0000}"/>
    <cellStyle name="Header2 2 2 5 2 2 5 4" xfId="3903" xr:uid="{00000000-0005-0000-0000-0000FB0A0000}"/>
    <cellStyle name="Header2 2 2 5 2 2 5 5" xfId="3904" xr:uid="{00000000-0005-0000-0000-0000FC0A0000}"/>
    <cellStyle name="Header2 2 2 5 2 2 5 6" xfId="3905" xr:uid="{00000000-0005-0000-0000-0000FD0A0000}"/>
    <cellStyle name="Header2 2 2 5 2 2 5 7" xfId="3906" xr:uid="{00000000-0005-0000-0000-0000FE0A0000}"/>
    <cellStyle name="Header2 2 2 5 2 2 5 8" xfId="3907" xr:uid="{00000000-0005-0000-0000-0000FF0A0000}"/>
    <cellStyle name="Header2 2 2 5 2 2 6" xfId="3908" xr:uid="{00000000-0005-0000-0000-0000000B0000}"/>
    <cellStyle name="Header2 2 2 5 2 2 6 2" xfId="3909" xr:uid="{00000000-0005-0000-0000-0000010B0000}"/>
    <cellStyle name="Header2 2 2 5 2 2 6 3" xfId="3910" xr:uid="{00000000-0005-0000-0000-0000020B0000}"/>
    <cellStyle name="Header2 2 2 5 2 2 6 4" xfId="3911" xr:uid="{00000000-0005-0000-0000-0000030B0000}"/>
    <cellStyle name="Header2 2 2 5 2 2 6 5" xfId="3912" xr:uid="{00000000-0005-0000-0000-0000040B0000}"/>
    <cellStyle name="Header2 2 2 5 2 2 6 6" xfId="3913" xr:uid="{00000000-0005-0000-0000-0000050B0000}"/>
    <cellStyle name="Header2 2 2 5 2 2 6 7" xfId="3914" xr:uid="{00000000-0005-0000-0000-0000060B0000}"/>
    <cellStyle name="Header2 2 2 5 2 2 6 8" xfId="3915" xr:uid="{00000000-0005-0000-0000-0000070B0000}"/>
    <cellStyle name="Header2 2 2 5 2 2 7" xfId="3916" xr:uid="{00000000-0005-0000-0000-0000080B0000}"/>
    <cellStyle name="Header2 2 2 5 2 2 7 2" xfId="3917" xr:uid="{00000000-0005-0000-0000-0000090B0000}"/>
    <cellStyle name="Header2 2 2 5 2 2 7 3" xfId="3918" xr:uid="{00000000-0005-0000-0000-00000A0B0000}"/>
    <cellStyle name="Header2 2 2 5 2 2 7 4" xfId="3919" xr:uid="{00000000-0005-0000-0000-00000B0B0000}"/>
    <cellStyle name="Header2 2 2 5 2 2 7 5" xfId="3920" xr:uid="{00000000-0005-0000-0000-00000C0B0000}"/>
    <cellStyle name="Header2 2 2 5 2 2 7 6" xfId="3921" xr:uid="{00000000-0005-0000-0000-00000D0B0000}"/>
    <cellStyle name="Header2 2 2 5 2 2 7 7" xfId="3922" xr:uid="{00000000-0005-0000-0000-00000E0B0000}"/>
    <cellStyle name="Header2 2 2 5 2 2 7 8" xfId="3923" xr:uid="{00000000-0005-0000-0000-00000F0B0000}"/>
    <cellStyle name="Header2 2 2 5 2 2 8" xfId="3924" xr:uid="{00000000-0005-0000-0000-0000100B0000}"/>
    <cellStyle name="Header2 2 2 5 2 2 8 2" xfId="3925" xr:uid="{00000000-0005-0000-0000-0000110B0000}"/>
    <cellStyle name="Header2 2 2 5 2 2 8 3" xfId="3926" xr:uid="{00000000-0005-0000-0000-0000120B0000}"/>
    <cellStyle name="Header2 2 2 5 2 2 8 4" xfId="3927" xr:uid="{00000000-0005-0000-0000-0000130B0000}"/>
    <cellStyle name="Header2 2 2 5 2 2 8 5" xfId="3928" xr:uid="{00000000-0005-0000-0000-0000140B0000}"/>
    <cellStyle name="Header2 2 2 5 2 2 8 6" xfId="3929" xr:uid="{00000000-0005-0000-0000-0000150B0000}"/>
    <cellStyle name="Header2 2 2 5 2 2 8 7" xfId="3930" xr:uid="{00000000-0005-0000-0000-0000160B0000}"/>
    <cellStyle name="Header2 2 2 5 2 2 8 8" xfId="3931" xr:uid="{00000000-0005-0000-0000-0000170B0000}"/>
    <cellStyle name="Header2 2 2 5 2 2 9" xfId="3932" xr:uid="{00000000-0005-0000-0000-0000180B0000}"/>
    <cellStyle name="Header2 2 2 5 2 3" xfId="348" xr:uid="{00000000-0005-0000-0000-0000190B0000}"/>
    <cellStyle name="Header2 2 2 5 2 3 10" xfId="3933" xr:uid="{00000000-0005-0000-0000-00001A0B0000}"/>
    <cellStyle name="Header2 2 2 5 2 3 2" xfId="3934" xr:uid="{00000000-0005-0000-0000-00001B0B0000}"/>
    <cellStyle name="Header2 2 2 5 2 3 2 2" xfId="3935" xr:uid="{00000000-0005-0000-0000-00001C0B0000}"/>
    <cellStyle name="Header2 2 2 5 2 3 2 3" xfId="3936" xr:uid="{00000000-0005-0000-0000-00001D0B0000}"/>
    <cellStyle name="Header2 2 2 5 2 3 2 4" xfId="3937" xr:uid="{00000000-0005-0000-0000-00001E0B0000}"/>
    <cellStyle name="Header2 2 2 5 2 3 2 5" xfId="3938" xr:uid="{00000000-0005-0000-0000-00001F0B0000}"/>
    <cellStyle name="Header2 2 2 5 2 3 2 6" xfId="3939" xr:uid="{00000000-0005-0000-0000-0000200B0000}"/>
    <cellStyle name="Header2 2 2 5 2 3 2 7" xfId="3940" xr:uid="{00000000-0005-0000-0000-0000210B0000}"/>
    <cellStyle name="Header2 2 2 5 2 3 2 8" xfId="3941" xr:uid="{00000000-0005-0000-0000-0000220B0000}"/>
    <cellStyle name="Header2 2 2 5 2 3 3" xfId="3942" xr:uid="{00000000-0005-0000-0000-0000230B0000}"/>
    <cellStyle name="Header2 2 2 5 2 3 4" xfId="3943" xr:uid="{00000000-0005-0000-0000-0000240B0000}"/>
    <cellStyle name="Header2 2 2 5 2 3 5" xfId="3944" xr:uid="{00000000-0005-0000-0000-0000250B0000}"/>
    <cellStyle name="Header2 2 2 5 2 3 6" xfId="3945" xr:uid="{00000000-0005-0000-0000-0000260B0000}"/>
    <cellStyle name="Header2 2 2 5 2 3 7" xfId="3946" xr:uid="{00000000-0005-0000-0000-0000270B0000}"/>
    <cellStyle name="Header2 2 2 5 2 3 8" xfId="3947" xr:uid="{00000000-0005-0000-0000-0000280B0000}"/>
    <cellStyle name="Header2 2 2 5 2 3 9" xfId="3948" xr:uid="{00000000-0005-0000-0000-0000290B0000}"/>
    <cellStyle name="Header2 2 2 5 2 4" xfId="3949" xr:uid="{00000000-0005-0000-0000-00002A0B0000}"/>
    <cellStyle name="Header2 2 2 5 2 4 10" xfId="3950" xr:uid="{00000000-0005-0000-0000-00002B0B0000}"/>
    <cellStyle name="Header2 2 2 5 2 4 2" xfId="3951" xr:uid="{00000000-0005-0000-0000-00002C0B0000}"/>
    <cellStyle name="Header2 2 2 5 2 4 2 2" xfId="3952" xr:uid="{00000000-0005-0000-0000-00002D0B0000}"/>
    <cellStyle name="Header2 2 2 5 2 4 2 3" xfId="3953" xr:uid="{00000000-0005-0000-0000-00002E0B0000}"/>
    <cellStyle name="Header2 2 2 5 2 4 2 4" xfId="3954" xr:uid="{00000000-0005-0000-0000-00002F0B0000}"/>
    <cellStyle name="Header2 2 2 5 2 4 2 5" xfId="3955" xr:uid="{00000000-0005-0000-0000-0000300B0000}"/>
    <cellStyle name="Header2 2 2 5 2 4 2 6" xfId="3956" xr:uid="{00000000-0005-0000-0000-0000310B0000}"/>
    <cellStyle name="Header2 2 2 5 2 4 2 7" xfId="3957" xr:uid="{00000000-0005-0000-0000-0000320B0000}"/>
    <cellStyle name="Header2 2 2 5 2 4 2 8" xfId="3958" xr:uid="{00000000-0005-0000-0000-0000330B0000}"/>
    <cellStyle name="Header2 2 2 5 2 4 3" xfId="3959" xr:uid="{00000000-0005-0000-0000-0000340B0000}"/>
    <cellStyle name="Header2 2 2 5 2 4 4" xfId="3960" xr:uid="{00000000-0005-0000-0000-0000350B0000}"/>
    <cellStyle name="Header2 2 2 5 2 4 5" xfId="3961" xr:uid="{00000000-0005-0000-0000-0000360B0000}"/>
    <cellStyle name="Header2 2 2 5 2 4 6" xfId="3962" xr:uid="{00000000-0005-0000-0000-0000370B0000}"/>
    <cellStyle name="Header2 2 2 5 2 4 7" xfId="3963" xr:uid="{00000000-0005-0000-0000-0000380B0000}"/>
    <cellStyle name="Header2 2 2 5 2 4 8" xfId="3964" xr:uid="{00000000-0005-0000-0000-0000390B0000}"/>
    <cellStyle name="Header2 2 2 5 2 4 9" xfId="3965" xr:uid="{00000000-0005-0000-0000-00003A0B0000}"/>
    <cellStyle name="Header2 2 2 5 2 5" xfId="3966" xr:uid="{00000000-0005-0000-0000-00003B0B0000}"/>
    <cellStyle name="Header2 2 2 5 2 5 2" xfId="3967" xr:uid="{00000000-0005-0000-0000-00003C0B0000}"/>
    <cellStyle name="Header2 2 2 5 2 5 3" xfId="3968" xr:uid="{00000000-0005-0000-0000-00003D0B0000}"/>
    <cellStyle name="Header2 2 2 5 2 5 4" xfId="3969" xr:uid="{00000000-0005-0000-0000-00003E0B0000}"/>
    <cellStyle name="Header2 2 2 5 2 5 5" xfId="3970" xr:uid="{00000000-0005-0000-0000-00003F0B0000}"/>
    <cellStyle name="Header2 2 2 5 2 5 6" xfId="3971" xr:uid="{00000000-0005-0000-0000-0000400B0000}"/>
    <cellStyle name="Header2 2 2 5 2 5 7" xfId="3972" xr:uid="{00000000-0005-0000-0000-0000410B0000}"/>
    <cellStyle name="Header2 2 2 5 2 5 8" xfId="3973" xr:uid="{00000000-0005-0000-0000-0000420B0000}"/>
    <cellStyle name="Header2 2 2 5 2 5 9" xfId="3974" xr:uid="{00000000-0005-0000-0000-0000430B0000}"/>
    <cellStyle name="Header2 2 2 5 2 6" xfId="3975" xr:uid="{00000000-0005-0000-0000-0000440B0000}"/>
    <cellStyle name="Header2 2 2 5 2 6 2" xfId="3976" xr:uid="{00000000-0005-0000-0000-0000450B0000}"/>
    <cellStyle name="Header2 2 2 5 2 6 3" xfId="3977" xr:uid="{00000000-0005-0000-0000-0000460B0000}"/>
    <cellStyle name="Header2 2 2 5 2 6 4" xfId="3978" xr:uid="{00000000-0005-0000-0000-0000470B0000}"/>
    <cellStyle name="Header2 2 2 5 2 6 5" xfId="3979" xr:uid="{00000000-0005-0000-0000-0000480B0000}"/>
    <cellStyle name="Header2 2 2 5 2 6 6" xfId="3980" xr:uid="{00000000-0005-0000-0000-0000490B0000}"/>
    <cellStyle name="Header2 2 2 5 2 6 7" xfId="3981" xr:uid="{00000000-0005-0000-0000-00004A0B0000}"/>
    <cellStyle name="Header2 2 2 5 2 6 8" xfId="3982" xr:uid="{00000000-0005-0000-0000-00004B0B0000}"/>
    <cellStyle name="Header2 2 2 5 2 7" xfId="3983" xr:uid="{00000000-0005-0000-0000-00004C0B0000}"/>
    <cellStyle name="Header2 2 2 5 2 7 2" xfId="3984" xr:uid="{00000000-0005-0000-0000-00004D0B0000}"/>
    <cellStyle name="Header2 2 2 5 2 7 3" xfId="3985" xr:uid="{00000000-0005-0000-0000-00004E0B0000}"/>
    <cellStyle name="Header2 2 2 5 2 7 4" xfId="3986" xr:uid="{00000000-0005-0000-0000-00004F0B0000}"/>
    <cellStyle name="Header2 2 2 5 2 7 5" xfId="3987" xr:uid="{00000000-0005-0000-0000-0000500B0000}"/>
    <cellStyle name="Header2 2 2 5 2 7 6" xfId="3988" xr:uid="{00000000-0005-0000-0000-0000510B0000}"/>
    <cellStyle name="Header2 2 2 5 2 7 7" xfId="3989" xr:uid="{00000000-0005-0000-0000-0000520B0000}"/>
    <cellStyle name="Header2 2 2 5 2 7 8" xfId="3990" xr:uid="{00000000-0005-0000-0000-0000530B0000}"/>
    <cellStyle name="Header2 2 2 5 2 8" xfId="3991" xr:uid="{00000000-0005-0000-0000-0000540B0000}"/>
    <cellStyle name="Header2 2 2 5 2 8 2" xfId="3992" xr:uid="{00000000-0005-0000-0000-0000550B0000}"/>
    <cellStyle name="Header2 2 2 5 2 8 3" xfId="3993" xr:uid="{00000000-0005-0000-0000-0000560B0000}"/>
    <cellStyle name="Header2 2 2 5 2 8 4" xfId="3994" xr:uid="{00000000-0005-0000-0000-0000570B0000}"/>
    <cellStyle name="Header2 2 2 5 2 8 5" xfId="3995" xr:uid="{00000000-0005-0000-0000-0000580B0000}"/>
    <cellStyle name="Header2 2 2 5 2 8 6" xfId="3996" xr:uid="{00000000-0005-0000-0000-0000590B0000}"/>
    <cellStyle name="Header2 2 2 5 2 8 7" xfId="3997" xr:uid="{00000000-0005-0000-0000-00005A0B0000}"/>
    <cellStyle name="Header2 2 2 5 2 8 8" xfId="3998" xr:uid="{00000000-0005-0000-0000-00005B0B0000}"/>
    <cellStyle name="Header2 2 2 5 2 9" xfId="3999" xr:uid="{00000000-0005-0000-0000-00005C0B0000}"/>
    <cellStyle name="Header2 2 2 5 2 9 2" xfId="4000" xr:uid="{00000000-0005-0000-0000-00005D0B0000}"/>
    <cellStyle name="Header2 2 2 5 2 9 3" xfId="4001" xr:uid="{00000000-0005-0000-0000-00005E0B0000}"/>
    <cellStyle name="Header2 2 2 5 2 9 4" xfId="4002" xr:uid="{00000000-0005-0000-0000-00005F0B0000}"/>
    <cellStyle name="Header2 2 2 5 2 9 5" xfId="4003" xr:uid="{00000000-0005-0000-0000-0000600B0000}"/>
    <cellStyle name="Header2 2 2 5 2 9 6" xfId="4004" xr:uid="{00000000-0005-0000-0000-0000610B0000}"/>
    <cellStyle name="Header2 2 2 5 2 9 7" xfId="4005" xr:uid="{00000000-0005-0000-0000-0000620B0000}"/>
    <cellStyle name="Header2 2 2 5 2 9 8" xfId="4006" xr:uid="{00000000-0005-0000-0000-0000630B0000}"/>
    <cellStyle name="Header2 2 2 5 3" xfId="349" xr:uid="{00000000-0005-0000-0000-0000640B0000}"/>
    <cellStyle name="Header2 2 2 5 3 10" xfId="4007" xr:uid="{00000000-0005-0000-0000-0000650B0000}"/>
    <cellStyle name="Header2 2 2 5 3 11" xfId="4008" xr:uid="{00000000-0005-0000-0000-0000660B0000}"/>
    <cellStyle name="Header2 2 2 5 3 12" xfId="4009" xr:uid="{00000000-0005-0000-0000-0000670B0000}"/>
    <cellStyle name="Header2 2 2 5 3 13" xfId="4010" xr:uid="{00000000-0005-0000-0000-0000680B0000}"/>
    <cellStyle name="Header2 2 2 5 3 14" xfId="4011" xr:uid="{00000000-0005-0000-0000-0000690B0000}"/>
    <cellStyle name="Header2 2 2 5 3 15" xfId="4012" xr:uid="{00000000-0005-0000-0000-00006A0B0000}"/>
    <cellStyle name="Header2 2 2 5 3 16" xfId="4013" xr:uid="{00000000-0005-0000-0000-00006B0B0000}"/>
    <cellStyle name="Header2 2 2 5 3 17" xfId="4014" xr:uid="{00000000-0005-0000-0000-00006C0B0000}"/>
    <cellStyle name="Header2 2 2 5 3 2" xfId="350" xr:uid="{00000000-0005-0000-0000-00006D0B0000}"/>
    <cellStyle name="Header2 2 2 5 3 2 10" xfId="4015" xr:uid="{00000000-0005-0000-0000-00006E0B0000}"/>
    <cellStyle name="Header2 2 2 5 3 2 11" xfId="4016" xr:uid="{00000000-0005-0000-0000-00006F0B0000}"/>
    <cellStyle name="Header2 2 2 5 3 2 12" xfId="4017" xr:uid="{00000000-0005-0000-0000-0000700B0000}"/>
    <cellStyle name="Header2 2 2 5 3 2 13" xfId="4018" xr:uid="{00000000-0005-0000-0000-0000710B0000}"/>
    <cellStyle name="Header2 2 2 5 3 2 14" xfId="4019" xr:uid="{00000000-0005-0000-0000-0000720B0000}"/>
    <cellStyle name="Header2 2 2 5 3 2 15" xfId="4020" xr:uid="{00000000-0005-0000-0000-0000730B0000}"/>
    <cellStyle name="Header2 2 2 5 3 2 16" xfId="4021" xr:uid="{00000000-0005-0000-0000-0000740B0000}"/>
    <cellStyle name="Header2 2 2 5 3 2 2" xfId="351" xr:uid="{00000000-0005-0000-0000-0000750B0000}"/>
    <cellStyle name="Header2 2 2 5 3 2 2 10" xfId="4022" xr:uid="{00000000-0005-0000-0000-0000760B0000}"/>
    <cellStyle name="Header2 2 2 5 3 2 2 2" xfId="4023" xr:uid="{00000000-0005-0000-0000-0000770B0000}"/>
    <cellStyle name="Header2 2 2 5 3 2 2 2 2" xfId="4024" xr:uid="{00000000-0005-0000-0000-0000780B0000}"/>
    <cellStyle name="Header2 2 2 5 3 2 2 2 3" xfId="4025" xr:uid="{00000000-0005-0000-0000-0000790B0000}"/>
    <cellStyle name="Header2 2 2 5 3 2 2 2 4" xfId="4026" xr:uid="{00000000-0005-0000-0000-00007A0B0000}"/>
    <cellStyle name="Header2 2 2 5 3 2 2 2 5" xfId="4027" xr:uid="{00000000-0005-0000-0000-00007B0B0000}"/>
    <cellStyle name="Header2 2 2 5 3 2 2 2 6" xfId="4028" xr:uid="{00000000-0005-0000-0000-00007C0B0000}"/>
    <cellStyle name="Header2 2 2 5 3 2 2 2 7" xfId="4029" xr:uid="{00000000-0005-0000-0000-00007D0B0000}"/>
    <cellStyle name="Header2 2 2 5 3 2 2 2 8" xfId="4030" xr:uid="{00000000-0005-0000-0000-00007E0B0000}"/>
    <cellStyle name="Header2 2 2 5 3 2 2 3" xfId="4031" xr:uid="{00000000-0005-0000-0000-00007F0B0000}"/>
    <cellStyle name="Header2 2 2 5 3 2 2 4" xfId="4032" xr:uid="{00000000-0005-0000-0000-0000800B0000}"/>
    <cellStyle name="Header2 2 2 5 3 2 2 5" xfId="4033" xr:uid="{00000000-0005-0000-0000-0000810B0000}"/>
    <cellStyle name="Header2 2 2 5 3 2 2 6" xfId="4034" xr:uid="{00000000-0005-0000-0000-0000820B0000}"/>
    <cellStyle name="Header2 2 2 5 3 2 2 7" xfId="4035" xr:uid="{00000000-0005-0000-0000-0000830B0000}"/>
    <cellStyle name="Header2 2 2 5 3 2 2 8" xfId="4036" xr:uid="{00000000-0005-0000-0000-0000840B0000}"/>
    <cellStyle name="Header2 2 2 5 3 2 2 9" xfId="4037" xr:uid="{00000000-0005-0000-0000-0000850B0000}"/>
    <cellStyle name="Header2 2 2 5 3 2 3" xfId="4038" xr:uid="{00000000-0005-0000-0000-0000860B0000}"/>
    <cellStyle name="Header2 2 2 5 3 2 3 10" xfId="4039" xr:uid="{00000000-0005-0000-0000-0000870B0000}"/>
    <cellStyle name="Header2 2 2 5 3 2 3 2" xfId="4040" xr:uid="{00000000-0005-0000-0000-0000880B0000}"/>
    <cellStyle name="Header2 2 2 5 3 2 3 2 2" xfId="4041" xr:uid="{00000000-0005-0000-0000-0000890B0000}"/>
    <cellStyle name="Header2 2 2 5 3 2 3 2 3" xfId="4042" xr:uid="{00000000-0005-0000-0000-00008A0B0000}"/>
    <cellStyle name="Header2 2 2 5 3 2 3 2 4" xfId="4043" xr:uid="{00000000-0005-0000-0000-00008B0B0000}"/>
    <cellStyle name="Header2 2 2 5 3 2 3 2 5" xfId="4044" xr:uid="{00000000-0005-0000-0000-00008C0B0000}"/>
    <cellStyle name="Header2 2 2 5 3 2 3 2 6" xfId="4045" xr:uid="{00000000-0005-0000-0000-00008D0B0000}"/>
    <cellStyle name="Header2 2 2 5 3 2 3 2 7" xfId="4046" xr:uid="{00000000-0005-0000-0000-00008E0B0000}"/>
    <cellStyle name="Header2 2 2 5 3 2 3 2 8" xfId="4047" xr:uid="{00000000-0005-0000-0000-00008F0B0000}"/>
    <cellStyle name="Header2 2 2 5 3 2 3 3" xfId="4048" xr:uid="{00000000-0005-0000-0000-0000900B0000}"/>
    <cellStyle name="Header2 2 2 5 3 2 3 4" xfId="4049" xr:uid="{00000000-0005-0000-0000-0000910B0000}"/>
    <cellStyle name="Header2 2 2 5 3 2 3 5" xfId="4050" xr:uid="{00000000-0005-0000-0000-0000920B0000}"/>
    <cellStyle name="Header2 2 2 5 3 2 3 6" xfId="4051" xr:uid="{00000000-0005-0000-0000-0000930B0000}"/>
    <cellStyle name="Header2 2 2 5 3 2 3 7" xfId="4052" xr:uid="{00000000-0005-0000-0000-0000940B0000}"/>
    <cellStyle name="Header2 2 2 5 3 2 3 8" xfId="4053" xr:uid="{00000000-0005-0000-0000-0000950B0000}"/>
    <cellStyle name="Header2 2 2 5 3 2 3 9" xfId="4054" xr:uid="{00000000-0005-0000-0000-0000960B0000}"/>
    <cellStyle name="Header2 2 2 5 3 2 4" xfId="4055" xr:uid="{00000000-0005-0000-0000-0000970B0000}"/>
    <cellStyle name="Header2 2 2 5 3 2 4 2" xfId="4056" xr:uid="{00000000-0005-0000-0000-0000980B0000}"/>
    <cellStyle name="Header2 2 2 5 3 2 4 3" xfId="4057" xr:uid="{00000000-0005-0000-0000-0000990B0000}"/>
    <cellStyle name="Header2 2 2 5 3 2 4 4" xfId="4058" xr:uid="{00000000-0005-0000-0000-00009A0B0000}"/>
    <cellStyle name="Header2 2 2 5 3 2 4 5" xfId="4059" xr:uid="{00000000-0005-0000-0000-00009B0B0000}"/>
    <cellStyle name="Header2 2 2 5 3 2 4 6" xfId="4060" xr:uid="{00000000-0005-0000-0000-00009C0B0000}"/>
    <cellStyle name="Header2 2 2 5 3 2 4 7" xfId="4061" xr:uid="{00000000-0005-0000-0000-00009D0B0000}"/>
    <cellStyle name="Header2 2 2 5 3 2 4 8" xfId="4062" xr:uid="{00000000-0005-0000-0000-00009E0B0000}"/>
    <cellStyle name="Header2 2 2 5 3 2 4 9" xfId="4063" xr:uid="{00000000-0005-0000-0000-00009F0B0000}"/>
    <cellStyle name="Header2 2 2 5 3 2 5" xfId="4064" xr:uid="{00000000-0005-0000-0000-0000A00B0000}"/>
    <cellStyle name="Header2 2 2 5 3 2 5 2" xfId="4065" xr:uid="{00000000-0005-0000-0000-0000A10B0000}"/>
    <cellStyle name="Header2 2 2 5 3 2 5 3" xfId="4066" xr:uid="{00000000-0005-0000-0000-0000A20B0000}"/>
    <cellStyle name="Header2 2 2 5 3 2 5 4" xfId="4067" xr:uid="{00000000-0005-0000-0000-0000A30B0000}"/>
    <cellStyle name="Header2 2 2 5 3 2 5 5" xfId="4068" xr:uid="{00000000-0005-0000-0000-0000A40B0000}"/>
    <cellStyle name="Header2 2 2 5 3 2 5 6" xfId="4069" xr:uid="{00000000-0005-0000-0000-0000A50B0000}"/>
    <cellStyle name="Header2 2 2 5 3 2 5 7" xfId="4070" xr:uid="{00000000-0005-0000-0000-0000A60B0000}"/>
    <cellStyle name="Header2 2 2 5 3 2 5 8" xfId="4071" xr:uid="{00000000-0005-0000-0000-0000A70B0000}"/>
    <cellStyle name="Header2 2 2 5 3 2 6" xfId="4072" xr:uid="{00000000-0005-0000-0000-0000A80B0000}"/>
    <cellStyle name="Header2 2 2 5 3 2 6 2" xfId="4073" xr:uid="{00000000-0005-0000-0000-0000A90B0000}"/>
    <cellStyle name="Header2 2 2 5 3 2 6 3" xfId="4074" xr:uid="{00000000-0005-0000-0000-0000AA0B0000}"/>
    <cellStyle name="Header2 2 2 5 3 2 6 4" xfId="4075" xr:uid="{00000000-0005-0000-0000-0000AB0B0000}"/>
    <cellStyle name="Header2 2 2 5 3 2 6 5" xfId="4076" xr:uid="{00000000-0005-0000-0000-0000AC0B0000}"/>
    <cellStyle name="Header2 2 2 5 3 2 6 6" xfId="4077" xr:uid="{00000000-0005-0000-0000-0000AD0B0000}"/>
    <cellStyle name="Header2 2 2 5 3 2 6 7" xfId="4078" xr:uid="{00000000-0005-0000-0000-0000AE0B0000}"/>
    <cellStyle name="Header2 2 2 5 3 2 6 8" xfId="4079" xr:uid="{00000000-0005-0000-0000-0000AF0B0000}"/>
    <cellStyle name="Header2 2 2 5 3 2 7" xfId="4080" xr:uid="{00000000-0005-0000-0000-0000B00B0000}"/>
    <cellStyle name="Header2 2 2 5 3 2 7 2" xfId="4081" xr:uid="{00000000-0005-0000-0000-0000B10B0000}"/>
    <cellStyle name="Header2 2 2 5 3 2 7 3" xfId="4082" xr:uid="{00000000-0005-0000-0000-0000B20B0000}"/>
    <cellStyle name="Header2 2 2 5 3 2 7 4" xfId="4083" xr:uid="{00000000-0005-0000-0000-0000B30B0000}"/>
    <cellStyle name="Header2 2 2 5 3 2 7 5" xfId="4084" xr:uid="{00000000-0005-0000-0000-0000B40B0000}"/>
    <cellStyle name="Header2 2 2 5 3 2 7 6" xfId="4085" xr:uid="{00000000-0005-0000-0000-0000B50B0000}"/>
    <cellStyle name="Header2 2 2 5 3 2 7 7" xfId="4086" xr:uid="{00000000-0005-0000-0000-0000B60B0000}"/>
    <cellStyle name="Header2 2 2 5 3 2 7 8" xfId="4087" xr:uid="{00000000-0005-0000-0000-0000B70B0000}"/>
    <cellStyle name="Header2 2 2 5 3 2 8" xfId="4088" xr:uid="{00000000-0005-0000-0000-0000B80B0000}"/>
    <cellStyle name="Header2 2 2 5 3 2 8 2" xfId="4089" xr:uid="{00000000-0005-0000-0000-0000B90B0000}"/>
    <cellStyle name="Header2 2 2 5 3 2 8 3" xfId="4090" xr:uid="{00000000-0005-0000-0000-0000BA0B0000}"/>
    <cellStyle name="Header2 2 2 5 3 2 8 4" xfId="4091" xr:uid="{00000000-0005-0000-0000-0000BB0B0000}"/>
    <cellStyle name="Header2 2 2 5 3 2 8 5" xfId="4092" xr:uid="{00000000-0005-0000-0000-0000BC0B0000}"/>
    <cellStyle name="Header2 2 2 5 3 2 8 6" xfId="4093" xr:uid="{00000000-0005-0000-0000-0000BD0B0000}"/>
    <cellStyle name="Header2 2 2 5 3 2 8 7" xfId="4094" xr:uid="{00000000-0005-0000-0000-0000BE0B0000}"/>
    <cellStyle name="Header2 2 2 5 3 2 8 8" xfId="4095" xr:uid="{00000000-0005-0000-0000-0000BF0B0000}"/>
    <cellStyle name="Header2 2 2 5 3 2 9" xfId="4096" xr:uid="{00000000-0005-0000-0000-0000C00B0000}"/>
    <cellStyle name="Header2 2 2 5 3 3" xfId="352" xr:uid="{00000000-0005-0000-0000-0000C10B0000}"/>
    <cellStyle name="Header2 2 2 5 3 3 10" xfId="4097" xr:uid="{00000000-0005-0000-0000-0000C20B0000}"/>
    <cellStyle name="Header2 2 2 5 3 3 2" xfId="4098" xr:uid="{00000000-0005-0000-0000-0000C30B0000}"/>
    <cellStyle name="Header2 2 2 5 3 3 2 2" xfId="4099" xr:uid="{00000000-0005-0000-0000-0000C40B0000}"/>
    <cellStyle name="Header2 2 2 5 3 3 2 3" xfId="4100" xr:uid="{00000000-0005-0000-0000-0000C50B0000}"/>
    <cellStyle name="Header2 2 2 5 3 3 2 4" xfId="4101" xr:uid="{00000000-0005-0000-0000-0000C60B0000}"/>
    <cellStyle name="Header2 2 2 5 3 3 2 5" xfId="4102" xr:uid="{00000000-0005-0000-0000-0000C70B0000}"/>
    <cellStyle name="Header2 2 2 5 3 3 2 6" xfId="4103" xr:uid="{00000000-0005-0000-0000-0000C80B0000}"/>
    <cellStyle name="Header2 2 2 5 3 3 2 7" xfId="4104" xr:uid="{00000000-0005-0000-0000-0000C90B0000}"/>
    <cellStyle name="Header2 2 2 5 3 3 2 8" xfId="4105" xr:uid="{00000000-0005-0000-0000-0000CA0B0000}"/>
    <cellStyle name="Header2 2 2 5 3 3 3" xfId="4106" xr:uid="{00000000-0005-0000-0000-0000CB0B0000}"/>
    <cellStyle name="Header2 2 2 5 3 3 4" xfId="4107" xr:uid="{00000000-0005-0000-0000-0000CC0B0000}"/>
    <cellStyle name="Header2 2 2 5 3 3 5" xfId="4108" xr:uid="{00000000-0005-0000-0000-0000CD0B0000}"/>
    <cellStyle name="Header2 2 2 5 3 3 6" xfId="4109" xr:uid="{00000000-0005-0000-0000-0000CE0B0000}"/>
    <cellStyle name="Header2 2 2 5 3 3 7" xfId="4110" xr:uid="{00000000-0005-0000-0000-0000CF0B0000}"/>
    <cellStyle name="Header2 2 2 5 3 3 8" xfId="4111" xr:uid="{00000000-0005-0000-0000-0000D00B0000}"/>
    <cellStyle name="Header2 2 2 5 3 3 9" xfId="4112" xr:uid="{00000000-0005-0000-0000-0000D10B0000}"/>
    <cellStyle name="Header2 2 2 5 3 4" xfId="4113" xr:uid="{00000000-0005-0000-0000-0000D20B0000}"/>
    <cellStyle name="Header2 2 2 5 3 4 10" xfId="4114" xr:uid="{00000000-0005-0000-0000-0000D30B0000}"/>
    <cellStyle name="Header2 2 2 5 3 4 2" xfId="4115" xr:uid="{00000000-0005-0000-0000-0000D40B0000}"/>
    <cellStyle name="Header2 2 2 5 3 4 2 2" xfId="4116" xr:uid="{00000000-0005-0000-0000-0000D50B0000}"/>
    <cellStyle name="Header2 2 2 5 3 4 2 3" xfId="4117" xr:uid="{00000000-0005-0000-0000-0000D60B0000}"/>
    <cellStyle name="Header2 2 2 5 3 4 2 4" xfId="4118" xr:uid="{00000000-0005-0000-0000-0000D70B0000}"/>
    <cellStyle name="Header2 2 2 5 3 4 2 5" xfId="4119" xr:uid="{00000000-0005-0000-0000-0000D80B0000}"/>
    <cellStyle name="Header2 2 2 5 3 4 2 6" xfId="4120" xr:uid="{00000000-0005-0000-0000-0000D90B0000}"/>
    <cellStyle name="Header2 2 2 5 3 4 2 7" xfId="4121" xr:uid="{00000000-0005-0000-0000-0000DA0B0000}"/>
    <cellStyle name="Header2 2 2 5 3 4 2 8" xfId="4122" xr:uid="{00000000-0005-0000-0000-0000DB0B0000}"/>
    <cellStyle name="Header2 2 2 5 3 4 3" xfId="4123" xr:uid="{00000000-0005-0000-0000-0000DC0B0000}"/>
    <cellStyle name="Header2 2 2 5 3 4 4" xfId="4124" xr:uid="{00000000-0005-0000-0000-0000DD0B0000}"/>
    <cellStyle name="Header2 2 2 5 3 4 5" xfId="4125" xr:uid="{00000000-0005-0000-0000-0000DE0B0000}"/>
    <cellStyle name="Header2 2 2 5 3 4 6" xfId="4126" xr:uid="{00000000-0005-0000-0000-0000DF0B0000}"/>
    <cellStyle name="Header2 2 2 5 3 4 7" xfId="4127" xr:uid="{00000000-0005-0000-0000-0000E00B0000}"/>
    <cellStyle name="Header2 2 2 5 3 4 8" xfId="4128" xr:uid="{00000000-0005-0000-0000-0000E10B0000}"/>
    <cellStyle name="Header2 2 2 5 3 4 9" xfId="4129" xr:uid="{00000000-0005-0000-0000-0000E20B0000}"/>
    <cellStyle name="Header2 2 2 5 3 5" xfId="4130" xr:uid="{00000000-0005-0000-0000-0000E30B0000}"/>
    <cellStyle name="Header2 2 2 5 3 5 2" xfId="4131" xr:uid="{00000000-0005-0000-0000-0000E40B0000}"/>
    <cellStyle name="Header2 2 2 5 3 5 3" xfId="4132" xr:uid="{00000000-0005-0000-0000-0000E50B0000}"/>
    <cellStyle name="Header2 2 2 5 3 5 4" xfId="4133" xr:uid="{00000000-0005-0000-0000-0000E60B0000}"/>
    <cellStyle name="Header2 2 2 5 3 5 5" xfId="4134" xr:uid="{00000000-0005-0000-0000-0000E70B0000}"/>
    <cellStyle name="Header2 2 2 5 3 5 6" xfId="4135" xr:uid="{00000000-0005-0000-0000-0000E80B0000}"/>
    <cellStyle name="Header2 2 2 5 3 5 7" xfId="4136" xr:uid="{00000000-0005-0000-0000-0000E90B0000}"/>
    <cellStyle name="Header2 2 2 5 3 5 8" xfId="4137" xr:uid="{00000000-0005-0000-0000-0000EA0B0000}"/>
    <cellStyle name="Header2 2 2 5 3 5 9" xfId="4138" xr:uid="{00000000-0005-0000-0000-0000EB0B0000}"/>
    <cellStyle name="Header2 2 2 5 3 6" xfId="4139" xr:uid="{00000000-0005-0000-0000-0000EC0B0000}"/>
    <cellStyle name="Header2 2 2 5 3 6 2" xfId="4140" xr:uid="{00000000-0005-0000-0000-0000ED0B0000}"/>
    <cellStyle name="Header2 2 2 5 3 6 3" xfId="4141" xr:uid="{00000000-0005-0000-0000-0000EE0B0000}"/>
    <cellStyle name="Header2 2 2 5 3 6 4" xfId="4142" xr:uid="{00000000-0005-0000-0000-0000EF0B0000}"/>
    <cellStyle name="Header2 2 2 5 3 6 5" xfId="4143" xr:uid="{00000000-0005-0000-0000-0000F00B0000}"/>
    <cellStyle name="Header2 2 2 5 3 6 6" xfId="4144" xr:uid="{00000000-0005-0000-0000-0000F10B0000}"/>
    <cellStyle name="Header2 2 2 5 3 6 7" xfId="4145" xr:uid="{00000000-0005-0000-0000-0000F20B0000}"/>
    <cellStyle name="Header2 2 2 5 3 6 8" xfId="4146" xr:uid="{00000000-0005-0000-0000-0000F30B0000}"/>
    <cellStyle name="Header2 2 2 5 3 7" xfId="4147" xr:uid="{00000000-0005-0000-0000-0000F40B0000}"/>
    <cellStyle name="Header2 2 2 5 3 7 2" xfId="4148" xr:uid="{00000000-0005-0000-0000-0000F50B0000}"/>
    <cellStyle name="Header2 2 2 5 3 7 3" xfId="4149" xr:uid="{00000000-0005-0000-0000-0000F60B0000}"/>
    <cellStyle name="Header2 2 2 5 3 7 4" xfId="4150" xr:uid="{00000000-0005-0000-0000-0000F70B0000}"/>
    <cellStyle name="Header2 2 2 5 3 7 5" xfId="4151" xr:uid="{00000000-0005-0000-0000-0000F80B0000}"/>
    <cellStyle name="Header2 2 2 5 3 7 6" xfId="4152" xr:uid="{00000000-0005-0000-0000-0000F90B0000}"/>
    <cellStyle name="Header2 2 2 5 3 7 7" xfId="4153" xr:uid="{00000000-0005-0000-0000-0000FA0B0000}"/>
    <cellStyle name="Header2 2 2 5 3 7 8" xfId="4154" xr:uid="{00000000-0005-0000-0000-0000FB0B0000}"/>
    <cellStyle name="Header2 2 2 5 3 8" xfId="4155" xr:uid="{00000000-0005-0000-0000-0000FC0B0000}"/>
    <cellStyle name="Header2 2 2 5 3 8 2" xfId="4156" xr:uid="{00000000-0005-0000-0000-0000FD0B0000}"/>
    <cellStyle name="Header2 2 2 5 3 8 3" xfId="4157" xr:uid="{00000000-0005-0000-0000-0000FE0B0000}"/>
    <cellStyle name="Header2 2 2 5 3 8 4" xfId="4158" xr:uid="{00000000-0005-0000-0000-0000FF0B0000}"/>
    <cellStyle name="Header2 2 2 5 3 8 5" xfId="4159" xr:uid="{00000000-0005-0000-0000-0000000C0000}"/>
    <cellStyle name="Header2 2 2 5 3 8 6" xfId="4160" xr:uid="{00000000-0005-0000-0000-0000010C0000}"/>
    <cellStyle name="Header2 2 2 5 3 8 7" xfId="4161" xr:uid="{00000000-0005-0000-0000-0000020C0000}"/>
    <cellStyle name="Header2 2 2 5 3 8 8" xfId="4162" xr:uid="{00000000-0005-0000-0000-0000030C0000}"/>
    <cellStyle name="Header2 2 2 5 3 9" xfId="4163" xr:uid="{00000000-0005-0000-0000-0000040C0000}"/>
    <cellStyle name="Header2 2 2 5 3 9 2" xfId="4164" xr:uid="{00000000-0005-0000-0000-0000050C0000}"/>
    <cellStyle name="Header2 2 2 5 3 9 3" xfId="4165" xr:uid="{00000000-0005-0000-0000-0000060C0000}"/>
    <cellStyle name="Header2 2 2 5 3 9 4" xfId="4166" xr:uid="{00000000-0005-0000-0000-0000070C0000}"/>
    <cellStyle name="Header2 2 2 5 3 9 5" xfId="4167" xr:uid="{00000000-0005-0000-0000-0000080C0000}"/>
    <cellStyle name="Header2 2 2 5 3 9 6" xfId="4168" xr:uid="{00000000-0005-0000-0000-0000090C0000}"/>
    <cellStyle name="Header2 2 2 5 3 9 7" xfId="4169" xr:uid="{00000000-0005-0000-0000-00000A0C0000}"/>
    <cellStyle name="Header2 2 2 5 3 9 8" xfId="4170" xr:uid="{00000000-0005-0000-0000-00000B0C0000}"/>
    <cellStyle name="Header2 2 2 5 4" xfId="353" xr:uid="{00000000-0005-0000-0000-00000C0C0000}"/>
    <cellStyle name="Header2 2 2 5 4 10" xfId="4171" xr:uid="{00000000-0005-0000-0000-00000D0C0000}"/>
    <cellStyle name="Header2 2 2 5 4 11" xfId="4172" xr:uid="{00000000-0005-0000-0000-00000E0C0000}"/>
    <cellStyle name="Header2 2 2 5 4 12" xfId="4173" xr:uid="{00000000-0005-0000-0000-00000F0C0000}"/>
    <cellStyle name="Header2 2 2 5 4 13" xfId="4174" xr:uid="{00000000-0005-0000-0000-0000100C0000}"/>
    <cellStyle name="Header2 2 2 5 4 14" xfId="4175" xr:uid="{00000000-0005-0000-0000-0000110C0000}"/>
    <cellStyle name="Header2 2 2 5 4 15" xfId="4176" xr:uid="{00000000-0005-0000-0000-0000120C0000}"/>
    <cellStyle name="Header2 2 2 5 4 16" xfId="4177" xr:uid="{00000000-0005-0000-0000-0000130C0000}"/>
    <cellStyle name="Header2 2 2 5 4 2" xfId="354" xr:uid="{00000000-0005-0000-0000-0000140C0000}"/>
    <cellStyle name="Header2 2 2 5 4 2 10" xfId="4178" xr:uid="{00000000-0005-0000-0000-0000150C0000}"/>
    <cellStyle name="Header2 2 2 5 4 2 2" xfId="4179" xr:uid="{00000000-0005-0000-0000-0000160C0000}"/>
    <cellStyle name="Header2 2 2 5 4 2 2 2" xfId="4180" xr:uid="{00000000-0005-0000-0000-0000170C0000}"/>
    <cellStyle name="Header2 2 2 5 4 2 2 3" xfId="4181" xr:uid="{00000000-0005-0000-0000-0000180C0000}"/>
    <cellStyle name="Header2 2 2 5 4 2 2 4" xfId="4182" xr:uid="{00000000-0005-0000-0000-0000190C0000}"/>
    <cellStyle name="Header2 2 2 5 4 2 2 5" xfId="4183" xr:uid="{00000000-0005-0000-0000-00001A0C0000}"/>
    <cellStyle name="Header2 2 2 5 4 2 2 6" xfId="4184" xr:uid="{00000000-0005-0000-0000-00001B0C0000}"/>
    <cellStyle name="Header2 2 2 5 4 2 2 7" xfId="4185" xr:uid="{00000000-0005-0000-0000-00001C0C0000}"/>
    <cellStyle name="Header2 2 2 5 4 2 2 8" xfId="4186" xr:uid="{00000000-0005-0000-0000-00001D0C0000}"/>
    <cellStyle name="Header2 2 2 5 4 2 3" xfId="4187" xr:uid="{00000000-0005-0000-0000-00001E0C0000}"/>
    <cellStyle name="Header2 2 2 5 4 2 4" xfId="4188" xr:uid="{00000000-0005-0000-0000-00001F0C0000}"/>
    <cellStyle name="Header2 2 2 5 4 2 5" xfId="4189" xr:uid="{00000000-0005-0000-0000-0000200C0000}"/>
    <cellStyle name="Header2 2 2 5 4 2 6" xfId="4190" xr:uid="{00000000-0005-0000-0000-0000210C0000}"/>
    <cellStyle name="Header2 2 2 5 4 2 7" xfId="4191" xr:uid="{00000000-0005-0000-0000-0000220C0000}"/>
    <cellStyle name="Header2 2 2 5 4 2 8" xfId="4192" xr:uid="{00000000-0005-0000-0000-0000230C0000}"/>
    <cellStyle name="Header2 2 2 5 4 2 9" xfId="4193" xr:uid="{00000000-0005-0000-0000-0000240C0000}"/>
    <cellStyle name="Header2 2 2 5 4 3" xfId="4194" xr:uid="{00000000-0005-0000-0000-0000250C0000}"/>
    <cellStyle name="Header2 2 2 5 4 3 10" xfId="4195" xr:uid="{00000000-0005-0000-0000-0000260C0000}"/>
    <cellStyle name="Header2 2 2 5 4 3 2" xfId="4196" xr:uid="{00000000-0005-0000-0000-0000270C0000}"/>
    <cellStyle name="Header2 2 2 5 4 3 2 2" xfId="4197" xr:uid="{00000000-0005-0000-0000-0000280C0000}"/>
    <cellStyle name="Header2 2 2 5 4 3 2 3" xfId="4198" xr:uid="{00000000-0005-0000-0000-0000290C0000}"/>
    <cellStyle name="Header2 2 2 5 4 3 2 4" xfId="4199" xr:uid="{00000000-0005-0000-0000-00002A0C0000}"/>
    <cellStyle name="Header2 2 2 5 4 3 2 5" xfId="4200" xr:uid="{00000000-0005-0000-0000-00002B0C0000}"/>
    <cellStyle name="Header2 2 2 5 4 3 2 6" xfId="4201" xr:uid="{00000000-0005-0000-0000-00002C0C0000}"/>
    <cellStyle name="Header2 2 2 5 4 3 2 7" xfId="4202" xr:uid="{00000000-0005-0000-0000-00002D0C0000}"/>
    <cellStyle name="Header2 2 2 5 4 3 2 8" xfId="4203" xr:uid="{00000000-0005-0000-0000-00002E0C0000}"/>
    <cellStyle name="Header2 2 2 5 4 3 3" xfId="4204" xr:uid="{00000000-0005-0000-0000-00002F0C0000}"/>
    <cellStyle name="Header2 2 2 5 4 3 4" xfId="4205" xr:uid="{00000000-0005-0000-0000-0000300C0000}"/>
    <cellStyle name="Header2 2 2 5 4 3 5" xfId="4206" xr:uid="{00000000-0005-0000-0000-0000310C0000}"/>
    <cellStyle name="Header2 2 2 5 4 3 6" xfId="4207" xr:uid="{00000000-0005-0000-0000-0000320C0000}"/>
    <cellStyle name="Header2 2 2 5 4 3 7" xfId="4208" xr:uid="{00000000-0005-0000-0000-0000330C0000}"/>
    <cellStyle name="Header2 2 2 5 4 3 8" xfId="4209" xr:uid="{00000000-0005-0000-0000-0000340C0000}"/>
    <cellStyle name="Header2 2 2 5 4 3 9" xfId="4210" xr:uid="{00000000-0005-0000-0000-0000350C0000}"/>
    <cellStyle name="Header2 2 2 5 4 4" xfId="4211" xr:uid="{00000000-0005-0000-0000-0000360C0000}"/>
    <cellStyle name="Header2 2 2 5 4 4 2" xfId="4212" xr:uid="{00000000-0005-0000-0000-0000370C0000}"/>
    <cellStyle name="Header2 2 2 5 4 4 3" xfId="4213" xr:uid="{00000000-0005-0000-0000-0000380C0000}"/>
    <cellStyle name="Header2 2 2 5 4 4 4" xfId="4214" xr:uid="{00000000-0005-0000-0000-0000390C0000}"/>
    <cellStyle name="Header2 2 2 5 4 4 5" xfId="4215" xr:uid="{00000000-0005-0000-0000-00003A0C0000}"/>
    <cellStyle name="Header2 2 2 5 4 4 6" xfId="4216" xr:uid="{00000000-0005-0000-0000-00003B0C0000}"/>
    <cellStyle name="Header2 2 2 5 4 4 7" xfId="4217" xr:uid="{00000000-0005-0000-0000-00003C0C0000}"/>
    <cellStyle name="Header2 2 2 5 4 4 8" xfId="4218" xr:uid="{00000000-0005-0000-0000-00003D0C0000}"/>
    <cellStyle name="Header2 2 2 5 4 4 9" xfId="4219" xr:uid="{00000000-0005-0000-0000-00003E0C0000}"/>
    <cellStyle name="Header2 2 2 5 4 5" xfId="4220" xr:uid="{00000000-0005-0000-0000-00003F0C0000}"/>
    <cellStyle name="Header2 2 2 5 4 5 2" xfId="4221" xr:uid="{00000000-0005-0000-0000-0000400C0000}"/>
    <cellStyle name="Header2 2 2 5 4 5 3" xfId="4222" xr:uid="{00000000-0005-0000-0000-0000410C0000}"/>
    <cellStyle name="Header2 2 2 5 4 5 4" xfId="4223" xr:uid="{00000000-0005-0000-0000-0000420C0000}"/>
    <cellStyle name="Header2 2 2 5 4 5 5" xfId="4224" xr:uid="{00000000-0005-0000-0000-0000430C0000}"/>
    <cellStyle name="Header2 2 2 5 4 5 6" xfId="4225" xr:uid="{00000000-0005-0000-0000-0000440C0000}"/>
    <cellStyle name="Header2 2 2 5 4 5 7" xfId="4226" xr:uid="{00000000-0005-0000-0000-0000450C0000}"/>
    <cellStyle name="Header2 2 2 5 4 5 8" xfId="4227" xr:uid="{00000000-0005-0000-0000-0000460C0000}"/>
    <cellStyle name="Header2 2 2 5 4 6" xfId="4228" xr:uid="{00000000-0005-0000-0000-0000470C0000}"/>
    <cellStyle name="Header2 2 2 5 4 6 2" xfId="4229" xr:uid="{00000000-0005-0000-0000-0000480C0000}"/>
    <cellStyle name="Header2 2 2 5 4 6 3" xfId="4230" xr:uid="{00000000-0005-0000-0000-0000490C0000}"/>
    <cellStyle name="Header2 2 2 5 4 6 4" xfId="4231" xr:uid="{00000000-0005-0000-0000-00004A0C0000}"/>
    <cellStyle name="Header2 2 2 5 4 6 5" xfId="4232" xr:uid="{00000000-0005-0000-0000-00004B0C0000}"/>
    <cellStyle name="Header2 2 2 5 4 6 6" xfId="4233" xr:uid="{00000000-0005-0000-0000-00004C0C0000}"/>
    <cellStyle name="Header2 2 2 5 4 6 7" xfId="4234" xr:uid="{00000000-0005-0000-0000-00004D0C0000}"/>
    <cellStyle name="Header2 2 2 5 4 6 8" xfId="4235" xr:uid="{00000000-0005-0000-0000-00004E0C0000}"/>
    <cellStyle name="Header2 2 2 5 4 7" xfId="4236" xr:uid="{00000000-0005-0000-0000-00004F0C0000}"/>
    <cellStyle name="Header2 2 2 5 4 7 2" xfId="4237" xr:uid="{00000000-0005-0000-0000-0000500C0000}"/>
    <cellStyle name="Header2 2 2 5 4 7 3" xfId="4238" xr:uid="{00000000-0005-0000-0000-0000510C0000}"/>
    <cellStyle name="Header2 2 2 5 4 7 4" xfId="4239" xr:uid="{00000000-0005-0000-0000-0000520C0000}"/>
    <cellStyle name="Header2 2 2 5 4 7 5" xfId="4240" xr:uid="{00000000-0005-0000-0000-0000530C0000}"/>
    <cellStyle name="Header2 2 2 5 4 7 6" xfId="4241" xr:uid="{00000000-0005-0000-0000-0000540C0000}"/>
    <cellStyle name="Header2 2 2 5 4 7 7" xfId="4242" xr:uid="{00000000-0005-0000-0000-0000550C0000}"/>
    <cellStyle name="Header2 2 2 5 4 7 8" xfId="4243" xr:uid="{00000000-0005-0000-0000-0000560C0000}"/>
    <cellStyle name="Header2 2 2 5 4 8" xfId="4244" xr:uid="{00000000-0005-0000-0000-0000570C0000}"/>
    <cellStyle name="Header2 2 2 5 4 8 2" xfId="4245" xr:uid="{00000000-0005-0000-0000-0000580C0000}"/>
    <cellStyle name="Header2 2 2 5 4 8 3" xfId="4246" xr:uid="{00000000-0005-0000-0000-0000590C0000}"/>
    <cellStyle name="Header2 2 2 5 4 8 4" xfId="4247" xr:uid="{00000000-0005-0000-0000-00005A0C0000}"/>
    <cellStyle name="Header2 2 2 5 4 8 5" xfId="4248" xr:uid="{00000000-0005-0000-0000-00005B0C0000}"/>
    <cellStyle name="Header2 2 2 5 4 8 6" xfId="4249" xr:uid="{00000000-0005-0000-0000-00005C0C0000}"/>
    <cellStyle name="Header2 2 2 5 4 8 7" xfId="4250" xr:uid="{00000000-0005-0000-0000-00005D0C0000}"/>
    <cellStyle name="Header2 2 2 5 4 8 8" xfId="4251" xr:uid="{00000000-0005-0000-0000-00005E0C0000}"/>
    <cellStyle name="Header2 2 2 5 4 9" xfId="4252" xr:uid="{00000000-0005-0000-0000-00005F0C0000}"/>
    <cellStyle name="Header2 2 2 5 5" xfId="355" xr:uid="{00000000-0005-0000-0000-0000600C0000}"/>
    <cellStyle name="Header2 2 2 5 5 10" xfId="4253" xr:uid="{00000000-0005-0000-0000-0000610C0000}"/>
    <cellStyle name="Header2 2 2 5 5 2" xfId="4254" xr:uid="{00000000-0005-0000-0000-0000620C0000}"/>
    <cellStyle name="Header2 2 2 5 5 2 2" xfId="4255" xr:uid="{00000000-0005-0000-0000-0000630C0000}"/>
    <cellStyle name="Header2 2 2 5 5 2 3" xfId="4256" xr:uid="{00000000-0005-0000-0000-0000640C0000}"/>
    <cellStyle name="Header2 2 2 5 5 2 4" xfId="4257" xr:uid="{00000000-0005-0000-0000-0000650C0000}"/>
    <cellStyle name="Header2 2 2 5 5 2 5" xfId="4258" xr:uid="{00000000-0005-0000-0000-0000660C0000}"/>
    <cellStyle name="Header2 2 2 5 5 2 6" xfId="4259" xr:uid="{00000000-0005-0000-0000-0000670C0000}"/>
    <cellStyle name="Header2 2 2 5 5 2 7" xfId="4260" xr:uid="{00000000-0005-0000-0000-0000680C0000}"/>
    <cellStyle name="Header2 2 2 5 5 2 8" xfId="4261" xr:uid="{00000000-0005-0000-0000-0000690C0000}"/>
    <cellStyle name="Header2 2 2 5 5 3" xfId="4262" xr:uid="{00000000-0005-0000-0000-00006A0C0000}"/>
    <cellStyle name="Header2 2 2 5 5 4" xfId="4263" xr:uid="{00000000-0005-0000-0000-00006B0C0000}"/>
    <cellStyle name="Header2 2 2 5 5 5" xfId="4264" xr:uid="{00000000-0005-0000-0000-00006C0C0000}"/>
    <cellStyle name="Header2 2 2 5 5 6" xfId="4265" xr:uid="{00000000-0005-0000-0000-00006D0C0000}"/>
    <cellStyle name="Header2 2 2 5 5 7" xfId="4266" xr:uid="{00000000-0005-0000-0000-00006E0C0000}"/>
    <cellStyle name="Header2 2 2 5 5 8" xfId="4267" xr:uid="{00000000-0005-0000-0000-00006F0C0000}"/>
    <cellStyle name="Header2 2 2 5 5 9" xfId="4268" xr:uid="{00000000-0005-0000-0000-0000700C0000}"/>
    <cellStyle name="Header2 2 2 5 6" xfId="4269" xr:uid="{00000000-0005-0000-0000-0000710C0000}"/>
    <cellStyle name="Header2 2 2 5 6 10" xfId="4270" xr:uid="{00000000-0005-0000-0000-0000720C0000}"/>
    <cellStyle name="Header2 2 2 5 6 2" xfId="4271" xr:uid="{00000000-0005-0000-0000-0000730C0000}"/>
    <cellStyle name="Header2 2 2 5 6 2 2" xfId="4272" xr:uid="{00000000-0005-0000-0000-0000740C0000}"/>
    <cellStyle name="Header2 2 2 5 6 2 3" xfId="4273" xr:uid="{00000000-0005-0000-0000-0000750C0000}"/>
    <cellStyle name="Header2 2 2 5 6 2 4" xfId="4274" xr:uid="{00000000-0005-0000-0000-0000760C0000}"/>
    <cellStyle name="Header2 2 2 5 6 2 5" xfId="4275" xr:uid="{00000000-0005-0000-0000-0000770C0000}"/>
    <cellStyle name="Header2 2 2 5 6 2 6" xfId="4276" xr:uid="{00000000-0005-0000-0000-0000780C0000}"/>
    <cellStyle name="Header2 2 2 5 6 2 7" xfId="4277" xr:uid="{00000000-0005-0000-0000-0000790C0000}"/>
    <cellStyle name="Header2 2 2 5 6 2 8" xfId="4278" xr:uid="{00000000-0005-0000-0000-00007A0C0000}"/>
    <cellStyle name="Header2 2 2 5 6 3" xfId="4279" xr:uid="{00000000-0005-0000-0000-00007B0C0000}"/>
    <cellStyle name="Header2 2 2 5 6 4" xfId="4280" xr:uid="{00000000-0005-0000-0000-00007C0C0000}"/>
    <cellStyle name="Header2 2 2 5 6 5" xfId="4281" xr:uid="{00000000-0005-0000-0000-00007D0C0000}"/>
    <cellStyle name="Header2 2 2 5 6 6" xfId="4282" xr:uid="{00000000-0005-0000-0000-00007E0C0000}"/>
    <cellStyle name="Header2 2 2 5 6 7" xfId="4283" xr:uid="{00000000-0005-0000-0000-00007F0C0000}"/>
    <cellStyle name="Header2 2 2 5 6 8" xfId="4284" xr:uid="{00000000-0005-0000-0000-0000800C0000}"/>
    <cellStyle name="Header2 2 2 5 6 9" xfId="4285" xr:uid="{00000000-0005-0000-0000-0000810C0000}"/>
    <cellStyle name="Header2 2 2 5 7" xfId="4286" xr:uid="{00000000-0005-0000-0000-0000820C0000}"/>
    <cellStyle name="Header2 2 2 5 7 2" xfId="4287" xr:uid="{00000000-0005-0000-0000-0000830C0000}"/>
    <cellStyle name="Header2 2 2 5 7 3" xfId="4288" xr:uid="{00000000-0005-0000-0000-0000840C0000}"/>
    <cellStyle name="Header2 2 2 5 7 4" xfId="4289" xr:uid="{00000000-0005-0000-0000-0000850C0000}"/>
    <cellStyle name="Header2 2 2 5 7 5" xfId="4290" xr:uid="{00000000-0005-0000-0000-0000860C0000}"/>
    <cellStyle name="Header2 2 2 5 7 6" xfId="4291" xr:uid="{00000000-0005-0000-0000-0000870C0000}"/>
    <cellStyle name="Header2 2 2 5 7 7" xfId="4292" xr:uid="{00000000-0005-0000-0000-0000880C0000}"/>
    <cellStyle name="Header2 2 2 5 7 8" xfId="4293" xr:uid="{00000000-0005-0000-0000-0000890C0000}"/>
    <cellStyle name="Header2 2 2 5 7 9" xfId="4294" xr:uid="{00000000-0005-0000-0000-00008A0C0000}"/>
    <cellStyle name="Header2 2 2 5 8" xfId="4295" xr:uid="{00000000-0005-0000-0000-00008B0C0000}"/>
    <cellStyle name="Header2 2 2 5 8 2" xfId="4296" xr:uid="{00000000-0005-0000-0000-00008C0C0000}"/>
    <cellStyle name="Header2 2 2 5 8 3" xfId="4297" xr:uid="{00000000-0005-0000-0000-00008D0C0000}"/>
    <cellStyle name="Header2 2 2 5 8 4" xfId="4298" xr:uid="{00000000-0005-0000-0000-00008E0C0000}"/>
    <cellStyle name="Header2 2 2 5 8 5" xfId="4299" xr:uid="{00000000-0005-0000-0000-00008F0C0000}"/>
    <cellStyle name="Header2 2 2 5 8 6" xfId="4300" xr:uid="{00000000-0005-0000-0000-0000900C0000}"/>
    <cellStyle name="Header2 2 2 5 8 7" xfId="4301" xr:uid="{00000000-0005-0000-0000-0000910C0000}"/>
    <cellStyle name="Header2 2 2 5 8 8" xfId="4302" xr:uid="{00000000-0005-0000-0000-0000920C0000}"/>
    <cellStyle name="Header2 2 2 5 9" xfId="4303" xr:uid="{00000000-0005-0000-0000-0000930C0000}"/>
    <cellStyle name="Header2 2 2 5 9 2" xfId="4304" xr:uid="{00000000-0005-0000-0000-0000940C0000}"/>
    <cellStyle name="Header2 2 2 5 9 3" xfId="4305" xr:uid="{00000000-0005-0000-0000-0000950C0000}"/>
    <cellStyle name="Header2 2 2 5 9 4" xfId="4306" xr:uid="{00000000-0005-0000-0000-0000960C0000}"/>
    <cellStyle name="Header2 2 2 5 9 5" xfId="4307" xr:uid="{00000000-0005-0000-0000-0000970C0000}"/>
    <cellStyle name="Header2 2 2 5 9 6" xfId="4308" xr:uid="{00000000-0005-0000-0000-0000980C0000}"/>
    <cellStyle name="Header2 2 2 5 9 7" xfId="4309" xr:uid="{00000000-0005-0000-0000-0000990C0000}"/>
    <cellStyle name="Header2 2 2 5 9 8" xfId="4310" xr:uid="{00000000-0005-0000-0000-00009A0C0000}"/>
    <cellStyle name="Header2 2 2 6" xfId="356" xr:uid="{00000000-0005-0000-0000-00009B0C0000}"/>
    <cellStyle name="Header2 2 2 6 10" xfId="4311" xr:uid="{00000000-0005-0000-0000-00009C0C0000}"/>
    <cellStyle name="Header2 2 2 6 11" xfId="4312" xr:uid="{00000000-0005-0000-0000-00009D0C0000}"/>
    <cellStyle name="Header2 2 2 6 12" xfId="4313" xr:uid="{00000000-0005-0000-0000-00009E0C0000}"/>
    <cellStyle name="Header2 2 2 6 13" xfId="4314" xr:uid="{00000000-0005-0000-0000-00009F0C0000}"/>
    <cellStyle name="Header2 2 2 6 14" xfId="4315" xr:uid="{00000000-0005-0000-0000-0000A00C0000}"/>
    <cellStyle name="Header2 2 2 6 15" xfId="4316" xr:uid="{00000000-0005-0000-0000-0000A10C0000}"/>
    <cellStyle name="Header2 2 2 6 16" xfId="4317" xr:uid="{00000000-0005-0000-0000-0000A20C0000}"/>
    <cellStyle name="Header2 2 2 6 17" xfId="4318" xr:uid="{00000000-0005-0000-0000-0000A30C0000}"/>
    <cellStyle name="Header2 2 2 6 2" xfId="357" xr:uid="{00000000-0005-0000-0000-0000A40C0000}"/>
    <cellStyle name="Header2 2 2 6 2 10" xfId="4319" xr:uid="{00000000-0005-0000-0000-0000A50C0000}"/>
    <cellStyle name="Header2 2 2 6 2 11" xfId="4320" xr:uid="{00000000-0005-0000-0000-0000A60C0000}"/>
    <cellStyle name="Header2 2 2 6 2 12" xfId="4321" xr:uid="{00000000-0005-0000-0000-0000A70C0000}"/>
    <cellStyle name="Header2 2 2 6 2 13" xfId="4322" xr:uid="{00000000-0005-0000-0000-0000A80C0000}"/>
    <cellStyle name="Header2 2 2 6 2 14" xfId="4323" xr:uid="{00000000-0005-0000-0000-0000A90C0000}"/>
    <cellStyle name="Header2 2 2 6 2 15" xfId="4324" xr:uid="{00000000-0005-0000-0000-0000AA0C0000}"/>
    <cellStyle name="Header2 2 2 6 2 16" xfId="4325" xr:uid="{00000000-0005-0000-0000-0000AB0C0000}"/>
    <cellStyle name="Header2 2 2 6 2 2" xfId="358" xr:uid="{00000000-0005-0000-0000-0000AC0C0000}"/>
    <cellStyle name="Header2 2 2 6 2 2 10" xfId="4326" xr:uid="{00000000-0005-0000-0000-0000AD0C0000}"/>
    <cellStyle name="Header2 2 2 6 2 2 2" xfId="4327" xr:uid="{00000000-0005-0000-0000-0000AE0C0000}"/>
    <cellStyle name="Header2 2 2 6 2 2 2 2" xfId="4328" xr:uid="{00000000-0005-0000-0000-0000AF0C0000}"/>
    <cellStyle name="Header2 2 2 6 2 2 2 3" xfId="4329" xr:uid="{00000000-0005-0000-0000-0000B00C0000}"/>
    <cellStyle name="Header2 2 2 6 2 2 2 4" xfId="4330" xr:uid="{00000000-0005-0000-0000-0000B10C0000}"/>
    <cellStyle name="Header2 2 2 6 2 2 2 5" xfId="4331" xr:uid="{00000000-0005-0000-0000-0000B20C0000}"/>
    <cellStyle name="Header2 2 2 6 2 2 2 6" xfId="4332" xr:uid="{00000000-0005-0000-0000-0000B30C0000}"/>
    <cellStyle name="Header2 2 2 6 2 2 2 7" xfId="4333" xr:uid="{00000000-0005-0000-0000-0000B40C0000}"/>
    <cellStyle name="Header2 2 2 6 2 2 2 8" xfId="4334" xr:uid="{00000000-0005-0000-0000-0000B50C0000}"/>
    <cellStyle name="Header2 2 2 6 2 2 3" xfId="4335" xr:uid="{00000000-0005-0000-0000-0000B60C0000}"/>
    <cellStyle name="Header2 2 2 6 2 2 4" xfId="4336" xr:uid="{00000000-0005-0000-0000-0000B70C0000}"/>
    <cellStyle name="Header2 2 2 6 2 2 5" xfId="4337" xr:uid="{00000000-0005-0000-0000-0000B80C0000}"/>
    <cellStyle name="Header2 2 2 6 2 2 6" xfId="4338" xr:uid="{00000000-0005-0000-0000-0000B90C0000}"/>
    <cellStyle name="Header2 2 2 6 2 2 7" xfId="4339" xr:uid="{00000000-0005-0000-0000-0000BA0C0000}"/>
    <cellStyle name="Header2 2 2 6 2 2 8" xfId="4340" xr:uid="{00000000-0005-0000-0000-0000BB0C0000}"/>
    <cellStyle name="Header2 2 2 6 2 2 9" xfId="4341" xr:uid="{00000000-0005-0000-0000-0000BC0C0000}"/>
    <cellStyle name="Header2 2 2 6 2 3" xfId="4342" xr:uid="{00000000-0005-0000-0000-0000BD0C0000}"/>
    <cellStyle name="Header2 2 2 6 2 3 10" xfId="4343" xr:uid="{00000000-0005-0000-0000-0000BE0C0000}"/>
    <cellStyle name="Header2 2 2 6 2 3 2" xfId="4344" xr:uid="{00000000-0005-0000-0000-0000BF0C0000}"/>
    <cellStyle name="Header2 2 2 6 2 3 2 2" xfId="4345" xr:uid="{00000000-0005-0000-0000-0000C00C0000}"/>
    <cellStyle name="Header2 2 2 6 2 3 2 3" xfId="4346" xr:uid="{00000000-0005-0000-0000-0000C10C0000}"/>
    <cellStyle name="Header2 2 2 6 2 3 2 4" xfId="4347" xr:uid="{00000000-0005-0000-0000-0000C20C0000}"/>
    <cellStyle name="Header2 2 2 6 2 3 2 5" xfId="4348" xr:uid="{00000000-0005-0000-0000-0000C30C0000}"/>
    <cellStyle name="Header2 2 2 6 2 3 2 6" xfId="4349" xr:uid="{00000000-0005-0000-0000-0000C40C0000}"/>
    <cellStyle name="Header2 2 2 6 2 3 2 7" xfId="4350" xr:uid="{00000000-0005-0000-0000-0000C50C0000}"/>
    <cellStyle name="Header2 2 2 6 2 3 2 8" xfId="4351" xr:uid="{00000000-0005-0000-0000-0000C60C0000}"/>
    <cellStyle name="Header2 2 2 6 2 3 3" xfId="4352" xr:uid="{00000000-0005-0000-0000-0000C70C0000}"/>
    <cellStyle name="Header2 2 2 6 2 3 4" xfId="4353" xr:uid="{00000000-0005-0000-0000-0000C80C0000}"/>
    <cellStyle name="Header2 2 2 6 2 3 5" xfId="4354" xr:uid="{00000000-0005-0000-0000-0000C90C0000}"/>
    <cellStyle name="Header2 2 2 6 2 3 6" xfId="4355" xr:uid="{00000000-0005-0000-0000-0000CA0C0000}"/>
    <cellStyle name="Header2 2 2 6 2 3 7" xfId="4356" xr:uid="{00000000-0005-0000-0000-0000CB0C0000}"/>
    <cellStyle name="Header2 2 2 6 2 3 8" xfId="4357" xr:uid="{00000000-0005-0000-0000-0000CC0C0000}"/>
    <cellStyle name="Header2 2 2 6 2 3 9" xfId="4358" xr:uid="{00000000-0005-0000-0000-0000CD0C0000}"/>
    <cellStyle name="Header2 2 2 6 2 4" xfId="4359" xr:uid="{00000000-0005-0000-0000-0000CE0C0000}"/>
    <cellStyle name="Header2 2 2 6 2 4 2" xfId="4360" xr:uid="{00000000-0005-0000-0000-0000CF0C0000}"/>
    <cellStyle name="Header2 2 2 6 2 4 3" xfId="4361" xr:uid="{00000000-0005-0000-0000-0000D00C0000}"/>
    <cellStyle name="Header2 2 2 6 2 4 4" xfId="4362" xr:uid="{00000000-0005-0000-0000-0000D10C0000}"/>
    <cellStyle name="Header2 2 2 6 2 4 5" xfId="4363" xr:uid="{00000000-0005-0000-0000-0000D20C0000}"/>
    <cellStyle name="Header2 2 2 6 2 4 6" xfId="4364" xr:uid="{00000000-0005-0000-0000-0000D30C0000}"/>
    <cellStyle name="Header2 2 2 6 2 4 7" xfId="4365" xr:uid="{00000000-0005-0000-0000-0000D40C0000}"/>
    <cellStyle name="Header2 2 2 6 2 4 8" xfId="4366" xr:uid="{00000000-0005-0000-0000-0000D50C0000}"/>
    <cellStyle name="Header2 2 2 6 2 4 9" xfId="4367" xr:uid="{00000000-0005-0000-0000-0000D60C0000}"/>
    <cellStyle name="Header2 2 2 6 2 5" xfId="4368" xr:uid="{00000000-0005-0000-0000-0000D70C0000}"/>
    <cellStyle name="Header2 2 2 6 2 5 2" xfId="4369" xr:uid="{00000000-0005-0000-0000-0000D80C0000}"/>
    <cellStyle name="Header2 2 2 6 2 5 3" xfId="4370" xr:uid="{00000000-0005-0000-0000-0000D90C0000}"/>
    <cellStyle name="Header2 2 2 6 2 5 4" xfId="4371" xr:uid="{00000000-0005-0000-0000-0000DA0C0000}"/>
    <cellStyle name="Header2 2 2 6 2 5 5" xfId="4372" xr:uid="{00000000-0005-0000-0000-0000DB0C0000}"/>
    <cellStyle name="Header2 2 2 6 2 5 6" xfId="4373" xr:uid="{00000000-0005-0000-0000-0000DC0C0000}"/>
    <cellStyle name="Header2 2 2 6 2 5 7" xfId="4374" xr:uid="{00000000-0005-0000-0000-0000DD0C0000}"/>
    <cellStyle name="Header2 2 2 6 2 5 8" xfId="4375" xr:uid="{00000000-0005-0000-0000-0000DE0C0000}"/>
    <cellStyle name="Header2 2 2 6 2 6" xfId="4376" xr:uid="{00000000-0005-0000-0000-0000DF0C0000}"/>
    <cellStyle name="Header2 2 2 6 2 6 2" xfId="4377" xr:uid="{00000000-0005-0000-0000-0000E00C0000}"/>
    <cellStyle name="Header2 2 2 6 2 6 3" xfId="4378" xr:uid="{00000000-0005-0000-0000-0000E10C0000}"/>
    <cellStyle name="Header2 2 2 6 2 6 4" xfId="4379" xr:uid="{00000000-0005-0000-0000-0000E20C0000}"/>
    <cellStyle name="Header2 2 2 6 2 6 5" xfId="4380" xr:uid="{00000000-0005-0000-0000-0000E30C0000}"/>
    <cellStyle name="Header2 2 2 6 2 6 6" xfId="4381" xr:uid="{00000000-0005-0000-0000-0000E40C0000}"/>
    <cellStyle name="Header2 2 2 6 2 6 7" xfId="4382" xr:uid="{00000000-0005-0000-0000-0000E50C0000}"/>
    <cellStyle name="Header2 2 2 6 2 6 8" xfId="4383" xr:uid="{00000000-0005-0000-0000-0000E60C0000}"/>
    <cellStyle name="Header2 2 2 6 2 7" xfId="4384" xr:uid="{00000000-0005-0000-0000-0000E70C0000}"/>
    <cellStyle name="Header2 2 2 6 2 7 2" xfId="4385" xr:uid="{00000000-0005-0000-0000-0000E80C0000}"/>
    <cellStyle name="Header2 2 2 6 2 7 3" xfId="4386" xr:uid="{00000000-0005-0000-0000-0000E90C0000}"/>
    <cellStyle name="Header2 2 2 6 2 7 4" xfId="4387" xr:uid="{00000000-0005-0000-0000-0000EA0C0000}"/>
    <cellStyle name="Header2 2 2 6 2 7 5" xfId="4388" xr:uid="{00000000-0005-0000-0000-0000EB0C0000}"/>
    <cellStyle name="Header2 2 2 6 2 7 6" xfId="4389" xr:uid="{00000000-0005-0000-0000-0000EC0C0000}"/>
    <cellStyle name="Header2 2 2 6 2 7 7" xfId="4390" xr:uid="{00000000-0005-0000-0000-0000ED0C0000}"/>
    <cellStyle name="Header2 2 2 6 2 7 8" xfId="4391" xr:uid="{00000000-0005-0000-0000-0000EE0C0000}"/>
    <cellStyle name="Header2 2 2 6 2 8" xfId="4392" xr:uid="{00000000-0005-0000-0000-0000EF0C0000}"/>
    <cellStyle name="Header2 2 2 6 2 8 2" xfId="4393" xr:uid="{00000000-0005-0000-0000-0000F00C0000}"/>
    <cellStyle name="Header2 2 2 6 2 8 3" xfId="4394" xr:uid="{00000000-0005-0000-0000-0000F10C0000}"/>
    <cellStyle name="Header2 2 2 6 2 8 4" xfId="4395" xr:uid="{00000000-0005-0000-0000-0000F20C0000}"/>
    <cellStyle name="Header2 2 2 6 2 8 5" xfId="4396" xr:uid="{00000000-0005-0000-0000-0000F30C0000}"/>
    <cellStyle name="Header2 2 2 6 2 8 6" xfId="4397" xr:uid="{00000000-0005-0000-0000-0000F40C0000}"/>
    <cellStyle name="Header2 2 2 6 2 8 7" xfId="4398" xr:uid="{00000000-0005-0000-0000-0000F50C0000}"/>
    <cellStyle name="Header2 2 2 6 2 8 8" xfId="4399" xr:uid="{00000000-0005-0000-0000-0000F60C0000}"/>
    <cellStyle name="Header2 2 2 6 2 9" xfId="4400" xr:uid="{00000000-0005-0000-0000-0000F70C0000}"/>
    <cellStyle name="Header2 2 2 6 3" xfId="359" xr:uid="{00000000-0005-0000-0000-0000F80C0000}"/>
    <cellStyle name="Header2 2 2 6 3 10" xfId="4401" xr:uid="{00000000-0005-0000-0000-0000F90C0000}"/>
    <cellStyle name="Header2 2 2 6 3 2" xfId="4402" xr:uid="{00000000-0005-0000-0000-0000FA0C0000}"/>
    <cellStyle name="Header2 2 2 6 3 2 2" xfId="4403" xr:uid="{00000000-0005-0000-0000-0000FB0C0000}"/>
    <cellStyle name="Header2 2 2 6 3 2 3" xfId="4404" xr:uid="{00000000-0005-0000-0000-0000FC0C0000}"/>
    <cellStyle name="Header2 2 2 6 3 2 4" xfId="4405" xr:uid="{00000000-0005-0000-0000-0000FD0C0000}"/>
    <cellStyle name="Header2 2 2 6 3 2 5" xfId="4406" xr:uid="{00000000-0005-0000-0000-0000FE0C0000}"/>
    <cellStyle name="Header2 2 2 6 3 2 6" xfId="4407" xr:uid="{00000000-0005-0000-0000-0000FF0C0000}"/>
    <cellStyle name="Header2 2 2 6 3 2 7" xfId="4408" xr:uid="{00000000-0005-0000-0000-0000000D0000}"/>
    <cellStyle name="Header2 2 2 6 3 2 8" xfId="4409" xr:uid="{00000000-0005-0000-0000-0000010D0000}"/>
    <cellStyle name="Header2 2 2 6 3 3" xfId="4410" xr:uid="{00000000-0005-0000-0000-0000020D0000}"/>
    <cellStyle name="Header2 2 2 6 3 4" xfId="4411" xr:uid="{00000000-0005-0000-0000-0000030D0000}"/>
    <cellStyle name="Header2 2 2 6 3 5" xfId="4412" xr:uid="{00000000-0005-0000-0000-0000040D0000}"/>
    <cellStyle name="Header2 2 2 6 3 6" xfId="4413" xr:uid="{00000000-0005-0000-0000-0000050D0000}"/>
    <cellStyle name="Header2 2 2 6 3 7" xfId="4414" xr:uid="{00000000-0005-0000-0000-0000060D0000}"/>
    <cellStyle name="Header2 2 2 6 3 8" xfId="4415" xr:uid="{00000000-0005-0000-0000-0000070D0000}"/>
    <cellStyle name="Header2 2 2 6 3 9" xfId="4416" xr:uid="{00000000-0005-0000-0000-0000080D0000}"/>
    <cellStyle name="Header2 2 2 6 4" xfId="4417" xr:uid="{00000000-0005-0000-0000-0000090D0000}"/>
    <cellStyle name="Header2 2 2 6 4 10" xfId="4418" xr:uid="{00000000-0005-0000-0000-00000A0D0000}"/>
    <cellStyle name="Header2 2 2 6 4 2" xfId="4419" xr:uid="{00000000-0005-0000-0000-00000B0D0000}"/>
    <cellStyle name="Header2 2 2 6 4 2 2" xfId="4420" xr:uid="{00000000-0005-0000-0000-00000C0D0000}"/>
    <cellStyle name="Header2 2 2 6 4 2 3" xfId="4421" xr:uid="{00000000-0005-0000-0000-00000D0D0000}"/>
    <cellStyle name="Header2 2 2 6 4 2 4" xfId="4422" xr:uid="{00000000-0005-0000-0000-00000E0D0000}"/>
    <cellStyle name="Header2 2 2 6 4 2 5" xfId="4423" xr:uid="{00000000-0005-0000-0000-00000F0D0000}"/>
    <cellStyle name="Header2 2 2 6 4 2 6" xfId="4424" xr:uid="{00000000-0005-0000-0000-0000100D0000}"/>
    <cellStyle name="Header2 2 2 6 4 2 7" xfId="4425" xr:uid="{00000000-0005-0000-0000-0000110D0000}"/>
    <cellStyle name="Header2 2 2 6 4 2 8" xfId="4426" xr:uid="{00000000-0005-0000-0000-0000120D0000}"/>
    <cellStyle name="Header2 2 2 6 4 3" xfId="4427" xr:uid="{00000000-0005-0000-0000-0000130D0000}"/>
    <cellStyle name="Header2 2 2 6 4 4" xfId="4428" xr:uid="{00000000-0005-0000-0000-0000140D0000}"/>
    <cellStyle name="Header2 2 2 6 4 5" xfId="4429" xr:uid="{00000000-0005-0000-0000-0000150D0000}"/>
    <cellStyle name="Header2 2 2 6 4 6" xfId="4430" xr:uid="{00000000-0005-0000-0000-0000160D0000}"/>
    <cellStyle name="Header2 2 2 6 4 7" xfId="4431" xr:uid="{00000000-0005-0000-0000-0000170D0000}"/>
    <cellStyle name="Header2 2 2 6 4 8" xfId="4432" xr:uid="{00000000-0005-0000-0000-0000180D0000}"/>
    <cellStyle name="Header2 2 2 6 4 9" xfId="4433" xr:uid="{00000000-0005-0000-0000-0000190D0000}"/>
    <cellStyle name="Header2 2 2 6 5" xfId="4434" xr:uid="{00000000-0005-0000-0000-00001A0D0000}"/>
    <cellStyle name="Header2 2 2 6 5 2" xfId="4435" xr:uid="{00000000-0005-0000-0000-00001B0D0000}"/>
    <cellStyle name="Header2 2 2 6 5 3" xfId="4436" xr:uid="{00000000-0005-0000-0000-00001C0D0000}"/>
    <cellStyle name="Header2 2 2 6 5 4" xfId="4437" xr:uid="{00000000-0005-0000-0000-00001D0D0000}"/>
    <cellStyle name="Header2 2 2 6 5 5" xfId="4438" xr:uid="{00000000-0005-0000-0000-00001E0D0000}"/>
    <cellStyle name="Header2 2 2 6 5 6" xfId="4439" xr:uid="{00000000-0005-0000-0000-00001F0D0000}"/>
    <cellStyle name="Header2 2 2 6 5 7" xfId="4440" xr:uid="{00000000-0005-0000-0000-0000200D0000}"/>
    <cellStyle name="Header2 2 2 6 5 8" xfId="4441" xr:uid="{00000000-0005-0000-0000-0000210D0000}"/>
    <cellStyle name="Header2 2 2 6 5 9" xfId="4442" xr:uid="{00000000-0005-0000-0000-0000220D0000}"/>
    <cellStyle name="Header2 2 2 6 6" xfId="4443" xr:uid="{00000000-0005-0000-0000-0000230D0000}"/>
    <cellStyle name="Header2 2 2 6 6 2" xfId="4444" xr:uid="{00000000-0005-0000-0000-0000240D0000}"/>
    <cellStyle name="Header2 2 2 6 6 3" xfId="4445" xr:uid="{00000000-0005-0000-0000-0000250D0000}"/>
    <cellStyle name="Header2 2 2 6 6 4" xfId="4446" xr:uid="{00000000-0005-0000-0000-0000260D0000}"/>
    <cellStyle name="Header2 2 2 6 6 5" xfId="4447" xr:uid="{00000000-0005-0000-0000-0000270D0000}"/>
    <cellStyle name="Header2 2 2 6 6 6" xfId="4448" xr:uid="{00000000-0005-0000-0000-0000280D0000}"/>
    <cellStyle name="Header2 2 2 6 6 7" xfId="4449" xr:uid="{00000000-0005-0000-0000-0000290D0000}"/>
    <cellStyle name="Header2 2 2 6 6 8" xfId="4450" xr:uid="{00000000-0005-0000-0000-00002A0D0000}"/>
    <cellStyle name="Header2 2 2 6 7" xfId="4451" xr:uid="{00000000-0005-0000-0000-00002B0D0000}"/>
    <cellStyle name="Header2 2 2 6 7 2" xfId="4452" xr:uid="{00000000-0005-0000-0000-00002C0D0000}"/>
    <cellStyle name="Header2 2 2 6 7 3" xfId="4453" xr:uid="{00000000-0005-0000-0000-00002D0D0000}"/>
    <cellStyle name="Header2 2 2 6 7 4" xfId="4454" xr:uid="{00000000-0005-0000-0000-00002E0D0000}"/>
    <cellStyle name="Header2 2 2 6 7 5" xfId="4455" xr:uid="{00000000-0005-0000-0000-00002F0D0000}"/>
    <cellStyle name="Header2 2 2 6 7 6" xfId="4456" xr:uid="{00000000-0005-0000-0000-0000300D0000}"/>
    <cellStyle name="Header2 2 2 6 7 7" xfId="4457" xr:uid="{00000000-0005-0000-0000-0000310D0000}"/>
    <cellStyle name="Header2 2 2 6 7 8" xfId="4458" xr:uid="{00000000-0005-0000-0000-0000320D0000}"/>
    <cellStyle name="Header2 2 2 6 8" xfId="4459" xr:uid="{00000000-0005-0000-0000-0000330D0000}"/>
    <cellStyle name="Header2 2 2 6 8 2" xfId="4460" xr:uid="{00000000-0005-0000-0000-0000340D0000}"/>
    <cellStyle name="Header2 2 2 6 8 3" xfId="4461" xr:uid="{00000000-0005-0000-0000-0000350D0000}"/>
    <cellStyle name="Header2 2 2 6 8 4" xfId="4462" xr:uid="{00000000-0005-0000-0000-0000360D0000}"/>
    <cellStyle name="Header2 2 2 6 8 5" xfId="4463" xr:uid="{00000000-0005-0000-0000-0000370D0000}"/>
    <cellStyle name="Header2 2 2 6 8 6" xfId="4464" xr:uid="{00000000-0005-0000-0000-0000380D0000}"/>
    <cellStyle name="Header2 2 2 6 8 7" xfId="4465" xr:uid="{00000000-0005-0000-0000-0000390D0000}"/>
    <cellStyle name="Header2 2 2 6 8 8" xfId="4466" xr:uid="{00000000-0005-0000-0000-00003A0D0000}"/>
    <cellStyle name="Header2 2 2 6 9" xfId="4467" xr:uid="{00000000-0005-0000-0000-00003B0D0000}"/>
    <cellStyle name="Header2 2 2 6 9 2" xfId="4468" xr:uid="{00000000-0005-0000-0000-00003C0D0000}"/>
    <cellStyle name="Header2 2 2 6 9 3" xfId="4469" xr:uid="{00000000-0005-0000-0000-00003D0D0000}"/>
    <cellStyle name="Header2 2 2 6 9 4" xfId="4470" xr:uid="{00000000-0005-0000-0000-00003E0D0000}"/>
    <cellStyle name="Header2 2 2 6 9 5" xfId="4471" xr:uid="{00000000-0005-0000-0000-00003F0D0000}"/>
    <cellStyle name="Header2 2 2 6 9 6" xfId="4472" xr:uid="{00000000-0005-0000-0000-0000400D0000}"/>
    <cellStyle name="Header2 2 2 6 9 7" xfId="4473" xr:uid="{00000000-0005-0000-0000-0000410D0000}"/>
    <cellStyle name="Header2 2 2 6 9 8" xfId="4474" xr:uid="{00000000-0005-0000-0000-0000420D0000}"/>
    <cellStyle name="Header2 2 2 7" xfId="360" xr:uid="{00000000-0005-0000-0000-0000430D0000}"/>
    <cellStyle name="Header2 2 2 7 10" xfId="4475" xr:uid="{00000000-0005-0000-0000-0000440D0000}"/>
    <cellStyle name="Header2 2 2 7 11" xfId="4476" xr:uid="{00000000-0005-0000-0000-0000450D0000}"/>
    <cellStyle name="Header2 2 2 7 12" xfId="4477" xr:uid="{00000000-0005-0000-0000-0000460D0000}"/>
    <cellStyle name="Header2 2 2 7 13" xfId="4478" xr:uid="{00000000-0005-0000-0000-0000470D0000}"/>
    <cellStyle name="Header2 2 2 7 14" xfId="4479" xr:uid="{00000000-0005-0000-0000-0000480D0000}"/>
    <cellStyle name="Header2 2 2 7 15" xfId="4480" xr:uid="{00000000-0005-0000-0000-0000490D0000}"/>
    <cellStyle name="Header2 2 2 7 16" xfId="4481" xr:uid="{00000000-0005-0000-0000-00004A0D0000}"/>
    <cellStyle name="Header2 2 2 7 17" xfId="4482" xr:uid="{00000000-0005-0000-0000-00004B0D0000}"/>
    <cellStyle name="Header2 2 2 7 2" xfId="361" xr:uid="{00000000-0005-0000-0000-00004C0D0000}"/>
    <cellStyle name="Header2 2 2 7 2 10" xfId="4483" xr:uid="{00000000-0005-0000-0000-00004D0D0000}"/>
    <cellStyle name="Header2 2 2 7 2 11" xfId="4484" xr:uid="{00000000-0005-0000-0000-00004E0D0000}"/>
    <cellStyle name="Header2 2 2 7 2 12" xfId="4485" xr:uid="{00000000-0005-0000-0000-00004F0D0000}"/>
    <cellStyle name="Header2 2 2 7 2 13" xfId="4486" xr:uid="{00000000-0005-0000-0000-0000500D0000}"/>
    <cellStyle name="Header2 2 2 7 2 14" xfId="4487" xr:uid="{00000000-0005-0000-0000-0000510D0000}"/>
    <cellStyle name="Header2 2 2 7 2 15" xfId="4488" xr:uid="{00000000-0005-0000-0000-0000520D0000}"/>
    <cellStyle name="Header2 2 2 7 2 16" xfId="4489" xr:uid="{00000000-0005-0000-0000-0000530D0000}"/>
    <cellStyle name="Header2 2 2 7 2 2" xfId="362" xr:uid="{00000000-0005-0000-0000-0000540D0000}"/>
    <cellStyle name="Header2 2 2 7 2 2 10" xfId="4490" xr:uid="{00000000-0005-0000-0000-0000550D0000}"/>
    <cellStyle name="Header2 2 2 7 2 2 2" xfId="4491" xr:uid="{00000000-0005-0000-0000-0000560D0000}"/>
    <cellStyle name="Header2 2 2 7 2 2 2 2" xfId="4492" xr:uid="{00000000-0005-0000-0000-0000570D0000}"/>
    <cellStyle name="Header2 2 2 7 2 2 2 3" xfId="4493" xr:uid="{00000000-0005-0000-0000-0000580D0000}"/>
    <cellStyle name="Header2 2 2 7 2 2 2 4" xfId="4494" xr:uid="{00000000-0005-0000-0000-0000590D0000}"/>
    <cellStyle name="Header2 2 2 7 2 2 2 5" xfId="4495" xr:uid="{00000000-0005-0000-0000-00005A0D0000}"/>
    <cellStyle name="Header2 2 2 7 2 2 2 6" xfId="4496" xr:uid="{00000000-0005-0000-0000-00005B0D0000}"/>
    <cellStyle name="Header2 2 2 7 2 2 2 7" xfId="4497" xr:uid="{00000000-0005-0000-0000-00005C0D0000}"/>
    <cellStyle name="Header2 2 2 7 2 2 2 8" xfId="4498" xr:uid="{00000000-0005-0000-0000-00005D0D0000}"/>
    <cellStyle name="Header2 2 2 7 2 2 3" xfId="4499" xr:uid="{00000000-0005-0000-0000-00005E0D0000}"/>
    <cellStyle name="Header2 2 2 7 2 2 4" xfId="4500" xr:uid="{00000000-0005-0000-0000-00005F0D0000}"/>
    <cellStyle name="Header2 2 2 7 2 2 5" xfId="4501" xr:uid="{00000000-0005-0000-0000-0000600D0000}"/>
    <cellStyle name="Header2 2 2 7 2 2 6" xfId="4502" xr:uid="{00000000-0005-0000-0000-0000610D0000}"/>
    <cellStyle name="Header2 2 2 7 2 2 7" xfId="4503" xr:uid="{00000000-0005-0000-0000-0000620D0000}"/>
    <cellStyle name="Header2 2 2 7 2 2 8" xfId="4504" xr:uid="{00000000-0005-0000-0000-0000630D0000}"/>
    <cellStyle name="Header2 2 2 7 2 2 9" xfId="4505" xr:uid="{00000000-0005-0000-0000-0000640D0000}"/>
    <cellStyle name="Header2 2 2 7 2 3" xfId="4506" xr:uid="{00000000-0005-0000-0000-0000650D0000}"/>
    <cellStyle name="Header2 2 2 7 2 3 10" xfId="4507" xr:uid="{00000000-0005-0000-0000-0000660D0000}"/>
    <cellStyle name="Header2 2 2 7 2 3 2" xfId="4508" xr:uid="{00000000-0005-0000-0000-0000670D0000}"/>
    <cellStyle name="Header2 2 2 7 2 3 2 2" xfId="4509" xr:uid="{00000000-0005-0000-0000-0000680D0000}"/>
    <cellStyle name="Header2 2 2 7 2 3 2 3" xfId="4510" xr:uid="{00000000-0005-0000-0000-0000690D0000}"/>
    <cellStyle name="Header2 2 2 7 2 3 2 4" xfId="4511" xr:uid="{00000000-0005-0000-0000-00006A0D0000}"/>
    <cellStyle name="Header2 2 2 7 2 3 2 5" xfId="4512" xr:uid="{00000000-0005-0000-0000-00006B0D0000}"/>
    <cellStyle name="Header2 2 2 7 2 3 2 6" xfId="4513" xr:uid="{00000000-0005-0000-0000-00006C0D0000}"/>
    <cellStyle name="Header2 2 2 7 2 3 2 7" xfId="4514" xr:uid="{00000000-0005-0000-0000-00006D0D0000}"/>
    <cellStyle name="Header2 2 2 7 2 3 2 8" xfId="4515" xr:uid="{00000000-0005-0000-0000-00006E0D0000}"/>
    <cellStyle name="Header2 2 2 7 2 3 3" xfId="4516" xr:uid="{00000000-0005-0000-0000-00006F0D0000}"/>
    <cellStyle name="Header2 2 2 7 2 3 4" xfId="4517" xr:uid="{00000000-0005-0000-0000-0000700D0000}"/>
    <cellStyle name="Header2 2 2 7 2 3 5" xfId="4518" xr:uid="{00000000-0005-0000-0000-0000710D0000}"/>
    <cellStyle name="Header2 2 2 7 2 3 6" xfId="4519" xr:uid="{00000000-0005-0000-0000-0000720D0000}"/>
    <cellStyle name="Header2 2 2 7 2 3 7" xfId="4520" xr:uid="{00000000-0005-0000-0000-0000730D0000}"/>
    <cellStyle name="Header2 2 2 7 2 3 8" xfId="4521" xr:uid="{00000000-0005-0000-0000-0000740D0000}"/>
    <cellStyle name="Header2 2 2 7 2 3 9" xfId="4522" xr:uid="{00000000-0005-0000-0000-0000750D0000}"/>
    <cellStyle name="Header2 2 2 7 2 4" xfId="4523" xr:uid="{00000000-0005-0000-0000-0000760D0000}"/>
    <cellStyle name="Header2 2 2 7 2 4 2" xfId="4524" xr:uid="{00000000-0005-0000-0000-0000770D0000}"/>
    <cellStyle name="Header2 2 2 7 2 4 3" xfId="4525" xr:uid="{00000000-0005-0000-0000-0000780D0000}"/>
    <cellStyle name="Header2 2 2 7 2 4 4" xfId="4526" xr:uid="{00000000-0005-0000-0000-0000790D0000}"/>
    <cellStyle name="Header2 2 2 7 2 4 5" xfId="4527" xr:uid="{00000000-0005-0000-0000-00007A0D0000}"/>
    <cellStyle name="Header2 2 2 7 2 4 6" xfId="4528" xr:uid="{00000000-0005-0000-0000-00007B0D0000}"/>
    <cellStyle name="Header2 2 2 7 2 4 7" xfId="4529" xr:uid="{00000000-0005-0000-0000-00007C0D0000}"/>
    <cellStyle name="Header2 2 2 7 2 4 8" xfId="4530" xr:uid="{00000000-0005-0000-0000-00007D0D0000}"/>
    <cellStyle name="Header2 2 2 7 2 4 9" xfId="4531" xr:uid="{00000000-0005-0000-0000-00007E0D0000}"/>
    <cellStyle name="Header2 2 2 7 2 5" xfId="4532" xr:uid="{00000000-0005-0000-0000-00007F0D0000}"/>
    <cellStyle name="Header2 2 2 7 2 5 2" xfId="4533" xr:uid="{00000000-0005-0000-0000-0000800D0000}"/>
    <cellStyle name="Header2 2 2 7 2 5 3" xfId="4534" xr:uid="{00000000-0005-0000-0000-0000810D0000}"/>
    <cellStyle name="Header2 2 2 7 2 5 4" xfId="4535" xr:uid="{00000000-0005-0000-0000-0000820D0000}"/>
    <cellStyle name="Header2 2 2 7 2 5 5" xfId="4536" xr:uid="{00000000-0005-0000-0000-0000830D0000}"/>
    <cellStyle name="Header2 2 2 7 2 5 6" xfId="4537" xr:uid="{00000000-0005-0000-0000-0000840D0000}"/>
    <cellStyle name="Header2 2 2 7 2 5 7" xfId="4538" xr:uid="{00000000-0005-0000-0000-0000850D0000}"/>
    <cellStyle name="Header2 2 2 7 2 5 8" xfId="4539" xr:uid="{00000000-0005-0000-0000-0000860D0000}"/>
    <cellStyle name="Header2 2 2 7 2 6" xfId="4540" xr:uid="{00000000-0005-0000-0000-0000870D0000}"/>
    <cellStyle name="Header2 2 2 7 2 6 2" xfId="4541" xr:uid="{00000000-0005-0000-0000-0000880D0000}"/>
    <cellStyle name="Header2 2 2 7 2 6 3" xfId="4542" xr:uid="{00000000-0005-0000-0000-0000890D0000}"/>
    <cellStyle name="Header2 2 2 7 2 6 4" xfId="4543" xr:uid="{00000000-0005-0000-0000-00008A0D0000}"/>
    <cellStyle name="Header2 2 2 7 2 6 5" xfId="4544" xr:uid="{00000000-0005-0000-0000-00008B0D0000}"/>
    <cellStyle name="Header2 2 2 7 2 6 6" xfId="4545" xr:uid="{00000000-0005-0000-0000-00008C0D0000}"/>
    <cellStyle name="Header2 2 2 7 2 6 7" xfId="4546" xr:uid="{00000000-0005-0000-0000-00008D0D0000}"/>
    <cellStyle name="Header2 2 2 7 2 6 8" xfId="4547" xr:uid="{00000000-0005-0000-0000-00008E0D0000}"/>
    <cellStyle name="Header2 2 2 7 2 7" xfId="4548" xr:uid="{00000000-0005-0000-0000-00008F0D0000}"/>
    <cellStyle name="Header2 2 2 7 2 7 2" xfId="4549" xr:uid="{00000000-0005-0000-0000-0000900D0000}"/>
    <cellStyle name="Header2 2 2 7 2 7 3" xfId="4550" xr:uid="{00000000-0005-0000-0000-0000910D0000}"/>
    <cellStyle name="Header2 2 2 7 2 7 4" xfId="4551" xr:uid="{00000000-0005-0000-0000-0000920D0000}"/>
    <cellStyle name="Header2 2 2 7 2 7 5" xfId="4552" xr:uid="{00000000-0005-0000-0000-0000930D0000}"/>
    <cellStyle name="Header2 2 2 7 2 7 6" xfId="4553" xr:uid="{00000000-0005-0000-0000-0000940D0000}"/>
    <cellStyle name="Header2 2 2 7 2 7 7" xfId="4554" xr:uid="{00000000-0005-0000-0000-0000950D0000}"/>
    <cellStyle name="Header2 2 2 7 2 7 8" xfId="4555" xr:uid="{00000000-0005-0000-0000-0000960D0000}"/>
    <cellStyle name="Header2 2 2 7 2 8" xfId="4556" xr:uid="{00000000-0005-0000-0000-0000970D0000}"/>
    <cellStyle name="Header2 2 2 7 2 8 2" xfId="4557" xr:uid="{00000000-0005-0000-0000-0000980D0000}"/>
    <cellStyle name="Header2 2 2 7 2 8 3" xfId="4558" xr:uid="{00000000-0005-0000-0000-0000990D0000}"/>
    <cellStyle name="Header2 2 2 7 2 8 4" xfId="4559" xr:uid="{00000000-0005-0000-0000-00009A0D0000}"/>
    <cellStyle name="Header2 2 2 7 2 8 5" xfId="4560" xr:uid="{00000000-0005-0000-0000-00009B0D0000}"/>
    <cellStyle name="Header2 2 2 7 2 8 6" xfId="4561" xr:uid="{00000000-0005-0000-0000-00009C0D0000}"/>
    <cellStyle name="Header2 2 2 7 2 8 7" xfId="4562" xr:uid="{00000000-0005-0000-0000-00009D0D0000}"/>
    <cellStyle name="Header2 2 2 7 2 8 8" xfId="4563" xr:uid="{00000000-0005-0000-0000-00009E0D0000}"/>
    <cellStyle name="Header2 2 2 7 2 9" xfId="4564" xr:uid="{00000000-0005-0000-0000-00009F0D0000}"/>
    <cellStyle name="Header2 2 2 7 3" xfId="363" xr:uid="{00000000-0005-0000-0000-0000A00D0000}"/>
    <cellStyle name="Header2 2 2 7 3 10" xfId="4565" xr:uid="{00000000-0005-0000-0000-0000A10D0000}"/>
    <cellStyle name="Header2 2 2 7 3 2" xfId="4566" xr:uid="{00000000-0005-0000-0000-0000A20D0000}"/>
    <cellStyle name="Header2 2 2 7 3 2 2" xfId="4567" xr:uid="{00000000-0005-0000-0000-0000A30D0000}"/>
    <cellStyle name="Header2 2 2 7 3 2 3" xfId="4568" xr:uid="{00000000-0005-0000-0000-0000A40D0000}"/>
    <cellStyle name="Header2 2 2 7 3 2 4" xfId="4569" xr:uid="{00000000-0005-0000-0000-0000A50D0000}"/>
    <cellStyle name="Header2 2 2 7 3 2 5" xfId="4570" xr:uid="{00000000-0005-0000-0000-0000A60D0000}"/>
    <cellStyle name="Header2 2 2 7 3 2 6" xfId="4571" xr:uid="{00000000-0005-0000-0000-0000A70D0000}"/>
    <cellStyle name="Header2 2 2 7 3 2 7" xfId="4572" xr:uid="{00000000-0005-0000-0000-0000A80D0000}"/>
    <cellStyle name="Header2 2 2 7 3 2 8" xfId="4573" xr:uid="{00000000-0005-0000-0000-0000A90D0000}"/>
    <cellStyle name="Header2 2 2 7 3 3" xfId="4574" xr:uid="{00000000-0005-0000-0000-0000AA0D0000}"/>
    <cellStyle name="Header2 2 2 7 3 4" xfId="4575" xr:uid="{00000000-0005-0000-0000-0000AB0D0000}"/>
    <cellStyle name="Header2 2 2 7 3 5" xfId="4576" xr:uid="{00000000-0005-0000-0000-0000AC0D0000}"/>
    <cellStyle name="Header2 2 2 7 3 6" xfId="4577" xr:uid="{00000000-0005-0000-0000-0000AD0D0000}"/>
    <cellStyle name="Header2 2 2 7 3 7" xfId="4578" xr:uid="{00000000-0005-0000-0000-0000AE0D0000}"/>
    <cellStyle name="Header2 2 2 7 3 8" xfId="4579" xr:uid="{00000000-0005-0000-0000-0000AF0D0000}"/>
    <cellStyle name="Header2 2 2 7 3 9" xfId="4580" xr:uid="{00000000-0005-0000-0000-0000B00D0000}"/>
    <cellStyle name="Header2 2 2 7 4" xfId="4581" xr:uid="{00000000-0005-0000-0000-0000B10D0000}"/>
    <cellStyle name="Header2 2 2 7 4 10" xfId="4582" xr:uid="{00000000-0005-0000-0000-0000B20D0000}"/>
    <cellStyle name="Header2 2 2 7 4 2" xfId="4583" xr:uid="{00000000-0005-0000-0000-0000B30D0000}"/>
    <cellStyle name="Header2 2 2 7 4 2 2" xfId="4584" xr:uid="{00000000-0005-0000-0000-0000B40D0000}"/>
    <cellStyle name="Header2 2 2 7 4 2 3" xfId="4585" xr:uid="{00000000-0005-0000-0000-0000B50D0000}"/>
    <cellStyle name="Header2 2 2 7 4 2 4" xfId="4586" xr:uid="{00000000-0005-0000-0000-0000B60D0000}"/>
    <cellStyle name="Header2 2 2 7 4 2 5" xfId="4587" xr:uid="{00000000-0005-0000-0000-0000B70D0000}"/>
    <cellStyle name="Header2 2 2 7 4 2 6" xfId="4588" xr:uid="{00000000-0005-0000-0000-0000B80D0000}"/>
    <cellStyle name="Header2 2 2 7 4 2 7" xfId="4589" xr:uid="{00000000-0005-0000-0000-0000B90D0000}"/>
    <cellStyle name="Header2 2 2 7 4 2 8" xfId="4590" xr:uid="{00000000-0005-0000-0000-0000BA0D0000}"/>
    <cellStyle name="Header2 2 2 7 4 3" xfId="4591" xr:uid="{00000000-0005-0000-0000-0000BB0D0000}"/>
    <cellStyle name="Header2 2 2 7 4 4" xfId="4592" xr:uid="{00000000-0005-0000-0000-0000BC0D0000}"/>
    <cellStyle name="Header2 2 2 7 4 5" xfId="4593" xr:uid="{00000000-0005-0000-0000-0000BD0D0000}"/>
    <cellStyle name="Header2 2 2 7 4 6" xfId="4594" xr:uid="{00000000-0005-0000-0000-0000BE0D0000}"/>
    <cellStyle name="Header2 2 2 7 4 7" xfId="4595" xr:uid="{00000000-0005-0000-0000-0000BF0D0000}"/>
    <cellStyle name="Header2 2 2 7 4 8" xfId="4596" xr:uid="{00000000-0005-0000-0000-0000C00D0000}"/>
    <cellStyle name="Header2 2 2 7 4 9" xfId="4597" xr:uid="{00000000-0005-0000-0000-0000C10D0000}"/>
    <cellStyle name="Header2 2 2 7 5" xfId="4598" xr:uid="{00000000-0005-0000-0000-0000C20D0000}"/>
    <cellStyle name="Header2 2 2 7 5 2" xfId="4599" xr:uid="{00000000-0005-0000-0000-0000C30D0000}"/>
    <cellStyle name="Header2 2 2 7 5 3" xfId="4600" xr:uid="{00000000-0005-0000-0000-0000C40D0000}"/>
    <cellStyle name="Header2 2 2 7 5 4" xfId="4601" xr:uid="{00000000-0005-0000-0000-0000C50D0000}"/>
    <cellStyle name="Header2 2 2 7 5 5" xfId="4602" xr:uid="{00000000-0005-0000-0000-0000C60D0000}"/>
    <cellStyle name="Header2 2 2 7 5 6" xfId="4603" xr:uid="{00000000-0005-0000-0000-0000C70D0000}"/>
    <cellStyle name="Header2 2 2 7 5 7" xfId="4604" xr:uid="{00000000-0005-0000-0000-0000C80D0000}"/>
    <cellStyle name="Header2 2 2 7 5 8" xfId="4605" xr:uid="{00000000-0005-0000-0000-0000C90D0000}"/>
    <cellStyle name="Header2 2 2 7 5 9" xfId="4606" xr:uid="{00000000-0005-0000-0000-0000CA0D0000}"/>
    <cellStyle name="Header2 2 2 7 6" xfId="4607" xr:uid="{00000000-0005-0000-0000-0000CB0D0000}"/>
    <cellStyle name="Header2 2 2 7 6 2" xfId="4608" xr:uid="{00000000-0005-0000-0000-0000CC0D0000}"/>
    <cellStyle name="Header2 2 2 7 6 3" xfId="4609" xr:uid="{00000000-0005-0000-0000-0000CD0D0000}"/>
    <cellStyle name="Header2 2 2 7 6 4" xfId="4610" xr:uid="{00000000-0005-0000-0000-0000CE0D0000}"/>
    <cellStyle name="Header2 2 2 7 6 5" xfId="4611" xr:uid="{00000000-0005-0000-0000-0000CF0D0000}"/>
    <cellStyle name="Header2 2 2 7 6 6" xfId="4612" xr:uid="{00000000-0005-0000-0000-0000D00D0000}"/>
    <cellStyle name="Header2 2 2 7 6 7" xfId="4613" xr:uid="{00000000-0005-0000-0000-0000D10D0000}"/>
    <cellStyle name="Header2 2 2 7 6 8" xfId="4614" xr:uid="{00000000-0005-0000-0000-0000D20D0000}"/>
    <cellStyle name="Header2 2 2 7 7" xfId="4615" xr:uid="{00000000-0005-0000-0000-0000D30D0000}"/>
    <cellStyle name="Header2 2 2 7 7 2" xfId="4616" xr:uid="{00000000-0005-0000-0000-0000D40D0000}"/>
    <cellStyle name="Header2 2 2 7 7 3" xfId="4617" xr:uid="{00000000-0005-0000-0000-0000D50D0000}"/>
    <cellStyle name="Header2 2 2 7 7 4" xfId="4618" xr:uid="{00000000-0005-0000-0000-0000D60D0000}"/>
    <cellStyle name="Header2 2 2 7 7 5" xfId="4619" xr:uid="{00000000-0005-0000-0000-0000D70D0000}"/>
    <cellStyle name="Header2 2 2 7 7 6" xfId="4620" xr:uid="{00000000-0005-0000-0000-0000D80D0000}"/>
    <cellStyle name="Header2 2 2 7 7 7" xfId="4621" xr:uid="{00000000-0005-0000-0000-0000D90D0000}"/>
    <cellStyle name="Header2 2 2 7 7 8" xfId="4622" xr:uid="{00000000-0005-0000-0000-0000DA0D0000}"/>
    <cellStyle name="Header2 2 2 7 8" xfId="4623" xr:uid="{00000000-0005-0000-0000-0000DB0D0000}"/>
    <cellStyle name="Header2 2 2 7 8 2" xfId="4624" xr:uid="{00000000-0005-0000-0000-0000DC0D0000}"/>
    <cellStyle name="Header2 2 2 7 8 3" xfId="4625" xr:uid="{00000000-0005-0000-0000-0000DD0D0000}"/>
    <cellStyle name="Header2 2 2 7 8 4" xfId="4626" xr:uid="{00000000-0005-0000-0000-0000DE0D0000}"/>
    <cellStyle name="Header2 2 2 7 8 5" xfId="4627" xr:uid="{00000000-0005-0000-0000-0000DF0D0000}"/>
    <cellStyle name="Header2 2 2 7 8 6" xfId="4628" xr:uid="{00000000-0005-0000-0000-0000E00D0000}"/>
    <cellStyle name="Header2 2 2 7 8 7" xfId="4629" xr:uid="{00000000-0005-0000-0000-0000E10D0000}"/>
    <cellStyle name="Header2 2 2 7 8 8" xfId="4630" xr:uid="{00000000-0005-0000-0000-0000E20D0000}"/>
    <cellStyle name="Header2 2 2 7 9" xfId="4631" xr:uid="{00000000-0005-0000-0000-0000E30D0000}"/>
    <cellStyle name="Header2 2 2 7 9 2" xfId="4632" xr:uid="{00000000-0005-0000-0000-0000E40D0000}"/>
    <cellStyle name="Header2 2 2 7 9 3" xfId="4633" xr:uid="{00000000-0005-0000-0000-0000E50D0000}"/>
    <cellStyle name="Header2 2 2 7 9 4" xfId="4634" xr:uid="{00000000-0005-0000-0000-0000E60D0000}"/>
    <cellStyle name="Header2 2 2 7 9 5" xfId="4635" xr:uid="{00000000-0005-0000-0000-0000E70D0000}"/>
    <cellStyle name="Header2 2 2 7 9 6" xfId="4636" xr:uid="{00000000-0005-0000-0000-0000E80D0000}"/>
    <cellStyle name="Header2 2 2 7 9 7" xfId="4637" xr:uid="{00000000-0005-0000-0000-0000E90D0000}"/>
    <cellStyle name="Header2 2 2 7 9 8" xfId="4638" xr:uid="{00000000-0005-0000-0000-0000EA0D0000}"/>
    <cellStyle name="Header2 2 2 8" xfId="364" xr:uid="{00000000-0005-0000-0000-0000EB0D0000}"/>
    <cellStyle name="Header2 2 2 8 10" xfId="4639" xr:uid="{00000000-0005-0000-0000-0000EC0D0000}"/>
    <cellStyle name="Header2 2 2 8 11" xfId="4640" xr:uid="{00000000-0005-0000-0000-0000ED0D0000}"/>
    <cellStyle name="Header2 2 2 8 12" xfId="4641" xr:uid="{00000000-0005-0000-0000-0000EE0D0000}"/>
    <cellStyle name="Header2 2 2 8 13" xfId="4642" xr:uid="{00000000-0005-0000-0000-0000EF0D0000}"/>
    <cellStyle name="Header2 2 2 8 14" xfId="4643" xr:uid="{00000000-0005-0000-0000-0000F00D0000}"/>
    <cellStyle name="Header2 2 2 8 15" xfId="4644" xr:uid="{00000000-0005-0000-0000-0000F10D0000}"/>
    <cellStyle name="Header2 2 2 8 16" xfId="4645" xr:uid="{00000000-0005-0000-0000-0000F20D0000}"/>
    <cellStyle name="Header2 2 2 8 2" xfId="365" xr:uid="{00000000-0005-0000-0000-0000F30D0000}"/>
    <cellStyle name="Header2 2 2 8 2 10" xfId="4646" xr:uid="{00000000-0005-0000-0000-0000F40D0000}"/>
    <cellStyle name="Header2 2 2 8 2 2" xfId="4647" xr:uid="{00000000-0005-0000-0000-0000F50D0000}"/>
    <cellStyle name="Header2 2 2 8 2 2 2" xfId="4648" xr:uid="{00000000-0005-0000-0000-0000F60D0000}"/>
    <cellStyle name="Header2 2 2 8 2 2 3" xfId="4649" xr:uid="{00000000-0005-0000-0000-0000F70D0000}"/>
    <cellStyle name="Header2 2 2 8 2 2 4" xfId="4650" xr:uid="{00000000-0005-0000-0000-0000F80D0000}"/>
    <cellStyle name="Header2 2 2 8 2 2 5" xfId="4651" xr:uid="{00000000-0005-0000-0000-0000F90D0000}"/>
    <cellStyle name="Header2 2 2 8 2 2 6" xfId="4652" xr:uid="{00000000-0005-0000-0000-0000FA0D0000}"/>
    <cellStyle name="Header2 2 2 8 2 2 7" xfId="4653" xr:uid="{00000000-0005-0000-0000-0000FB0D0000}"/>
    <cellStyle name="Header2 2 2 8 2 2 8" xfId="4654" xr:uid="{00000000-0005-0000-0000-0000FC0D0000}"/>
    <cellStyle name="Header2 2 2 8 2 3" xfId="4655" xr:uid="{00000000-0005-0000-0000-0000FD0D0000}"/>
    <cellStyle name="Header2 2 2 8 2 4" xfId="4656" xr:uid="{00000000-0005-0000-0000-0000FE0D0000}"/>
    <cellStyle name="Header2 2 2 8 2 5" xfId="4657" xr:uid="{00000000-0005-0000-0000-0000FF0D0000}"/>
    <cellStyle name="Header2 2 2 8 2 6" xfId="4658" xr:uid="{00000000-0005-0000-0000-0000000E0000}"/>
    <cellStyle name="Header2 2 2 8 2 7" xfId="4659" xr:uid="{00000000-0005-0000-0000-0000010E0000}"/>
    <cellStyle name="Header2 2 2 8 2 8" xfId="4660" xr:uid="{00000000-0005-0000-0000-0000020E0000}"/>
    <cellStyle name="Header2 2 2 8 2 9" xfId="4661" xr:uid="{00000000-0005-0000-0000-0000030E0000}"/>
    <cellStyle name="Header2 2 2 8 3" xfId="4662" xr:uid="{00000000-0005-0000-0000-0000040E0000}"/>
    <cellStyle name="Header2 2 2 8 3 10" xfId="4663" xr:uid="{00000000-0005-0000-0000-0000050E0000}"/>
    <cellStyle name="Header2 2 2 8 3 2" xfId="4664" xr:uid="{00000000-0005-0000-0000-0000060E0000}"/>
    <cellStyle name="Header2 2 2 8 3 2 2" xfId="4665" xr:uid="{00000000-0005-0000-0000-0000070E0000}"/>
    <cellStyle name="Header2 2 2 8 3 2 3" xfId="4666" xr:uid="{00000000-0005-0000-0000-0000080E0000}"/>
    <cellStyle name="Header2 2 2 8 3 2 4" xfId="4667" xr:uid="{00000000-0005-0000-0000-0000090E0000}"/>
    <cellStyle name="Header2 2 2 8 3 2 5" xfId="4668" xr:uid="{00000000-0005-0000-0000-00000A0E0000}"/>
    <cellStyle name="Header2 2 2 8 3 2 6" xfId="4669" xr:uid="{00000000-0005-0000-0000-00000B0E0000}"/>
    <cellStyle name="Header2 2 2 8 3 2 7" xfId="4670" xr:uid="{00000000-0005-0000-0000-00000C0E0000}"/>
    <cellStyle name="Header2 2 2 8 3 2 8" xfId="4671" xr:uid="{00000000-0005-0000-0000-00000D0E0000}"/>
    <cellStyle name="Header2 2 2 8 3 3" xfId="4672" xr:uid="{00000000-0005-0000-0000-00000E0E0000}"/>
    <cellStyle name="Header2 2 2 8 3 4" xfId="4673" xr:uid="{00000000-0005-0000-0000-00000F0E0000}"/>
    <cellStyle name="Header2 2 2 8 3 5" xfId="4674" xr:uid="{00000000-0005-0000-0000-0000100E0000}"/>
    <cellStyle name="Header2 2 2 8 3 6" xfId="4675" xr:uid="{00000000-0005-0000-0000-0000110E0000}"/>
    <cellStyle name="Header2 2 2 8 3 7" xfId="4676" xr:uid="{00000000-0005-0000-0000-0000120E0000}"/>
    <cellStyle name="Header2 2 2 8 3 8" xfId="4677" xr:uid="{00000000-0005-0000-0000-0000130E0000}"/>
    <cellStyle name="Header2 2 2 8 3 9" xfId="4678" xr:uid="{00000000-0005-0000-0000-0000140E0000}"/>
    <cellStyle name="Header2 2 2 8 4" xfId="4679" xr:uid="{00000000-0005-0000-0000-0000150E0000}"/>
    <cellStyle name="Header2 2 2 8 4 2" xfId="4680" xr:uid="{00000000-0005-0000-0000-0000160E0000}"/>
    <cellStyle name="Header2 2 2 8 4 3" xfId="4681" xr:uid="{00000000-0005-0000-0000-0000170E0000}"/>
    <cellStyle name="Header2 2 2 8 4 4" xfId="4682" xr:uid="{00000000-0005-0000-0000-0000180E0000}"/>
    <cellStyle name="Header2 2 2 8 4 5" xfId="4683" xr:uid="{00000000-0005-0000-0000-0000190E0000}"/>
    <cellStyle name="Header2 2 2 8 4 6" xfId="4684" xr:uid="{00000000-0005-0000-0000-00001A0E0000}"/>
    <cellStyle name="Header2 2 2 8 4 7" xfId="4685" xr:uid="{00000000-0005-0000-0000-00001B0E0000}"/>
    <cellStyle name="Header2 2 2 8 4 8" xfId="4686" xr:uid="{00000000-0005-0000-0000-00001C0E0000}"/>
    <cellStyle name="Header2 2 2 8 4 9" xfId="4687" xr:uid="{00000000-0005-0000-0000-00001D0E0000}"/>
    <cellStyle name="Header2 2 2 8 5" xfId="4688" xr:uid="{00000000-0005-0000-0000-00001E0E0000}"/>
    <cellStyle name="Header2 2 2 8 5 2" xfId="4689" xr:uid="{00000000-0005-0000-0000-00001F0E0000}"/>
    <cellStyle name="Header2 2 2 8 5 3" xfId="4690" xr:uid="{00000000-0005-0000-0000-0000200E0000}"/>
    <cellStyle name="Header2 2 2 8 5 4" xfId="4691" xr:uid="{00000000-0005-0000-0000-0000210E0000}"/>
    <cellStyle name="Header2 2 2 8 5 5" xfId="4692" xr:uid="{00000000-0005-0000-0000-0000220E0000}"/>
    <cellStyle name="Header2 2 2 8 5 6" xfId="4693" xr:uid="{00000000-0005-0000-0000-0000230E0000}"/>
    <cellStyle name="Header2 2 2 8 5 7" xfId="4694" xr:uid="{00000000-0005-0000-0000-0000240E0000}"/>
    <cellStyle name="Header2 2 2 8 5 8" xfId="4695" xr:uid="{00000000-0005-0000-0000-0000250E0000}"/>
    <cellStyle name="Header2 2 2 8 6" xfId="4696" xr:uid="{00000000-0005-0000-0000-0000260E0000}"/>
    <cellStyle name="Header2 2 2 8 6 2" xfId="4697" xr:uid="{00000000-0005-0000-0000-0000270E0000}"/>
    <cellStyle name="Header2 2 2 8 6 3" xfId="4698" xr:uid="{00000000-0005-0000-0000-0000280E0000}"/>
    <cellStyle name="Header2 2 2 8 6 4" xfId="4699" xr:uid="{00000000-0005-0000-0000-0000290E0000}"/>
    <cellStyle name="Header2 2 2 8 6 5" xfId="4700" xr:uid="{00000000-0005-0000-0000-00002A0E0000}"/>
    <cellStyle name="Header2 2 2 8 6 6" xfId="4701" xr:uid="{00000000-0005-0000-0000-00002B0E0000}"/>
    <cellStyle name="Header2 2 2 8 6 7" xfId="4702" xr:uid="{00000000-0005-0000-0000-00002C0E0000}"/>
    <cellStyle name="Header2 2 2 8 6 8" xfId="4703" xr:uid="{00000000-0005-0000-0000-00002D0E0000}"/>
    <cellStyle name="Header2 2 2 8 7" xfId="4704" xr:uid="{00000000-0005-0000-0000-00002E0E0000}"/>
    <cellStyle name="Header2 2 2 8 7 2" xfId="4705" xr:uid="{00000000-0005-0000-0000-00002F0E0000}"/>
    <cellStyle name="Header2 2 2 8 7 3" xfId="4706" xr:uid="{00000000-0005-0000-0000-0000300E0000}"/>
    <cellStyle name="Header2 2 2 8 7 4" xfId="4707" xr:uid="{00000000-0005-0000-0000-0000310E0000}"/>
    <cellStyle name="Header2 2 2 8 7 5" xfId="4708" xr:uid="{00000000-0005-0000-0000-0000320E0000}"/>
    <cellStyle name="Header2 2 2 8 7 6" xfId="4709" xr:uid="{00000000-0005-0000-0000-0000330E0000}"/>
    <cellStyle name="Header2 2 2 8 7 7" xfId="4710" xr:uid="{00000000-0005-0000-0000-0000340E0000}"/>
    <cellStyle name="Header2 2 2 8 7 8" xfId="4711" xr:uid="{00000000-0005-0000-0000-0000350E0000}"/>
    <cellStyle name="Header2 2 2 8 8" xfId="4712" xr:uid="{00000000-0005-0000-0000-0000360E0000}"/>
    <cellStyle name="Header2 2 2 8 8 2" xfId="4713" xr:uid="{00000000-0005-0000-0000-0000370E0000}"/>
    <cellStyle name="Header2 2 2 8 8 3" xfId="4714" xr:uid="{00000000-0005-0000-0000-0000380E0000}"/>
    <cellStyle name="Header2 2 2 8 8 4" xfId="4715" xr:uid="{00000000-0005-0000-0000-0000390E0000}"/>
    <cellStyle name="Header2 2 2 8 8 5" xfId="4716" xr:uid="{00000000-0005-0000-0000-00003A0E0000}"/>
    <cellStyle name="Header2 2 2 8 8 6" xfId="4717" xr:uid="{00000000-0005-0000-0000-00003B0E0000}"/>
    <cellStyle name="Header2 2 2 8 8 7" xfId="4718" xr:uid="{00000000-0005-0000-0000-00003C0E0000}"/>
    <cellStyle name="Header2 2 2 8 8 8" xfId="4719" xr:uid="{00000000-0005-0000-0000-00003D0E0000}"/>
    <cellStyle name="Header2 2 2 8 9" xfId="4720" xr:uid="{00000000-0005-0000-0000-00003E0E0000}"/>
    <cellStyle name="Header2 2 2 9" xfId="366" xr:uid="{00000000-0005-0000-0000-00003F0E0000}"/>
    <cellStyle name="Header2 2 2 9 10" xfId="4721" xr:uid="{00000000-0005-0000-0000-0000400E0000}"/>
    <cellStyle name="Header2 2 2 9 2" xfId="4722" xr:uid="{00000000-0005-0000-0000-0000410E0000}"/>
    <cellStyle name="Header2 2 2 9 2 2" xfId="4723" xr:uid="{00000000-0005-0000-0000-0000420E0000}"/>
    <cellStyle name="Header2 2 2 9 2 3" xfId="4724" xr:uid="{00000000-0005-0000-0000-0000430E0000}"/>
    <cellStyle name="Header2 2 2 9 2 4" xfId="4725" xr:uid="{00000000-0005-0000-0000-0000440E0000}"/>
    <cellStyle name="Header2 2 2 9 2 5" xfId="4726" xr:uid="{00000000-0005-0000-0000-0000450E0000}"/>
    <cellStyle name="Header2 2 2 9 2 6" xfId="4727" xr:uid="{00000000-0005-0000-0000-0000460E0000}"/>
    <cellStyle name="Header2 2 2 9 2 7" xfId="4728" xr:uid="{00000000-0005-0000-0000-0000470E0000}"/>
    <cellStyle name="Header2 2 2 9 2 8" xfId="4729" xr:uid="{00000000-0005-0000-0000-0000480E0000}"/>
    <cellStyle name="Header2 2 2 9 3" xfId="4730" xr:uid="{00000000-0005-0000-0000-0000490E0000}"/>
    <cellStyle name="Header2 2 2 9 4" xfId="4731" xr:uid="{00000000-0005-0000-0000-00004A0E0000}"/>
    <cellStyle name="Header2 2 2 9 5" xfId="4732" xr:uid="{00000000-0005-0000-0000-00004B0E0000}"/>
    <cellStyle name="Header2 2 2 9 6" xfId="4733" xr:uid="{00000000-0005-0000-0000-00004C0E0000}"/>
    <cellStyle name="Header2 2 2 9 7" xfId="4734" xr:uid="{00000000-0005-0000-0000-00004D0E0000}"/>
    <cellStyle name="Header2 2 2 9 8" xfId="4735" xr:uid="{00000000-0005-0000-0000-00004E0E0000}"/>
    <cellStyle name="Header2 2 2 9 9" xfId="4736" xr:uid="{00000000-0005-0000-0000-00004F0E0000}"/>
    <cellStyle name="Header2 2 3" xfId="367" xr:uid="{00000000-0005-0000-0000-0000500E0000}"/>
    <cellStyle name="Header2 2 3 10" xfId="4737" xr:uid="{00000000-0005-0000-0000-0000510E0000}"/>
    <cellStyle name="Header2 2 3 10 2" xfId="4738" xr:uid="{00000000-0005-0000-0000-0000520E0000}"/>
    <cellStyle name="Header2 2 3 10 3" xfId="4739" xr:uid="{00000000-0005-0000-0000-0000530E0000}"/>
    <cellStyle name="Header2 2 3 10 4" xfId="4740" xr:uid="{00000000-0005-0000-0000-0000540E0000}"/>
    <cellStyle name="Header2 2 3 10 5" xfId="4741" xr:uid="{00000000-0005-0000-0000-0000550E0000}"/>
    <cellStyle name="Header2 2 3 10 6" xfId="4742" xr:uid="{00000000-0005-0000-0000-0000560E0000}"/>
    <cellStyle name="Header2 2 3 10 7" xfId="4743" xr:uid="{00000000-0005-0000-0000-0000570E0000}"/>
    <cellStyle name="Header2 2 3 10 8" xfId="4744" xr:uid="{00000000-0005-0000-0000-0000580E0000}"/>
    <cellStyle name="Header2 2 3 11" xfId="4745" xr:uid="{00000000-0005-0000-0000-0000590E0000}"/>
    <cellStyle name="Header2 2 3 11 2" xfId="4746" xr:uid="{00000000-0005-0000-0000-00005A0E0000}"/>
    <cellStyle name="Header2 2 3 11 3" xfId="4747" xr:uid="{00000000-0005-0000-0000-00005B0E0000}"/>
    <cellStyle name="Header2 2 3 11 4" xfId="4748" xr:uid="{00000000-0005-0000-0000-00005C0E0000}"/>
    <cellStyle name="Header2 2 3 11 5" xfId="4749" xr:uid="{00000000-0005-0000-0000-00005D0E0000}"/>
    <cellStyle name="Header2 2 3 11 6" xfId="4750" xr:uid="{00000000-0005-0000-0000-00005E0E0000}"/>
    <cellStyle name="Header2 2 3 11 7" xfId="4751" xr:uid="{00000000-0005-0000-0000-00005F0E0000}"/>
    <cellStyle name="Header2 2 3 11 8" xfId="4752" xr:uid="{00000000-0005-0000-0000-0000600E0000}"/>
    <cellStyle name="Header2 2 3 12" xfId="4753" xr:uid="{00000000-0005-0000-0000-0000610E0000}"/>
    <cellStyle name="Header2 2 3 13" xfId="4754" xr:uid="{00000000-0005-0000-0000-0000620E0000}"/>
    <cellStyle name="Header2 2 3 14" xfId="4755" xr:uid="{00000000-0005-0000-0000-0000630E0000}"/>
    <cellStyle name="Header2 2 3 15" xfId="4756" xr:uid="{00000000-0005-0000-0000-0000640E0000}"/>
    <cellStyle name="Header2 2 3 16" xfId="4757" xr:uid="{00000000-0005-0000-0000-0000650E0000}"/>
    <cellStyle name="Header2 2 3 17" xfId="4758" xr:uid="{00000000-0005-0000-0000-0000660E0000}"/>
    <cellStyle name="Header2 2 3 18" xfId="4759" xr:uid="{00000000-0005-0000-0000-0000670E0000}"/>
    <cellStyle name="Header2 2 3 19" xfId="4760" xr:uid="{00000000-0005-0000-0000-0000680E0000}"/>
    <cellStyle name="Header2 2 3 2" xfId="368" xr:uid="{00000000-0005-0000-0000-0000690E0000}"/>
    <cellStyle name="Header2 2 3 2 10" xfId="4761" xr:uid="{00000000-0005-0000-0000-00006A0E0000}"/>
    <cellStyle name="Header2 2 3 2 11" xfId="4762" xr:uid="{00000000-0005-0000-0000-00006B0E0000}"/>
    <cellStyle name="Header2 2 3 2 12" xfId="4763" xr:uid="{00000000-0005-0000-0000-00006C0E0000}"/>
    <cellStyle name="Header2 2 3 2 13" xfId="4764" xr:uid="{00000000-0005-0000-0000-00006D0E0000}"/>
    <cellStyle name="Header2 2 3 2 14" xfId="4765" xr:uid="{00000000-0005-0000-0000-00006E0E0000}"/>
    <cellStyle name="Header2 2 3 2 15" xfId="4766" xr:uid="{00000000-0005-0000-0000-00006F0E0000}"/>
    <cellStyle name="Header2 2 3 2 16" xfId="4767" xr:uid="{00000000-0005-0000-0000-0000700E0000}"/>
    <cellStyle name="Header2 2 3 2 17" xfId="4768" xr:uid="{00000000-0005-0000-0000-0000710E0000}"/>
    <cellStyle name="Header2 2 3 2 2" xfId="369" xr:uid="{00000000-0005-0000-0000-0000720E0000}"/>
    <cellStyle name="Header2 2 3 2 2 10" xfId="4769" xr:uid="{00000000-0005-0000-0000-0000730E0000}"/>
    <cellStyle name="Header2 2 3 2 2 11" xfId="4770" xr:uid="{00000000-0005-0000-0000-0000740E0000}"/>
    <cellStyle name="Header2 2 3 2 2 12" xfId="4771" xr:uid="{00000000-0005-0000-0000-0000750E0000}"/>
    <cellStyle name="Header2 2 3 2 2 13" xfId="4772" xr:uid="{00000000-0005-0000-0000-0000760E0000}"/>
    <cellStyle name="Header2 2 3 2 2 14" xfId="4773" xr:uid="{00000000-0005-0000-0000-0000770E0000}"/>
    <cellStyle name="Header2 2 3 2 2 15" xfId="4774" xr:uid="{00000000-0005-0000-0000-0000780E0000}"/>
    <cellStyle name="Header2 2 3 2 2 16" xfId="4775" xr:uid="{00000000-0005-0000-0000-0000790E0000}"/>
    <cellStyle name="Header2 2 3 2 2 2" xfId="370" xr:uid="{00000000-0005-0000-0000-00007A0E0000}"/>
    <cellStyle name="Header2 2 3 2 2 2 10" xfId="4776" xr:uid="{00000000-0005-0000-0000-00007B0E0000}"/>
    <cellStyle name="Header2 2 3 2 2 2 2" xfId="4777" xr:uid="{00000000-0005-0000-0000-00007C0E0000}"/>
    <cellStyle name="Header2 2 3 2 2 2 2 2" xfId="4778" xr:uid="{00000000-0005-0000-0000-00007D0E0000}"/>
    <cellStyle name="Header2 2 3 2 2 2 2 3" xfId="4779" xr:uid="{00000000-0005-0000-0000-00007E0E0000}"/>
    <cellStyle name="Header2 2 3 2 2 2 2 4" xfId="4780" xr:uid="{00000000-0005-0000-0000-00007F0E0000}"/>
    <cellStyle name="Header2 2 3 2 2 2 2 5" xfId="4781" xr:uid="{00000000-0005-0000-0000-0000800E0000}"/>
    <cellStyle name="Header2 2 3 2 2 2 2 6" xfId="4782" xr:uid="{00000000-0005-0000-0000-0000810E0000}"/>
    <cellStyle name="Header2 2 3 2 2 2 2 7" xfId="4783" xr:uid="{00000000-0005-0000-0000-0000820E0000}"/>
    <cellStyle name="Header2 2 3 2 2 2 2 8" xfId="4784" xr:uid="{00000000-0005-0000-0000-0000830E0000}"/>
    <cellStyle name="Header2 2 3 2 2 2 3" xfId="4785" xr:uid="{00000000-0005-0000-0000-0000840E0000}"/>
    <cellStyle name="Header2 2 3 2 2 2 4" xfId="4786" xr:uid="{00000000-0005-0000-0000-0000850E0000}"/>
    <cellStyle name="Header2 2 3 2 2 2 5" xfId="4787" xr:uid="{00000000-0005-0000-0000-0000860E0000}"/>
    <cellStyle name="Header2 2 3 2 2 2 6" xfId="4788" xr:uid="{00000000-0005-0000-0000-0000870E0000}"/>
    <cellStyle name="Header2 2 3 2 2 2 7" xfId="4789" xr:uid="{00000000-0005-0000-0000-0000880E0000}"/>
    <cellStyle name="Header2 2 3 2 2 2 8" xfId="4790" xr:uid="{00000000-0005-0000-0000-0000890E0000}"/>
    <cellStyle name="Header2 2 3 2 2 2 9" xfId="4791" xr:uid="{00000000-0005-0000-0000-00008A0E0000}"/>
    <cellStyle name="Header2 2 3 2 2 3" xfId="4792" xr:uid="{00000000-0005-0000-0000-00008B0E0000}"/>
    <cellStyle name="Header2 2 3 2 2 3 10" xfId="4793" xr:uid="{00000000-0005-0000-0000-00008C0E0000}"/>
    <cellStyle name="Header2 2 3 2 2 3 2" xfId="4794" xr:uid="{00000000-0005-0000-0000-00008D0E0000}"/>
    <cellStyle name="Header2 2 3 2 2 3 2 2" xfId="4795" xr:uid="{00000000-0005-0000-0000-00008E0E0000}"/>
    <cellStyle name="Header2 2 3 2 2 3 2 3" xfId="4796" xr:uid="{00000000-0005-0000-0000-00008F0E0000}"/>
    <cellStyle name="Header2 2 3 2 2 3 2 4" xfId="4797" xr:uid="{00000000-0005-0000-0000-0000900E0000}"/>
    <cellStyle name="Header2 2 3 2 2 3 2 5" xfId="4798" xr:uid="{00000000-0005-0000-0000-0000910E0000}"/>
    <cellStyle name="Header2 2 3 2 2 3 2 6" xfId="4799" xr:uid="{00000000-0005-0000-0000-0000920E0000}"/>
    <cellStyle name="Header2 2 3 2 2 3 2 7" xfId="4800" xr:uid="{00000000-0005-0000-0000-0000930E0000}"/>
    <cellStyle name="Header2 2 3 2 2 3 2 8" xfId="4801" xr:uid="{00000000-0005-0000-0000-0000940E0000}"/>
    <cellStyle name="Header2 2 3 2 2 3 3" xfId="4802" xr:uid="{00000000-0005-0000-0000-0000950E0000}"/>
    <cellStyle name="Header2 2 3 2 2 3 4" xfId="4803" xr:uid="{00000000-0005-0000-0000-0000960E0000}"/>
    <cellStyle name="Header2 2 3 2 2 3 5" xfId="4804" xr:uid="{00000000-0005-0000-0000-0000970E0000}"/>
    <cellStyle name="Header2 2 3 2 2 3 6" xfId="4805" xr:uid="{00000000-0005-0000-0000-0000980E0000}"/>
    <cellStyle name="Header2 2 3 2 2 3 7" xfId="4806" xr:uid="{00000000-0005-0000-0000-0000990E0000}"/>
    <cellStyle name="Header2 2 3 2 2 3 8" xfId="4807" xr:uid="{00000000-0005-0000-0000-00009A0E0000}"/>
    <cellStyle name="Header2 2 3 2 2 3 9" xfId="4808" xr:uid="{00000000-0005-0000-0000-00009B0E0000}"/>
    <cellStyle name="Header2 2 3 2 2 4" xfId="4809" xr:uid="{00000000-0005-0000-0000-00009C0E0000}"/>
    <cellStyle name="Header2 2 3 2 2 4 2" xfId="4810" xr:uid="{00000000-0005-0000-0000-00009D0E0000}"/>
    <cellStyle name="Header2 2 3 2 2 4 3" xfId="4811" xr:uid="{00000000-0005-0000-0000-00009E0E0000}"/>
    <cellStyle name="Header2 2 3 2 2 4 4" xfId="4812" xr:uid="{00000000-0005-0000-0000-00009F0E0000}"/>
    <cellStyle name="Header2 2 3 2 2 4 5" xfId="4813" xr:uid="{00000000-0005-0000-0000-0000A00E0000}"/>
    <cellStyle name="Header2 2 3 2 2 4 6" xfId="4814" xr:uid="{00000000-0005-0000-0000-0000A10E0000}"/>
    <cellStyle name="Header2 2 3 2 2 4 7" xfId="4815" xr:uid="{00000000-0005-0000-0000-0000A20E0000}"/>
    <cellStyle name="Header2 2 3 2 2 4 8" xfId="4816" xr:uid="{00000000-0005-0000-0000-0000A30E0000}"/>
    <cellStyle name="Header2 2 3 2 2 4 9" xfId="4817" xr:uid="{00000000-0005-0000-0000-0000A40E0000}"/>
    <cellStyle name="Header2 2 3 2 2 5" xfId="4818" xr:uid="{00000000-0005-0000-0000-0000A50E0000}"/>
    <cellStyle name="Header2 2 3 2 2 5 2" xfId="4819" xr:uid="{00000000-0005-0000-0000-0000A60E0000}"/>
    <cellStyle name="Header2 2 3 2 2 5 3" xfId="4820" xr:uid="{00000000-0005-0000-0000-0000A70E0000}"/>
    <cellStyle name="Header2 2 3 2 2 5 4" xfId="4821" xr:uid="{00000000-0005-0000-0000-0000A80E0000}"/>
    <cellStyle name="Header2 2 3 2 2 5 5" xfId="4822" xr:uid="{00000000-0005-0000-0000-0000A90E0000}"/>
    <cellStyle name="Header2 2 3 2 2 5 6" xfId="4823" xr:uid="{00000000-0005-0000-0000-0000AA0E0000}"/>
    <cellStyle name="Header2 2 3 2 2 5 7" xfId="4824" xr:uid="{00000000-0005-0000-0000-0000AB0E0000}"/>
    <cellStyle name="Header2 2 3 2 2 5 8" xfId="4825" xr:uid="{00000000-0005-0000-0000-0000AC0E0000}"/>
    <cellStyle name="Header2 2 3 2 2 6" xfId="4826" xr:uid="{00000000-0005-0000-0000-0000AD0E0000}"/>
    <cellStyle name="Header2 2 3 2 2 6 2" xfId="4827" xr:uid="{00000000-0005-0000-0000-0000AE0E0000}"/>
    <cellStyle name="Header2 2 3 2 2 6 3" xfId="4828" xr:uid="{00000000-0005-0000-0000-0000AF0E0000}"/>
    <cellStyle name="Header2 2 3 2 2 6 4" xfId="4829" xr:uid="{00000000-0005-0000-0000-0000B00E0000}"/>
    <cellStyle name="Header2 2 3 2 2 6 5" xfId="4830" xr:uid="{00000000-0005-0000-0000-0000B10E0000}"/>
    <cellStyle name="Header2 2 3 2 2 6 6" xfId="4831" xr:uid="{00000000-0005-0000-0000-0000B20E0000}"/>
    <cellStyle name="Header2 2 3 2 2 6 7" xfId="4832" xr:uid="{00000000-0005-0000-0000-0000B30E0000}"/>
    <cellStyle name="Header2 2 3 2 2 6 8" xfId="4833" xr:uid="{00000000-0005-0000-0000-0000B40E0000}"/>
    <cellStyle name="Header2 2 3 2 2 7" xfId="4834" xr:uid="{00000000-0005-0000-0000-0000B50E0000}"/>
    <cellStyle name="Header2 2 3 2 2 7 2" xfId="4835" xr:uid="{00000000-0005-0000-0000-0000B60E0000}"/>
    <cellStyle name="Header2 2 3 2 2 7 3" xfId="4836" xr:uid="{00000000-0005-0000-0000-0000B70E0000}"/>
    <cellStyle name="Header2 2 3 2 2 7 4" xfId="4837" xr:uid="{00000000-0005-0000-0000-0000B80E0000}"/>
    <cellStyle name="Header2 2 3 2 2 7 5" xfId="4838" xr:uid="{00000000-0005-0000-0000-0000B90E0000}"/>
    <cellStyle name="Header2 2 3 2 2 7 6" xfId="4839" xr:uid="{00000000-0005-0000-0000-0000BA0E0000}"/>
    <cellStyle name="Header2 2 3 2 2 7 7" xfId="4840" xr:uid="{00000000-0005-0000-0000-0000BB0E0000}"/>
    <cellStyle name="Header2 2 3 2 2 7 8" xfId="4841" xr:uid="{00000000-0005-0000-0000-0000BC0E0000}"/>
    <cellStyle name="Header2 2 3 2 2 8" xfId="4842" xr:uid="{00000000-0005-0000-0000-0000BD0E0000}"/>
    <cellStyle name="Header2 2 3 2 2 8 2" xfId="4843" xr:uid="{00000000-0005-0000-0000-0000BE0E0000}"/>
    <cellStyle name="Header2 2 3 2 2 8 3" xfId="4844" xr:uid="{00000000-0005-0000-0000-0000BF0E0000}"/>
    <cellStyle name="Header2 2 3 2 2 8 4" xfId="4845" xr:uid="{00000000-0005-0000-0000-0000C00E0000}"/>
    <cellStyle name="Header2 2 3 2 2 8 5" xfId="4846" xr:uid="{00000000-0005-0000-0000-0000C10E0000}"/>
    <cellStyle name="Header2 2 3 2 2 8 6" xfId="4847" xr:uid="{00000000-0005-0000-0000-0000C20E0000}"/>
    <cellStyle name="Header2 2 3 2 2 8 7" xfId="4848" xr:uid="{00000000-0005-0000-0000-0000C30E0000}"/>
    <cellStyle name="Header2 2 3 2 2 8 8" xfId="4849" xr:uid="{00000000-0005-0000-0000-0000C40E0000}"/>
    <cellStyle name="Header2 2 3 2 2 9" xfId="4850" xr:uid="{00000000-0005-0000-0000-0000C50E0000}"/>
    <cellStyle name="Header2 2 3 2 3" xfId="371" xr:uid="{00000000-0005-0000-0000-0000C60E0000}"/>
    <cellStyle name="Header2 2 3 2 3 10" xfId="4851" xr:uid="{00000000-0005-0000-0000-0000C70E0000}"/>
    <cellStyle name="Header2 2 3 2 3 2" xfId="4852" xr:uid="{00000000-0005-0000-0000-0000C80E0000}"/>
    <cellStyle name="Header2 2 3 2 3 2 2" xfId="4853" xr:uid="{00000000-0005-0000-0000-0000C90E0000}"/>
    <cellStyle name="Header2 2 3 2 3 2 3" xfId="4854" xr:uid="{00000000-0005-0000-0000-0000CA0E0000}"/>
    <cellStyle name="Header2 2 3 2 3 2 4" xfId="4855" xr:uid="{00000000-0005-0000-0000-0000CB0E0000}"/>
    <cellStyle name="Header2 2 3 2 3 2 5" xfId="4856" xr:uid="{00000000-0005-0000-0000-0000CC0E0000}"/>
    <cellStyle name="Header2 2 3 2 3 2 6" xfId="4857" xr:uid="{00000000-0005-0000-0000-0000CD0E0000}"/>
    <cellStyle name="Header2 2 3 2 3 2 7" xfId="4858" xr:uid="{00000000-0005-0000-0000-0000CE0E0000}"/>
    <cellStyle name="Header2 2 3 2 3 2 8" xfId="4859" xr:uid="{00000000-0005-0000-0000-0000CF0E0000}"/>
    <cellStyle name="Header2 2 3 2 3 3" xfId="4860" xr:uid="{00000000-0005-0000-0000-0000D00E0000}"/>
    <cellStyle name="Header2 2 3 2 3 4" xfId="4861" xr:uid="{00000000-0005-0000-0000-0000D10E0000}"/>
    <cellStyle name="Header2 2 3 2 3 5" xfId="4862" xr:uid="{00000000-0005-0000-0000-0000D20E0000}"/>
    <cellStyle name="Header2 2 3 2 3 6" xfId="4863" xr:uid="{00000000-0005-0000-0000-0000D30E0000}"/>
    <cellStyle name="Header2 2 3 2 3 7" xfId="4864" xr:uid="{00000000-0005-0000-0000-0000D40E0000}"/>
    <cellStyle name="Header2 2 3 2 3 8" xfId="4865" xr:uid="{00000000-0005-0000-0000-0000D50E0000}"/>
    <cellStyle name="Header2 2 3 2 3 9" xfId="4866" xr:uid="{00000000-0005-0000-0000-0000D60E0000}"/>
    <cellStyle name="Header2 2 3 2 4" xfId="4867" xr:uid="{00000000-0005-0000-0000-0000D70E0000}"/>
    <cellStyle name="Header2 2 3 2 4 10" xfId="4868" xr:uid="{00000000-0005-0000-0000-0000D80E0000}"/>
    <cellStyle name="Header2 2 3 2 4 2" xfId="4869" xr:uid="{00000000-0005-0000-0000-0000D90E0000}"/>
    <cellStyle name="Header2 2 3 2 4 2 2" xfId="4870" xr:uid="{00000000-0005-0000-0000-0000DA0E0000}"/>
    <cellStyle name="Header2 2 3 2 4 2 3" xfId="4871" xr:uid="{00000000-0005-0000-0000-0000DB0E0000}"/>
    <cellStyle name="Header2 2 3 2 4 2 4" xfId="4872" xr:uid="{00000000-0005-0000-0000-0000DC0E0000}"/>
    <cellStyle name="Header2 2 3 2 4 2 5" xfId="4873" xr:uid="{00000000-0005-0000-0000-0000DD0E0000}"/>
    <cellStyle name="Header2 2 3 2 4 2 6" xfId="4874" xr:uid="{00000000-0005-0000-0000-0000DE0E0000}"/>
    <cellStyle name="Header2 2 3 2 4 2 7" xfId="4875" xr:uid="{00000000-0005-0000-0000-0000DF0E0000}"/>
    <cellStyle name="Header2 2 3 2 4 2 8" xfId="4876" xr:uid="{00000000-0005-0000-0000-0000E00E0000}"/>
    <cellStyle name="Header2 2 3 2 4 3" xfId="4877" xr:uid="{00000000-0005-0000-0000-0000E10E0000}"/>
    <cellStyle name="Header2 2 3 2 4 4" xfId="4878" xr:uid="{00000000-0005-0000-0000-0000E20E0000}"/>
    <cellStyle name="Header2 2 3 2 4 5" xfId="4879" xr:uid="{00000000-0005-0000-0000-0000E30E0000}"/>
    <cellStyle name="Header2 2 3 2 4 6" xfId="4880" xr:uid="{00000000-0005-0000-0000-0000E40E0000}"/>
    <cellStyle name="Header2 2 3 2 4 7" xfId="4881" xr:uid="{00000000-0005-0000-0000-0000E50E0000}"/>
    <cellStyle name="Header2 2 3 2 4 8" xfId="4882" xr:uid="{00000000-0005-0000-0000-0000E60E0000}"/>
    <cellStyle name="Header2 2 3 2 4 9" xfId="4883" xr:uid="{00000000-0005-0000-0000-0000E70E0000}"/>
    <cellStyle name="Header2 2 3 2 5" xfId="4884" xr:uid="{00000000-0005-0000-0000-0000E80E0000}"/>
    <cellStyle name="Header2 2 3 2 5 2" xfId="4885" xr:uid="{00000000-0005-0000-0000-0000E90E0000}"/>
    <cellStyle name="Header2 2 3 2 5 3" xfId="4886" xr:uid="{00000000-0005-0000-0000-0000EA0E0000}"/>
    <cellStyle name="Header2 2 3 2 5 4" xfId="4887" xr:uid="{00000000-0005-0000-0000-0000EB0E0000}"/>
    <cellStyle name="Header2 2 3 2 5 5" xfId="4888" xr:uid="{00000000-0005-0000-0000-0000EC0E0000}"/>
    <cellStyle name="Header2 2 3 2 5 6" xfId="4889" xr:uid="{00000000-0005-0000-0000-0000ED0E0000}"/>
    <cellStyle name="Header2 2 3 2 5 7" xfId="4890" xr:uid="{00000000-0005-0000-0000-0000EE0E0000}"/>
    <cellStyle name="Header2 2 3 2 5 8" xfId="4891" xr:uid="{00000000-0005-0000-0000-0000EF0E0000}"/>
    <cellStyle name="Header2 2 3 2 5 9" xfId="4892" xr:uid="{00000000-0005-0000-0000-0000F00E0000}"/>
    <cellStyle name="Header2 2 3 2 6" xfId="4893" xr:uid="{00000000-0005-0000-0000-0000F10E0000}"/>
    <cellStyle name="Header2 2 3 2 6 2" xfId="4894" xr:uid="{00000000-0005-0000-0000-0000F20E0000}"/>
    <cellStyle name="Header2 2 3 2 6 3" xfId="4895" xr:uid="{00000000-0005-0000-0000-0000F30E0000}"/>
    <cellStyle name="Header2 2 3 2 6 4" xfId="4896" xr:uid="{00000000-0005-0000-0000-0000F40E0000}"/>
    <cellStyle name="Header2 2 3 2 6 5" xfId="4897" xr:uid="{00000000-0005-0000-0000-0000F50E0000}"/>
    <cellStyle name="Header2 2 3 2 6 6" xfId="4898" xr:uid="{00000000-0005-0000-0000-0000F60E0000}"/>
    <cellStyle name="Header2 2 3 2 6 7" xfId="4899" xr:uid="{00000000-0005-0000-0000-0000F70E0000}"/>
    <cellStyle name="Header2 2 3 2 6 8" xfId="4900" xr:uid="{00000000-0005-0000-0000-0000F80E0000}"/>
    <cellStyle name="Header2 2 3 2 7" xfId="4901" xr:uid="{00000000-0005-0000-0000-0000F90E0000}"/>
    <cellStyle name="Header2 2 3 2 7 2" xfId="4902" xr:uid="{00000000-0005-0000-0000-0000FA0E0000}"/>
    <cellStyle name="Header2 2 3 2 7 3" xfId="4903" xr:uid="{00000000-0005-0000-0000-0000FB0E0000}"/>
    <cellStyle name="Header2 2 3 2 7 4" xfId="4904" xr:uid="{00000000-0005-0000-0000-0000FC0E0000}"/>
    <cellStyle name="Header2 2 3 2 7 5" xfId="4905" xr:uid="{00000000-0005-0000-0000-0000FD0E0000}"/>
    <cellStyle name="Header2 2 3 2 7 6" xfId="4906" xr:uid="{00000000-0005-0000-0000-0000FE0E0000}"/>
    <cellStyle name="Header2 2 3 2 7 7" xfId="4907" xr:uid="{00000000-0005-0000-0000-0000FF0E0000}"/>
    <cellStyle name="Header2 2 3 2 7 8" xfId="4908" xr:uid="{00000000-0005-0000-0000-0000000F0000}"/>
    <cellStyle name="Header2 2 3 2 8" xfId="4909" xr:uid="{00000000-0005-0000-0000-0000010F0000}"/>
    <cellStyle name="Header2 2 3 2 8 2" xfId="4910" xr:uid="{00000000-0005-0000-0000-0000020F0000}"/>
    <cellStyle name="Header2 2 3 2 8 3" xfId="4911" xr:uid="{00000000-0005-0000-0000-0000030F0000}"/>
    <cellStyle name="Header2 2 3 2 8 4" xfId="4912" xr:uid="{00000000-0005-0000-0000-0000040F0000}"/>
    <cellStyle name="Header2 2 3 2 8 5" xfId="4913" xr:uid="{00000000-0005-0000-0000-0000050F0000}"/>
    <cellStyle name="Header2 2 3 2 8 6" xfId="4914" xr:uid="{00000000-0005-0000-0000-0000060F0000}"/>
    <cellStyle name="Header2 2 3 2 8 7" xfId="4915" xr:uid="{00000000-0005-0000-0000-0000070F0000}"/>
    <cellStyle name="Header2 2 3 2 8 8" xfId="4916" xr:uid="{00000000-0005-0000-0000-0000080F0000}"/>
    <cellStyle name="Header2 2 3 2 9" xfId="4917" xr:uid="{00000000-0005-0000-0000-0000090F0000}"/>
    <cellStyle name="Header2 2 3 2 9 2" xfId="4918" xr:uid="{00000000-0005-0000-0000-00000A0F0000}"/>
    <cellStyle name="Header2 2 3 2 9 3" xfId="4919" xr:uid="{00000000-0005-0000-0000-00000B0F0000}"/>
    <cellStyle name="Header2 2 3 2 9 4" xfId="4920" xr:uid="{00000000-0005-0000-0000-00000C0F0000}"/>
    <cellStyle name="Header2 2 3 2 9 5" xfId="4921" xr:uid="{00000000-0005-0000-0000-00000D0F0000}"/>
    <cellStyle name="Header2 2 3 2 9 6" xfId="4922" xr:uid="{00000000-0005-0000-0000-00000E0F0000}"/>
    <cellStyle name="Header2 2 3 2 9 7" xfId="4923" xr:uid="{00000000-0005-0000-0000-00000F0F0000}"/>
    <cellStyle name="Header2 2 3 2 9 8" xfId="4924" xr:uid="{00000000-0005-0000-0000-0000100F0000}"/>
    <cellStyle name="Header2 2 3 3" xfId="372" xr:uid="{00000000-0005-0000-0000-0000110F0000}"/>
    <cellStyle name="Header2 2 3 3 10" xfId="4925" xr:uid="{00000000-0005-0000-0000-0000120F0000}"/>
    <cellStyle name="Header2 2 3 3 11" xfId="4926" xr:uid="{00000000-0005-0000-0000-0000130F0000}"/>
    <cellStyle name="Header2 2 3 3 12" xfId="4927" xr:uid="{00000000-0005-0000-0000-0000140F0000}"/>
    <cellStyle name="Header2 2 3 3 13" xfId="4928" xr:uid="{00000000-0005-0000-0000-0000150F0000}"/>
    <cellStyle name="Header2 2 3 3 14" xfId="4929" xr:uid="{00000000-0005-0000-0000-0000160F0000}"/>
    <cellStyle name="Header2 2 3 3 15" xfId="4930" xr:uid="{00000000-0005-0000-0000-0000170F0000}"/>
    <cellStyle name="Header2 2 3 3 16" xfId="4931" xr:uid="{00000000-0005-0000-0000-0000180F0000}"/>
    <cellStyle name="Header2 2 3 3 17" xfId="4932" xr:uid="{00000000-0005-0000-0000-0000190F0000}"/>
    <cellStyle name="Header2 2 3 3 2" xfId="373" xr:uid="{00000000-0005-0000-0000-00001A0F0000}"/>
    <cellStyle name="Header2 2 3 3 2 10" xfId="4933" xr:uid="{00000000-0005-0000-0000-00001B0F0000}"/>
    <cellStyle name="Header2 2 3 3 2 11" xfId="4934" xr:uid="{00000000-0005-0000-0000-00001C0F0000}"/>
    <cellStyle name="Header2 2 3 3 2 12" xfId="4935" xr:uid="{00000000-0005-0000-0000-00001D0F0000}"/>
    <cellStyle name="Header2 2 3 3 2 13" xfId="4936" xr:uid="{00000000-0005-0000-0000-00001E0F0000}"/>
    <cellStyle name="Header2 2 3 3 2 14" xfId="4937" xr:uid="{00000000-0005-0000-0000-00001F0F0000}"/>
    <cellStyle name="Header2 2 3 3 2 15" xfId="4938" xr:uid="{00000000-0005-0000-0000-0000200F0000}"/>
    <cellStyle name="Header2 2 3 3 2 16" xfId="4939" xr:uid="{00000000-0005-0000-0000-0000210F0000}"/>
    <cellStyle name="Header2 2 3 3 2 2" xfId="374" xr:uid="{00000000-0005-0000-0000-0000220F0000}"/>
    <cellStyle name="Header2 2 3 3 2 2 10" xfId="4940" xr:uid="{00000000-0005-0000-0000-0000230F0000}"/>
    <cellStyle name="Header2 2 3 3 2 2 2" xfId="4941" xr:uid="{00000000-0005-0000-0000-0000240F0000}"/>
    <cellStyle name="Header2 2 3 3 2 2 2 2" xfId="4942" xr:uid="{00000000-0005-0000-0000-0000250F0000}"/>
    <cellStyle name="Header2 2 3 3 2 2 2 3" xfId="4943" xr:uid="{00000000-0005-0000-0000-0000260F0000}"/>
    <cellStyle name="Header2 2 3 3 2 2 2 4" xfId="4944" xr:uid="{00000000-0005-0000-0000-0000270F0000}"/>
    <cellStyle name="Header2 2 3 3 2 2 2 5" xfId="4945" xr:uid="{00000000-0005-0000-0000-0000280F0000}"/>
    <cellStyle name="Header2 2 3 3 2 2 2 6" xfId="4946" xr:uid="{00000000-0005-0000-0000-0000290F0000}"/>
    <cellStyle name="Header2 2 3 3 2 2 2 7" xfId="4947" xr:uid="{00000000-0005-0000-0000-00002A0F0000}"/>
    <cellStyle name="Header2 2 3 3 2 2 2 8" xfId="4948" xr:uid="{00000000-0005-0000-0000-00002B0F0000}"/>
    <cellStyle name="Header2 2 3 3 2 2 3" xfId="4949" xr:uid="{00000000-0005-0000-0000-00002C0F0000}"/>
    <cellStyle name="Header2 2 3 3 2 2 4" xfId="4950" xr:uid="{00000000-0005-0000-0000-00002D0F0000}"/>
    <cellStyle name="Header2 2 3 3 2 2 5" xfId="4951" xr:uid="{00000000-0005-0000-0000-00002E0F0000}"/>
    <cellStyle name="Header2 2 3 3 2 2 6" xfId="4952" xr:uid="{00000000-0005-0000-0000-00002F0F0000}"/>
    <cellStyle name="Header2 2 3 3 2 2 7" xfId="4953" xr:uid="{00000000-0005-0000-0000-0000300F0000}"/>
    <cellStyle name="Header2 2 3 3 2 2 8" xfId="4954" xr:uid="{00000000-0005-0000-0000-0000310F0000}"/>
    <cellStyle name="Header2 2 3 3 2 2 9" xfId="4955" xr:uid="{00000000-0005-0000-0000-0000320F0000}"/>
    <cellStyle name="Header2 2 3 3 2 3" xfId="4956" xr:uid="{00000000-0005-0000-0000-0000330F0000}"/>
    <cellStyle name="Header2 2 3 3 2 3 10" xfId="4957" xr:uid="{00000000-0005-0000-0000-0000340F0000}"/>
    <cellStyle name="Header2 2 3 3 2 3 2" xfId="4958" xr:uid="{00000000-0005-0000-0000-0000350F0000}"/>
    <cellStyle name="Header2 2 3 3 2 3 2 2" xfId="4959" xr:uid="{00000000-0005-0000-0000-0000360F0000}"/>
    <cellStyle name="Header2 2 3 3 2 3 2 3" xfId="4960" xr:uid="{00000000-0005-0000-0000-0000370F0000}"/>
    <cellStyle name="Header2 2 3 3 2 3 2 4" xfId="4961" xr:uid="{00000000-0005-0000-0000-0000380F0000}"/>
    <cellStyle name="Header2 2 3 3 2 3 2 5" xfId="4962" xr:uid="{00000000-0005-0000-0000-0000390F0000}"/>
    <cellStyle name="Header2 2 3 3 2 3 2 6" xfId="4963" xr:uid="{00000000-0005-0000-0000-00003A0F0000}"/>
    <cellStyle name="Header2 2 3 3 2 3 2 7" xfId="4964" xr:uid="{00000000-0005-0000-0000-00003B0F0000}"/>
    <cellStyle name="Header2 2 3 3 2 3 2 8" xfId="4965" xr:uid="{00000000-0005-0000-0000-00003C0F0000}"/>
    <cellStyle name="Header2 2 3 3 2 3 3" xfId="4966" xr:uid="{00000000-0005-0000-0000-00003D0F0000}"/>
    <cellStyle name="Header2 2 3 3 2 3 4" xfId="4967" xr:uid="{00000000-0005-0000-0000-00003E0F0000}"/>
    <cellStyle name="Header2 2 3 3 2 3 5" xfId="4968" xr:uid="{00000000-0005-0000-0000-00003F0F0000}"/>
    <cellStyle name="Header2 2 3 3 2 3 6" xfId="4969" xr:uid="{00000000-0005-0000-0000-0000400F0000}"/>
    <cellStyle name="Header2 2 3 3 2 3 7" xfId="4970" xr:uid="{00000000-0005-0000-0000-0000410F0000}"/>
    <cellStyle name="Header2 2 3 3 2 3 8" xfId="4971" xr:uid="{00000000-0005-0000-0000-0000420F0000}"/>
    <cellStyle name="Header2 2 3 3 2 3 9" xfId="4972" xr:uid="{00000000-0005-0000-0000-0000430F0000}"/>
    <cellStyle name="Header2 2 3 3 2 4" xfId="4973" xr:uid="{00000000-0005-0000-0000-0000440F0000}"/>
    <cellStyle name="Header2 2 3 3 2 4 2" xfId="4974" xr:uid="{00000000-0005-0000-0000-0000450F0000}"/>
    <cellStyle name="Header2 2 3 3 2 4 3" xfId="4975" xr:uid="{00000000-0005-0000-0000-0000460F0000}"/>
    <cellStyle name="Header2 2 3 3 2 4 4" xfId="4976" xr:uid="{00000000-0005-0000-0000-0000470F0000}"/>
    <cellStyle name="Header2 2 3 3 2 4 5" xfId="4977" xr:uid="{00000000-0005-0000-0000-0000480F0000}"/>
    <cellStyle name="Header2 2 3 3 2 4 6" xfId="4978" xr:uid="{00000000-0005-0000-0000-0000490F0000}"/>
    <cellStyle name="Header2 2 3 3 2 4 7" xfId="4979" xr:uid="{00000000-0005-0000-0000-00004A0F0000}"/>
    <cellStyle name="Header2 2 3 3 2 4 8" xfId="4980" xr:uid="{00000000-0005-0000-0000-00004B0F0000}"/>
    <cellStyle name="Header2 2 3 3 2 4 9" xfId="4981" xr:uid="{00000000-0005-0000-0000-00004C0F0000}"/>
    <cellStyle name="Header2 2 3 3 2 5" xfId="4982" xr:uid="{00000000-0005-0000-0000-00004D0F0000}"/>
    <cellStyle name="Header2 2 3 3 2 5 2" xfId="4983" xr:uid="{00000000-0005-0000-0000-00004E0F0000}"/>
    <cellStyle name="Header2 2 3 3 2 5 3" xfId="4984" xr:uid="{00000000-0005-0000-0000-00004F0F0000}"/>
    <cellStyle name="Header2 2 3 3 2 5 4" xfId="4985" xr:uid="{00000000-0005-0000-0000-0000500F0000}"/>
    <cellStyle name="Header2 2 3 3 2 5 5" xfId="4986" xr:uid="{00000000-0005-0000-0000-0000510F0000}"/>
    <cellStyle name="Header2 2 3 3 2 5 6" xfId="4987" xr:uid="{00000000-0005-0000-0000-0000520F0000}"/>
    <cellStyle name="Header2 2 3 3 2 5 7" xfId="4988" xr:uid="{00000000-0005-0000-0000-0000530F0000}"/>
    <cellStyle name="Header2 2 3 3 2 5 8" xfId="4989" xr:uid="{00000000-0005-0000-0000-0000540F0000}"/>
    <cellStyle name="Header2 2 3 3 2 6" xfId="4990" xr:uid="{00000000-0005-0000-0000-0000550F0000}"/>
    <cellStyle name="Header2 2 3 3 2 6 2" xfId="4991" xr:uid="{00000000-0005-0000-0000-0000560F0000}"/>
    <cellStyle name="Header2 2 3 3 2 6 3" xfId="4992" xr:uid="{00000000-0005-0000-0000-0000570F0000}"/>
    <cellStyle name="Header2 2 3 3 2 6 4" xfId="4993" xr:uid="{00000000-0005-0000-0000-0000580F0000}"/>
    <cellStyle name="Header2 2 3 3 2 6 5" xfId="4994" xr:uid="{00000000-0005-0000-0000-0000590F0000}"/>
    <cellStyle name="Header2 2 3 3 2 6 6" xfId="4995" xr:uid="{00000000-0005-0000-0000-00005A0F0000}"/>
    <cellStyle name="Header2 2 3 3 2 6 7" xfId="4996" xr:uid="{00000000-0005-0000-0000-00005B0F0000}"/>
    <cellStyle name="Header2 2 3 3 2 6 8" xfId="4997" xr:uid="{00000000-0005-0000-0000-00005C0F0000}"/>
    <cellStyle name="Header2 2 3 3 2 7" xfId="4998" xr:uid="{00000000-0005-0000-0000-00005D0F0000}"/>
    <cellStyle name="Header2 2 3 3 2 7 2" xfId="4999" xr:uid="{00000000-0005-0000-0000-00005E0F0000}"/>
    <cellStyle name="Header2 2 3 3 2 7 3" xfId="5000" xr:uid="{00000000-0005-0000-0000-00005F0F0000}"/>
    <cellStyle name="Header2 2 3 3 2 7 4" xfId="5001" xr:uid="{00000000-0005-0000-0000-0000600F0000}"/>
    <cellStyle name="Header2 2 3 3 2 7 5" xfId="5002" xr:uid="{00000000-0005-0000-0000-0000610F0000}"/>
    <cellStyle name="Header2 2 3 3 2 7 6" xfId="5003" xr:uid="{00000000-0005-0000-0000-0000620F0000}"/>
    <cellStyle name="Header2 2 3 3 2 7 7" xfId="5004" xr:uid="{00000000-0005-0000-0000-0000630F0000}"/>
    <cellStyle name="Header2 2 3 3 2 7 8" xfId="5005" xr:uid="{00000000-0005-0000-0000-0000640F0000}"/>
    <cellStyle name="Header2 2 3 3 2 8" xfId="5006" xr:uid="{00000000-0005-0000-0000-0000650F0000}"/>
    <cellStyle name="Header2 2 3 3 2 8 2" xfId="5007" xr:uid="{00000000-0005-0000-0000-0000660F0000}"/>
    <cellStyle name="Header2 2 3 3 2 8 3" xfId="5008" xr:uid="{00000000-0005-0000-0000-0000670F0000}"/>
    <cellStyle name="Header2 2 3 3 2 8 4" xfId="5009" xr:uid="{00000000-0005-0000-0000-0000680F0000}"/>
    <cellStyle name="Header2 2 3 3 2 8 5" xfId="5010" xr:uid="{00000000-0005-0000-0000-0000690F0000}"/>
    <cellStyle name="Header2 2 3 3 2 8 6" xfId="5011" xr:uid="{00000000-0005-0000-0000-00006A0F0000}"/>
    <cellStyle name="Header2 2 3 3 2 8 7" xfId="5012" xr:uid="{00000000-0005-0000-0000-00006B0F0000}"/>
    <cellStyle name="Header2 2 3 3 2 8 8" xfId="5013" xr:uid="{00000000-0005-0000-0000-00006C0F0000}"/>
    <cellStyle name="Header2 2 3 3 2 9" xfId="5014" xr:uid="{00000000-0005-0000-0000-00006D0F0000}"/>
    <cellStyle name="Header2 2 3 3 3" xfId="375" xr:uid="{00000000-0005-0000-0000-00006E0F0000}"/>
    <cellStyle name="Header2 2 3 3 3 10" xfId="5015" xr:uid="{00000000-0005-0000-0000-00006F0F0000}"/>
    <cellStyle name="Header2 2 3 3 3 2" xfId="5016" xr:uid="{00000000-0005-0000-0000-0000700F0000}"/>
    <cellStyle name="Header2 2 3 3 3 2 2" xfId="5017" xr:uid="{00000000-0005-0000-0000-0000710F0000}"/>
    <cellStyle name="Header2 2 3 3 3 2 3" xfId="5018" xr:uid="{00000000-0005-0000-0000-0000720F0000}"/>
    <cellStyle name="Header2 2 3 3 3 2 4" xfId="5019" xr:uid="{00000000-0005-0000-0000-0000730F0000}"/>
    <cellStyle name="Header2 2 3 3 3 2 5" xfId="5020" xr:uid="{00000000-0005-0000-0000-0000740F0000}"/>
    <cellStyle name="Header2 2 3 3 3 2 6" xfId="5021" xr:uid="{00000000-0005-0000-0000-0000750F0000}"/>
    <cellStyle name="Header2 2 3 3 3 2 7" xfId="5022" xr:uid="{00000000-0005-0000-0000-0000760F0000}"/>
    <cellStyle name="Header2 2 3 3 3 2 8" xfId="5023" xr:uid="{00000000-0005-0000-0000-0000770F0000}"/>
    <cellStyle name="Header2 2 3 3 3 3" xfId="5024" xr:uid="{00000000-0005-0000-0000-0000780F0000}"/>
    <cellStyle name="Header2 2 3 3 3 4" xfId="5025" xr:uid="{00000000-0005-0000-0000-0000790F0000}"/>
    <cellStyle name="Header2 2 3 3 3 5" xfId="5026" xr:uid="{00000000-0005-0000-0000-00007A0F0000}"/>
    <cellStyle name="Header2 2 3 3 3 6" xfId="5027" xr:uid="{00000000-0005-0000-0000-00007B0F0000}"/>
    <cellStyle name="Header2 2 3 3 3 7" xfId="5028" xr:uid="{00000000-0005-0000-0000-00007C0F0000}"/>
    <cellStyle name="Header2 2 3 3 3 8" xfId="5029" xr:uid="{00000000-0005-0000-0000-00007D0F0000}"/>
    <cellStyle name="Header2 2 3 3 3 9" xfId="5030" xr:uid="{00000000-0005-0000-0000-00007E0F0000}"/>
    <cellStyle name="Header2 2 3 3 4" xfId="5031" xr:uid="{00000000-0005-0000-0000-00007F0F0000}"/>
    <cellStyle name="Header2 2 3 3 4 10" xfId="5032" xr:uid="{00000000-0005-0000-0000-0000800F0000}"/>
    <cellStyle name="Header2 2 3 3 4 2" xfId="5033" xr:uid="{00000000-0005-0000-0000-0000810F0000}"/>
    <cellStyle name="Header2 2 3 3 4 2 2" xfId="5034" xr:uid="{00000000-0005-0000-0000-0000820F0000}"/>
    <cellStyle name="Header2 2 3 3 4 2 3" xfId="5035" xr:uid="{00000000-0005-0000-0000-0000830F0000}"/>
    <cellStyle name="Header2 2 3 3 4 2 4" xfId="5036" xr:uid="{00000000-0005-0000-0000-0000840F0000}"/>
    <cellStyle name="Header2 2 3 3 4 2 5" xfId="5037" xr:uid="{00000000-0005-0000-0000-0000850F0000}"/>
    <cellStyle name="Header2 2 3 3 4 2 6" xfId="5038" xr:uid="{00000000-0005-0000-0000-0000860F0000}"/>
    <cellStyle name="Header2 2 3 3 4 2 7" xfId="5039" xr:uid="{00000000-0005-0000-0000-0000870F0000}"/>
    <cellStyle name="Header2 2 3 3 4 2 8" xfId="5040" xr:uid="{00000000-0005-0000-0000-0000880F0000}"/>
    <cellStyle name="Header2 2 3 3 4 3" xfId="5041" xr:uid="{00000000-0005-0000-0000-0000890F0000}"/>
    <cellStyle name="Header2 2 3 3 4 4" xfId="5042" xr:uid="{00000000-0005-0000-0000-00008A0F0000}"/>
    <cellStyle name="Header2 2 3 3 4 5" xfId="5043" xr:uid="{00000000-0005-0000-0000-00008B0F0000}"/>
    <cellStyle name="Header2 2 3 3 4 6" xfId="5044" xr:uid="{00000000-0005-0000-0000-00008C0F0000}"/>
    <cellStyle name="Header2 2 3 3 4 7" xfId="5045" xr:uid="{00000000-0005-0000-0000-00008D0F0000}"/>
    <cellStyle name="Header2 2 3 3 4 8" xfId="5046" xr:uid="{00000000-0005-0000-0000-00008E0F0000}"/>
    <cellStyle name="Header2 2 3 3 4 9" xfId="5047" xr:uid="{00000000-0005-0000-0000-00008F0F0000}"/>
    <cellStyle name="Header2 2 3 3 5" xfId="5048" xr:uid="{00000000-0005-0000-0000-0000900F0000}"/>
    <cellStyle name="Header2 2 3 3 5 2" xfId="5049" xr:uid="{00000000-0005-0000-0000-0000910F0000}"/>
    <cellStyle name="Header2 2 3 3 5 3" xfId="5050" xr:uid="{00000000-0005-0000-0000-0000920F0000}"/>
    <cellStyle name="Header2 2 3 3 5 4" xfId="5051" xr:uid="{00000000-0005-0000-0000-0000930F0000}"/>
    <cellStyle name="Header2 2 3 3 5 5" xfId="5052" xr:uid="{00000000-0005-0000-0000-0000940F0000}"/>
    <cellStyle name="Header2 2 3 3 5 6" xfId="5053" xr:uid="{00000000-0005-0000-0000-0000950F0000}"/>
    <cellStyle name="Header2 2 3 3 5 7" xfId="5054" xr:uid="{00000000-0005-0000-0000-0000960F0000}"/>
    <cellStyle name="Header2 2 3 3 5 8" xfId="5055" xr:uid="{00000000-0005-0000-0000-0000970F0000}"/>
    <cellStyle name="Header2 2 3 3 5 9" xfId="5056" xr:uid="{00000000-0005-0000-0000-0000980F0000}"/>
    <cellStyle name="Header2 2 3 3 6" xfId="5057" xr:uid="{00000000-0005-0000-0000-0000990F0000}"/>
    <cellStyle name="Header2 2 3 3 6 2" xfId="5058" xr:uid="{00000000-0005-0000-0000-00009A0F0000}"/>
    <cellStyle name="Header2 2 3 3 6 3" xfId="5059" xr:uid="{00000000-0005-0000-0000-00009B0F0000}"/>
    <cellStyle name="Header2 2 3 3 6 4" xfId="5060" xr:uid="{00000000-0005-0000-0000-00009C0F0000}"/>
    <cellStyle name="Header2 2 3 3 6 5" xfId="5061" xr:uid="{00000000-0005-0000-0000-00009D0F0000}"/>
    <cellStyle name="Header2 2 3 3 6 6" xfId="5062" xr:uid="{00000000-0005-0000-0000-00009E0F0000}"/>
    <cellStyle name="Header2 2 3 3 6 7" xfId="5063" xr:uid="{00000000-0005-0000-0000-00009F0F0000}"/>
    <cellStyle name="Header2 2 3 3 6 8" xfId="5064" xr:uid="{00000000-0005-0000-0000-0000A00F0000}"/>
    <cellStyle name="Header2 2 3 3 7" xfId="5065" xr:uid="{00000000-0005-0000-0000-0000A10F0000}"/>
    <cellStyle name="Header2 2 3 3 7 2" xfId="5066" xr:uid="{00000000-0005-0000-0000-0000A20F0000}"/>
    <cellStyle name="Header2 2 3 3 7 3" xfId="5067" xr:uid="{00000000-0005-0000-0000-0000A30F0000}"/>
    <cellStyle name="Header2 2 3 3 7 4" xfId="5068" xr:uid="{00000000-0005-0000-0000-0000A40F0000}"/>
    <cellStyle name="Header2 2 3 3 7 5" xfId="5069" xr:uid="{00000000-0005-0000-0000-0000A50F0000}"/>
    <cellStyle name="Header2 2 3 3 7 6" xfId="5070" xr:uid="{00000000-0005-0000-0000-0000A60F0000}"/>
    <cellStyle name="Header2 2 3 3 7 7" xfId="5071" xr:uid="{00000000-0005-0000-0000-0000A70F0000}"/>
    <cellStyle name="Header2 2 3 3 7 8" xfId="5072" xr:uid="{00000000-0005-0000-0000-0000A80F0000}"/>
    <cellStyle name="Header2 2 3 3 8" xfId="5073" xr:uid="{00000000-0005-0000-0000-0000A90F0000}"/>
    <cellStyle name="Header2 2 3 3 8 2" xfId="5074" xr:uid="{00000000-0005-0000-0000-0000AA0F0000}"/>
    <cellStyle name="Header2 2 3 3 8 3" xfId="5075" xr:uid="{00000000-0005-0000-0000-0000AB0F0000}"/>
    <cellStyle name="Header2 2 3 3 8 4" xfId="5076" xr:uid="{00000000-0005-0000-0000-0000AC0F0000}"/>
    <cellStyle name="Header2 2 3 3 8 5" xfId="5077" xr:uid="{00000000-0005-0000-0000-0000AD0F0000}"/>
    <cellStyle name="Header2 2 3 3 8 6" xfId="5078" xr:uid="{00000000-0005-0000-0000-0000AE0F0000}"/>
    <cellStyle name="Header2 2 3 3 8 7" xfId="5079" xr:uid="{00000000-0005-0000-0000-0000AF0F0000}"/>
    <cellStyle name="Header2 2 3 3 8 8" xfId="5080" xr:uid="{00000000-0005-0000-0000-0000B00F0000}"/>
    <cellStyle name="Header2 2 3 3 9" xfId="5081" xr:uid="{00000000-0005-0000-0000-0000B10F0000}"/>
    <cellStyle name="Header2 2 3 3 9 2" xfId="5082" xr:uid="{00000000-0005-0000-0000-0000B20F0000}"/>
    <cellStyle name="Header2 2 3 3 9 3" xfId="5083" xr:uid="{00000000-0005-0000-0000-0000B30F0000}"/>
    <cellStyle name="Header2 2 3 3 9 4" xfId="5084" xr:uid="{00000000-0005-0000-0000-0000B40F0000}"/>
    <cellStyle name="Header2 2 3 3 9 5" xfId="5085" xr:uid="{00000000-0005-0000-0000-0000B50F0000}"/>
    <cellStyle name="Header2 2 3 3 9 6" xfId="5086" xr:uid="{00000000-0005-0000-0000-0000B60F0000}"/>
    <cellStyle name="Header2 2 3 3 9 7" xfId="5087" xr:uid="{00000000-0005-0000-0000-0000B70F0000}"/>
    <cellStyle name="Header2 2 3 3 9 8" xfId="5088" xr:uid="{00000000-0005-0000-0000-0000B80F0000}"/>
    <cellStyle name="Header2 2 3 4" xfId="376" xr:uid="{00000000-0005-0000-0000-0000B90F0000}"/>
    <cellStyle name="Header2 2 3 4 10" xfId="5089" xr:uid="{00000000-0005-0000-0000-0000BA0F0000}"/>
    <cellStyle name="Header2 2 3 4 11" xfId="5090" xr:uid="{00000000-0005-0000-0000-0000BB0F0000}"/>
    <cellStyle name="Header2 2 3 4 12" xfId="5091" xr:uid="{00000000-0005-0000-0000-0000BC0F0000}"/>
    <cellStyle name="Header2 2 3 4 13" xfId="5092" xr:uid="{00000000-0005-0000-0000-0000BD0F0000}"/>
    <cellStyle name="Header2 2 3 4 14" xfId="5093" xr:uid="{00000000-0005-0000-0000-0000BE0F0000}"/>
    <cellStyle name="Header2 2 3 4 15" xfId="5094" xr:uid="{00000000-0005-0000-0000-0000BF0F0000}"/>
    <cellStyle name="Header2 2 3 4 16" xfId="5095" xr:uid="{00000000-0005-0000-0000-0000C00F0000}"/>
    <cellStyle name="Header2 2 3 4 2" xfId="377" xr:uid="{00000000-0005-0000-0000-0000C10F0000}"/>
    <cellStyle name="Header2 2 3 4 2 10" xfId="5096" xr:uid="{00000000-0005-0000-0000-0000C20F0000}"/>
    <cellStyle name="Header2 2 3 4 2 2" xfId="5097" xr:uid="{00000000-0005-0000-0000-0000C30F0000}"/>
    <cellStyle name="Header2 2 3 4 2 2 2" xfId="5098" xr:uid="{00000000-0005-0000-0000-0000C40F0000}"/>
    <cellStyle name="Header2 2 3 4 2 2 3" xfId="5099" xr:uid="{00000000-0005-0000-0000-0000C50F0000}"/>
    <cellStyle name="Header2 2 3 4 2 2 4" xfId="5100" xr:uid="{00000000-0005-0000-0000-0000C60F0000}"/>
    <cellStyle name="Header2 2 3 4 2 2 5" xfId="5101" xr:uid="{00000000-0005-0000-0000-0000C70F0000}"/>
    <cellStyle name="Header2 2 3 4 2 2 6" xfId="5102" xr:uid="{00000000-0005-0000-0000-0000C80F0000}"/>
    <cellStyle name="Header2 2 3 4 2 2 7" xfId="5103" xr:uid="{00000000-0005-0000-0000-0000C90F0000}"/>
    <cellStyle name="Header2 2 3 4 2 2 8" xfId="5104" xr:uid="{00000000-0005-0000-0000-0000CA0F0000}"/>
    <cellStyle name="Header2 2 3 4 2 3" xfId="5105" xr:uid="{00000000-0005-0000-0000-0000CB0F0000}"/>
    <cellStyle name="Header2 2 3 4 2 4" xfId="5106" xr:uid="{00000000-0005-0000-0000-0000CC0F0000}"/>
    <cellStyle name="Header2 2 3 4 2 5" xfId="5107" xr:uid="{00000000-0005-0000-0000-0000CD0F0000}"/>
    <cellStyle name="Header2 2 3 4 2 6" xfId="5108" xr:uid="{00000000-0005-0000-0000-0000CE0F0000}"/>
    <cellStyle name="Header2 2 3 4 2 7" xfId="5109" xr:uid="{00000000-0005-0000-0000-0000CF0F0000}"/>
    <cellStyle name="Header2 2 3 4 2 8" xfId="5110" xr:uid="{00000000-0005-0000-0000-0000D00F0000}"/>
    <cellStyle name="Header2 2 3 4 2 9" xfId="5111" xr:uid="{00000000-0005-0000-0000-0000D10F0000}"/>
    <cellStyle name="Header2 2 3 4 3" xfId="5112" xr:uid="{00000000-0005-0000-0000-0000D20F0000}"/>
    <cellStyle name="Header2 2 3 4 3 10" xfId="5113" xr:uid="{00000000-0005-0000-0000-0000D30F0000}"/>
    <cellStyle name="Header2 2 3 4 3 2" xfId="5114" xr:uid="{00000000-0005-0000-0000-0000D40F0000}"/>
    <cellStyle name="Header2 2 3 4 3 2 2" xfId="5115" xr:uid="{00000000-0005-0000-0000-0000D50F0000}"/>
    <cellStyle name="Header2 2 3 4 3 2 3" xfId="5116" xr:uid="{00000000-0005-0000-0000-0000D60F0000}"/>
    <cellStyle name="Header2 2 3 4 3 2 4" xfId="5117" xr:uid="{00000000-0005-0000-0000-0000D70F0000}"/>
    <cellStyle name="Header2 2 3 4 3 2 5" xfId="5118" xr:uid="{00000000-0005-0000-0000-0000D80F0000}"/>
    <cellStyle name="Header2 2 3 4 3 2 6" xfId="5119" xr:uid="{00000000-0005-0000-0000-0000D90F0000}"/>
    <cellStyle name="Header2 2 3 4 3 2 7" xfId="5120" xr:uid="{00000000-0005-0000-0000-0000DA0F0000}"/>
    <cellStyle name="Header2 2 3 4 3 2 8" xfId="5121" xr:uid="{00000000-0005-0000-0000-0000DB0F0000}"/>
    <cellStyle name="Header2 2 3 4 3 3" xfId="5122" xr:uid="{00000000-0005-0000-0000-0000DC0F0000}"/>
    <cellStyle name="Header2 2 3 4 3 4" xfId="5123" xr:uid="{00000000-0005-0000-0000-0000DD0F0000}"/>
    <cellStyle name="Header2 2 3 4 3 5" xfId="5124" xr:uid="{00000000-0005-0000-0000-0000DE0F0000}"/>
    <cellStyle name="Header2 2 3 4 3 6" xfId="5125" xr:uid="{00000000-0005-0000-0000-0000DF0F0000}"/>
    <cellStyle name="Header2 2 3 4 3 7" xfId="5126" xr:uid="{00000000-0005-0000-0000-0000E00F0000}"/>
    <cellStyle name="Header2 2 3 4 3 8" xfId="5127" xr:uid="{00000000-0005-0000-0000-0000E10F0000}"/>
    <cellStyle name="Header2 2 3 4 3 9" xfId="5128" xr:uid="{00000000-0005-0000-0000-0000E20F0000}"/>
    <cellStyle name="Header2 2 3 4 4" xfId="5129" xr:uid="{00000000-0005-0000-0000-0000E30F0000}"/>
    <cellStyle name="Header2 2 3 4 4 2" xfId="5130" xr:uid="{00000000-0005-0000-0000-0000E40F0000}"/>
    <cellStyle name="Header2 2 3 4 4 3" xfId="5131" xr:uid="{00000000-0005-0000-0000-0000E50F0000}"/>
    <cellStyle name="Header2 2 3 4 4 4" xfId="5132" xr:uid="{00000000-0005-0000-0000-0000E60F0000}"/>
    <cellStyle name="Header2 2 3 4 4 5" xfId="5133" xr:uid="{00000000-0005-0000-0000-0000E70F0000}"/>
    <cellStyle name="Header2 2 3 4 4 6" xfId="5134" xr:uid="{00000000-0005-0000-0000-0000E80F0000}"/>
    <cellStyle name="Header2 2 3 4 4 7" xfId="5135" xr:uid="{00000000-0005-0000-0000-0000E90F0000}"/>
    <cellStyle name="Header2 2 3 4 4 8" xfId="5136" xr:uid="{00000000-0005-0000-0000-0000EA0F0000}"/>
    <cellStyle name="Header2 2 3 4 4 9" xfId="5137" xr:uid="{00000000-0005-0000-0000-0000EB0F0000}"/>
    <cellStyle name="Header2 2 3 4 5" xfId="5138" xr:uid="{00000000-0005-0000-0000-0000EC0F0000}"/>
    <cellStyle name="Header2 2 3 4 5 2" xfId="5139" xr:uid="{00000000-0005-0000-0000-0000ED0F0000}"/>
    <cellStyle name="Header2 2 3 4 5 3" xfId="5140" xr:uid="{00000000-0005-0000-0000-0000EE0F0000}"/>
    <cellStyle name="Header2 2 3 4 5 4" xfId="5141" xr:uid="{00000000-0005-0000-0000-0000EF0F0000}"/>
    <cellStyle name="Header2 2 3 4 5 5" xfId="5142" xr:uid="{00000000-0005-0000-0000-0000F00F0000}"/>
    <cellStyle name="Header2 2 3 4 5 6" xfId="5143" xr:uid="{00000000-0005-0000-0000-0000F10F0000}"/>
    <cellStyle name="Header2 2 3 4 5 7" xfId="5144" xr:uid="{00000000-0005-0000-0000-0000F20F0000}"/>
    <cellStyle name="Header2 2 3 4 5 8" xfId="5145" xr:uid="{00000000-0005-0000-0000-0000F30F0000}"/>
    <cellStyle name="Header2 2 3 4 6" xfId="5146" xr:uid="{00000000-0005-0000-0000-0000F40F0000}"/>
    <cellStyle name="Header2 2 3 4 6 2" xfId="5147" xr:uid="{00000000-0005-0000-0000-0000F50F0000}"/>
    <cellStyle name="Header2 2 3 4 6 3" xfId="5148" xr:uid="{00000000-0005-0000-0000-0000F60F0000}"/>
    <cellStyle name="Header2 2 3 4 6 4" xfId="5149" xr:uid="{00000000-0005-0000-0000-0000F70F0000}"/>
    <cellStyle name="Header2 2 3 4 6 5" xfId="5150" xr:uid="{00000000-0005-0000-0000-0000F80F0000}"/>
    <cellStyle name="Header2 2 3 4 6 6" xfId="5151" xr:uid="{00000000-0005-0000-0000-0000F90F0000}"/>
    <cellStyle name="Header2 2 3 4 6 7" xfId="5152" xr:uid="{00000000-0005-0000-0000-0000FA0F0000}"/>
    <cellStyle name="Header2 2 3 4 6 8" xfId="5153" xr:uid="{00000000-0005-0000-0000-0000FB0F0000}"/>
    <cellStyle name="Header2 2 3 4 7" xfId="5154" xr:uid="{00000000-0005-0000-0000-0000FC0F0000}"/>
    <cellStyle name="Header2 2 3 4 7 2" xfId="5155" xr:uid="{00000000-0005-0000-0000-0000FD0F0000}"/>
    <cellStyle name="Header2 2 3 4 7 3" xfId="5156" xr:uid="{00000000-0005-0000-0000-0000FE0F0000}"/>
    <cellStyle name="Header2 2 3 4 7 4" xfId="5157" xr:uid="{00000000-0005-0000-0000-0000FF0F0000}"/>
    <cellStyle name="Header2 2 3 4 7 5" xfId="5158" xr:uid="{00000000-0005-0000-0000-000000100000}"/>
    <cellStyle name="Header2 2 3 4 7 6" xfId="5159" xr:uid="{00000000-0005-0000-0000-000001100000}"/>
    <cellStyle name="Header2 2 3 4 7 7" xfId="5160" xr:uid="{00000000-0005-0000-0000-000002100000}"/>
    <cellStyle name="Header2 2 3 4 7 8" xfId="5161" xr:uid="{00000000-0005-0000-0000-000003100000}"/>
    <cellStyle name="Header2 2 3 4 8" xfId="5162" xr:uid="{00000000-0005-0000-0000-000004100000}"/>
    <cellStyle name="Header2 2 3 4 8 2" xfId="5163" xr:uid="{00000000-0005-0000-0000-000005100000}"/>
    <cellStyle name="Header2 2 3 4 8 3" xfId="5164" xr:uid="{00000000-0005-0000-0000-000006100000}"/>
    <cellStyle name="Header2 2 3 4 8 4" xfId="5165" xr:uid="{00000000-0005-0000-0000-000007100000}"/>
    <cellStyle name="Header2 2 3 4 8 5" xfId="5166" xr:uid="{00000000-0005-0000-0000-000008100000}"/>
    <cellStyle name="Header2 2 3 4 8 6" xfId="5167" xr:uid="{00000000-0005-0000-0000-000009100000}"/>
    <cellStyle name="Header2 2 3 4 8 7" xfId="5168" xr:uid="{00000000-0005-0000-0000-00000A100000}"/>
    <cellStyle name="Header2 2 3 4 8 8" xfId="5169" xr:uid="{00000000-0005-0000-0000-00000B100000}"/>
    <cellStyle name="Header2 2 3 4 9" xfId="5170" xr:uid="{00000000-0005-0000-0000-00000C100000}"/>
    <cellStyle name="Header2 2 3 5" xfId="378" xr:uid="{00000000-0005-0000-0000-00000D100000}"/>
    <cellStyle name="Header2 2 3 5 10" xfId="5171" xr:uid="{00000000-0005-0000-0000-00000E100000}"/>
    <cellStyle name="Header2 2 3 5 2" xfId="5172" xr:uid="{00000000-0005-0000-0000-00000F100000}"/>
    <cellStyle name="Header2 2 3 5 2 2" xfId="5173" xr:uid="{00000000-0005-0000-0000-000010100000}"/>
    <cellStyle name="Header2 2 3 5 2 3" xfId="5174" xr:uid="{00000000-0005-0000-0000-000011100000}"/>
    <cellStyle name="Header2 2 3 5 2 4" xfId="5175" xr:uid="{00000000-0005-0000-0000-000012100000}"/>
    <cellStyle name="Header2 2 3 5 2 5" xfId="5176" xr:uid="{00000000-0005-0000-0000-000013100000}"/>
    <cellStyle name="Header2 2 3 5 2 6" xfId="5177" xr:uid="{00000000-0005-0000-0000-000014100000}"/>
    <cellStyle name="Header2 2 3 5 2 7" xfId="5178" xr:uid="{00000000-0005-0000-0000-000015100000}"/>
    <cellStyle name="Header2 2 3 5 2 8" xfId="5179" xr:uid="{00000000-0005-0000-0000-000016100000}"/>
    <cellStyle name="Header2 2 3 5 3" xfId="5180" xr:uid="{00000000-0005-0000-0000-000017100000}"/>
    <cellStyle name="Header2 2 3 5 4" xfId="5181" xr:uid="{00000000-0005-0000-0000-000018100000}"/>
    <cellStyle name="Header2 2 3 5 5" xfId="5182" xr:uid="{00000000-0005-0000-0000-000019100000}"/>
    <cellStyle name="Header2 2 3 5 6" xfId="5183" xr:uid="{00000000-0005-0000-0000-00001A100000}"/>
    <cellStyle name="Header2 2 3 5 7" xfId="5184" xr:uid="{00000000-0005-0000-0000-00001B100000}"/>
    <cellStyle name="Header2 2 3 5 8" xfId="5185" xr:uid="{00000000-0005-0000-0000-00001C100000}"/>
    <cellStyle name="Header2 2 3 5 9" xfId="5186" xr:uid="{00000000-0005-0000-0000-00001D100000}"/>
    <cellStyle name="Header2 2 3 6" xfId="5187" xr:uid="{00000000-0005-0000-0000-00001E100000}"/>
    <cellStyle name="Header2 2 3 6 10" xfId="5188" xr:uid="{00000000-0005-0000-0000-00001F100000}"/>
    <cellStyle name="Header2 2 3 6 2" xfId="5189" xr:uid="{00000000-0005-0000-0000-000020100000}"/>
    <cellStyle name="Header2 2 3 6 2 2" xfId="5190" xr:uid="{00000000-0005-0000-0000-000021100000}"/>
    <cellStyle name="Header2 2 3 6 2 3" xfId="5191" xr:uid="{00000000-0005-0000-0000-000022100000}"/>
    <cellStyle name="Header2 2 3 6 2 4" xfId="5192" xr:uid="{00000000-0005-0000-0000-000023100000}"/>
    <cellStyle name="Header2 2 3 6 2 5" xfId="5193" xr:uid="{00000000-0005-0000-0000-000024100000}"/>
    <cellStyle name="Header2 2 3 6 2 6" xfId="5194" xr:uid="{00000000-0005-0000-0000-000025100000}"/>
    <cellStyle name="Header2 2 3 6 2 7" xfId="5195" xr:uid="{00000000-0005-0000-0000-000026100000}"/>
    <cellStyle name="Header2 2 3 6 2 8" xfId="5196" xr:uid="{00000000-0005-0000-0000-000027100000}"/>
    <cellStyle name="Header2 2 3 6 3" xfId="5197" xr:uid="{00000000-0005-0000-0000-000028100000}"/>
    <cellStyle name="Header2 2 3 6 4" xfId="5198" xr:uid="{00000000-0005-0000-0000-000029100000}"/>
    <cellStyle name="Header2 2 3 6 5" xfId="5199" xr:uid="{00000000-0005-0000-0000-00002A100000}"/>
    <cellStyle name="Header2 2 3 6 6" xfId="5200" xr:uid="{00000000-0005-0000-0000-00002B100000}"/>
    <cellStyle name="Header2 2 3 6 7" xfId="5201" xr:uid="{00000000-0005-0000-0000-00002C100000}"/>
    <cellStyle name="Header2 2 3 6 8" xfId="5202" xr:uid="{00000000-0005-0000-0000-00002D100000}"/>
    <cellStyle name="Header2 2 3 6 9" xfId="5203" xr:uid="{00000000-0005-0000-0000-00002E100000}"/>
    <cellStyle name="Header2 2 3 7" xfId="5204" xr:uid="{00000000-0005-0000-0000-00002F100000}"/>
    <cellStyle name="Header2 2 3 7 2" xfId="5205" xr:uid="{00000000-0005-0000-0000-000030100000}"/>
    <cellStyle name="Header2 2 3 7 3" xfId="5206" xr:uid="{00000000-0005-0000-0000-000031100000}"/>
    <cellStyle name="Header2 2 3 7 4" xfId="5207" xr:uid="{00000000-0005-0000-0000-000032100000}"/>
    <cellStyle name="Header2 2 3 7 5" xfId="5208" xr:uid="{00000000-0005-0000-0000-000033100000}"/>
    <cellStyle name="Header2 2 3 7 6" xfId="5209" xr:uid="{00000000-0005-0000-0000-000034100000}"/>
    <cellStyle name="Header2 2 3 7 7" xfId="5210" xr:uid="{00000000-0005-0000-0000-000035100000}"/>
    <cellStyle name="Header2 2 3 7 8" xfId="5211" xr:uid="{00000000-0005-0000-0000-000036100000}"/>
    <cellStyle name="Header2 2 3 7 9" xfId="5212" xr:uid="{00000000-0005-0000-0000-000037100000}"/>
    <cellStyle name="Header2 2 3 8" xfId="5213" xr:uid="{00000000-0005-0000-0000-000038100000}"/>
    <cellStyle name="Header2 2 3 8 2" xfId="5214" xr:uid="{00000000-0005-0000-0000-000039100000}"/>
    <cellStyle name="Header2 2 3 8 3" xfId="5215" xr:uid="{00000000-0005-0000-0000-00003A100000}"/>
    <cellStyle name="Header2 2 3 8 4" xfId="5216" xr:uid="{00000000-0005-0000-0000-00003B100000}"/>
    <cellStyle name="Header2 2 3 8 5" xfId="5217" xr:uid="{00000000-0005-0000-0000-00003C100000}"/>
    <cellStyle name="Header2 2 3 8 6" xfId="5218" xr:uid="{00000000-0005-0000-0000-00003D100000}"/>
    <cellStyle name="Header2 2 3 8 7" xfId="5219" xr:uid="{00000000-0005-0000-0000-00003E100000}"/>
    <cellStyle name="Header2 2 3 8 8" xfId="5220" xr:uid="{00000000-0005-0000-0000-00003F100000}"/>
    <cellStyle name="Header2 2 3 9" xfId="5221" xr:uid="{00000000-0005-0000-0000-000040100000}"/>
    <cellStyle name="Header2 2 3 9 2" xfId="5222" xr:uid="{00000000-0005-0000-0000-000041100000}"/>
    <cellStyle name="Header2 2 3 9 3" xfId="5223" xr:uid="{00000000-0005-0000-0000-000042100000}"/>
    <cellStyle name="Header2 2 3 9 4" xfId="5224" xr:uid="{00000000-0005-0000-0000-000043100000}"/>
    <cellStyle name="Header2 2 3 9 5" xfId="5225" xr:uid="{00000000-0005-0000-0000-000044100000}"/>
    <cellStyle name="Header2 2 3 9 6" xfId="5226" xr:uid="{00000000-0005-0000-0000-000045100000}"/>
    <cellStyle name="Header2 2 3 9 7" xfId="5227" xr:uid="{00000000-0005-0000-0000-000046100000}"/>
    <cellStyle name="Header2 2 3 9 8" xfId="5228" xr:uid="{00000000-0005-0000-0000-000047100000}"/>
    <cellStyle name="Header2 2 4" xfId="379" xr:uid="{00000000-0005-0000-0000-000048100000}"/>
    <cellStyle name="Header2 2 4 10" xfId="5229" xr:uid="{00000000-0005-0000-0000-000049100000}"/>
    <cellStyle name="Header2 2 4 10 2" xfId="5230" xr:uid="{00000000-0005-0000-0000-00004A100000}"/>
    <cellStyle name="Header2 2 4 10 3" xfId="5231" xr:uid="{00000000-0005-0000-0000-00004B100000}"/>
    <cellStyle name="Header2 2 4 10 4" xfId="5232" xr:uid="{00000000-0005-0000-0000-00004C100000}"/>
    <cellStyle name="Header2 2 4 10 5" xfId="5233" xr:uid="{00000000-0005-0000-0000-00004D100000}"/>
    <cellStyle name="Header2 2 4 10 6" xfId="5234" xr:uid="{00000000-0005-0000-0000-00004E100000}"/>
    <cellStyle name="Header2 2 4 10 7" xfId="5235" xr:uid="{00000000-0005-0000-0000-00004F100000}"/>
    <cellStyle name="Header2 2 4 10 8" xfId="5236" xr:uid="{00000000-0005-0000-0000-000050100000}"/>
    <cellStyle name="Header2 2 4 11" xfId="5237" xr:uid="{00000000-0005-0000-0000-000051100000}"/>
    <cellStyle name="Header2 2 4 11 2" xfId="5238" xr:uid="{00000000-0005-0000-0000-000052100000}"/>
    <cellStyle name="Header2 2 4 11 3" xfId="5239" xr:uid="{00000000-0005-0000-0000-000053100000}"/>
    <cellStyle name="Header2 2 4 11 4" xfId="5240" xr:uid="{00000000-0005-0000-0000-000054100000}"/>
    <cellStyle name="Header2 2 4 11 5" xfId="5241" xr:uid="{00000000-0005-0000-0000-000055100000}"/>
    <cellStyle name="Header2 2 4 11 6" xfId="5242" xr:uid="{00000000-0005-0000-0000-000056100000}"/>
    <cellStyle name="Header2 2 4 11 7" xfId="5243" xr:uid="{00000000-0005-0000-0000-000057100000}"/>
    <cellStyle name="Header2 2 4 11 8" xfId="5244" xr:uid="{00000000-0005-0000-0000-000058100000}"/>
    <cellStyle name="Header2 2 4 12" xfId="5245" xr:uid="{00000000-0005-0000-0000-000059100000}"/>
    <cellStyle name="Header2 2 4 13" xfId="5246" xr:uid="{00000000-0005-0000-0000-00005A100000}"/>
    <cellStyle name="Header2 2 4 14" xfId="5247" xr:uid="{00000000-0005-0000-0000-00005B100000}"/>
    <cellStyle name="Header2 2 4 15" xfId="5248" xr:uid="{00000000-0005-0000-0000-00005C100000}"/>
    <cellStyle name="Header2 2 4 16" xfId="5249" xr:uid="{00000000-0005-0000-0000-00005D100000}"/>
    <cellStyle name="Header2 2 4 17" xfId="5250" xr:uid="{00000000-0005-0000-0000-00005E100000}"/>
    <cellStyle name="Header2 2 4 18" xfId="5251" xr:uid="{00000000-0005-0000-0000-00005F100000}"/>
    <cellStyle name="Header2 2 4 19" xfId="5252" xr:uid="{00000000-0005-0000-0000-000060100000}"/>
    <cellStyle name="Header2 2 4 2" xfId="380" xr:uid="{00000000-0005-0000-0000-000061100000}"/>
    <cellStyle name="Header2 2 4 2 10" xfId="5253" xr:uid="{00000000-0005-0000-0000-000062100000}"/>
    <cellStyle name="Header2 2 4 2 11" xfId="5254" xr:uid="{00000000-0005-0000-0000-000063100000}"/>
    <cellStyle name="Header2 2 4 2 12" xfId="5255" xr:uid="{00000000-0005-0000-0000-000064100000}"/>
    <cellStyle name="Header2 2 4 2 13" xfId="5256" xr:uid="{00000000-0005-0000-0000-000065100000}"/>
    <cellStyle name="Header2 2 4 2 14" xfId="5257" xr:uid="{00000000-0005-0000-0000-000066100000}"/>
    <cellStyle name="Header2 2 4 2 15" xfId="5258" xr:uid="{00000000-0005-0000-0000-000067100000}"/>
    <cellStyle name="Header2 2 4 2 16" xfId="5259" xr:uid="{00000000-0005-0000-0000-000068100000}"/>
    <cellStyle name="Header2 2 4 2 17" xfId="5260" xr:uid="{00000000-0005-0000-0000-000069100000}"/>
    <cellStyle name="Header2 2 4 2 2" xfId="381" xr:uid="{00000000-0005-0000-0000-00006A100000}"/>
    <cellStyle name="Header2 2 4 2 2 10" xfId="5261" xr:uid="{00000000-0005-0000-0000-00006B100000}"/>
    <cellStyle name="Header2 2 4 2 2 11" xfId="5262" xr:uid="{00000000-0005-0000-0000-00006C100000}"/>
    <cellStyle name="Header2 2 4 2 2 12" xfId="5263" xr:uid="{00000000-0005-0000-0000-00006D100000}"/>
    <cellStyle name="Header2 2 4 2 2 13" xfId="5264" xr:uid="{00000000-0005-0000-0000-00006E100000}"/>
    <cellStyle name="Header2 2 4 2 2 14" xfId="5265" xr:uid="{00000000-0005-0000-0000-00006F100000}"/>
    <cellStyle name="Header2 2 4 2 2 15" xfId="5266" xr:uid="{00000000-0005-0000-0000-000070100000}"/>
    <cellStyle name="Header2 2 4 2 2 16" xfId="5267" xr:uid="{00000000-0005-0000-0000-000071100000}"/>
    <cellStyle name="Header2 2 4 2 2 2" xfId="382" xr:uid="{00000000-0005-0000-0000-000072100000}"/>
    <cellStyle name="Header2 2 4 2 2 2 10" xfId="5268" xr:uid="{00000000-0005-0000-0000-000073100000}"/>
    <cellStyle name="Header2 2 4 2 2 2 2" xfId="5269" xr:uid="{00000000-0005-0000-0000-000074100000}"/>
    <cellStyle name="Header2 2 4 2 2 2 2 2" xfId="5270" xr:uid="{00000000-0005-0000-0000-000075100000}"/>
    <cellStyle name="Header2 2 4 2 2 2 2 3" xfId="5271" xr:uid="{00000000-0005-0000-0000-000076100000}"/>
    <cellStyle name="Header2 2 4 2 2 2 2 4" xfId="5272" xr:uid="{00000000-0005-0000-0000-000077100000}"/>
    <cellStyle name="Header2 2 4 2 2 2 2 5" xfId="5273" xr:uid="{00000000-0005-0000-0000-000078100000}"/>
    <cellStyle name="Header2 2 4 2 2 2 2 6" xfId="5274" xr:uid="{00000000-0005-0000-0000-000079100000}"/>
    <cellStyle name="Header2 2 4 2 2 2 2 7" xfId="5275" xr:uid="{00000000-0005-0000-0000-00007A100000}"/>
    <cellStyle name="Header2 2 4 2 2 2 2 8" xfId="5276" xr:uid="{00000000-0005-0000-0000-00007B100000}"/>
    <cellStyle name="Header2 2 4 2 2 2 3" xfId="5277" xr:uid="{00000000-0005-0000-0000-00007C100000}"/>
    <cellStyle name="Header2 2 4 2 2 2 4" xfId="5278" xr:uid="{00000000-0005-0000-0000-00007D100000}"/>
    <cellStyle name="Header2 2 4 2 2 2 5" xfId="5279" xr:uid="{00000000-0005-0000-0000-00007E100000}"/>
    <cellStyle name="Header2 2 4 2 2 2 6" xfId="5280" xr:uid="{00000000-0005-0000-0000-00007F100000}"/>
    <cellStyle name="Header2 2 4 2 2 2 7" xfId="5281" xr:uid="{00000000-0005-0000-0000-000080100000}"/>
    <cellStyle name="Header2 2 4 2 2 2 8" xfId="5282" xr:uid="{00000000-0005-0000-0000-000081100000}"/>
    <cellStyle name="Header2 2 4 2 2 2 9" xfId="5283" xr:uid="{00000000-0005-0000-0000-000082100000}"/>
    <cellStyle name="Header2 2 4 2 2 3" xfId="5284" xr:uid="{00000000-0005-0000-0000-000083100000}"/>
    <cellStyle name="Header2 2 4 2 2 3 10" xfId="5285" xr:uid="{00000000-0005-0000-0000-000084100000}"/>
    <cellStyle name="Header2 2 4 2 2 3 2" xfId="5286" xr:uid="{00000000-0005-0000-0000-000085100000}"/>
    <cellStyle name="Header2 2 4 2 2 3 2 2" xfId="5287" xr:uid="{00000000-0005-0000-0000-000086100000}"/>
    <cellStyle name="Header2 2 4 2 2 3 2 3" xfId="5288" xr:uid="{00000000-0005-0000-0000-000087100000}"/>
    <cellStyle name="Header2 2 4 2 2 3 2 4" xfId="5289" xr:uid="{00000000-0005-0000-0000-000088100000}"/>
    <cellStyle name="Header2 2 4 2 2 3 2 5" xfId="5290" xr:uid="{00000000-0005-0000-0000-000089100000}"/>
    <cellStyle name="Header2 2 4 2 2 3 2 6" xfId="5291" xr:uid="{00000000-0005-0000-0000-00008A100000}"/>
    <cellStyle name="Header2 2 4 2 2 3 2 7" xfId="5292" xr:uid="{00000000-0005-0000-0000-00008B100000}"/>
    <cellStyle name="Header2 2 4 2 2 3 2 8" xfId="5293" xr:uid="{00000000-0005-0000-0000-00008C100000}"/>
    <cellStyle name="Header2 2 4 2 2 3 3" xfId="5294" xr:uid="{00000000-0005-0000-0000-00008D100000}"/>
    <cellStyle name="Header2 2 4 2 2 3 4" xfId="5295" xr:uid="{00000000-0005-0000-0000-00008E100000}"/>
    <cellStyle name="Header2 2 4 2 2 3 5" xfId="5296" xr:uid="{00000000-0005-0000-0000-00008F100000}"/>
    <cellStyle name="Header2 2 4 2 2 3 6" xfId="5297" xr:uid="{00000000-0005-0000-0000-000090100000}"/>
    <cellStyle name="Header2 2 4 2 2 3 7" xfId="5298" xr:uid="{00000000-0005-0000-0000-000091100000}"/>
    <cellStyle name="Header2 2 4 2 2 3 8" xfId="5299" xr:uid="{00000000-0005-0000-0000-000092100000}"/>
    <cellStyle name="Header2 2 4 2 2 3 9" xfId="5300" xr:uid="{00000000-0005-0000-0000-000093100000}"/>
    <cellStyle name="Header2 2 4 2 2 4" xfId="5301" xr:uid="{00000000-0005-0000-0000-000094100000}"/>
    <cellStyle name="Header2 2 4 2 2 4 2" xfId="5302" xr:uid="{00000000-0005-0000-0000-000095100000}"/>
    <cellStyle name="Header2 2 4 2 2 4 3" xfId="5303" xr:uid="{00000000-0005-0000-0000-000096100000}"/>
    <cellStyle name="Header2 2 4 2 2 4 4" xfId="5304" xr:uid="{00000000-0005-0000-0000-000097100000}"/>
    <cellStyle name="Header2 2 4 2 2 4 5" xfId="5305" xr:uid="{00000000-0005-0000-0000-000098100000}"/>
    <cellStyle name="Header2 2 4 2 2 4 6" xfId="5306" xr:uid="{00000000-0005-0000-0000-000099100000}"/>
    <cellStyle name="Header2 2 4 2 2 4 7" xfId="5307" xr:uid="{00000000-0005-0000-0000-00009A100000}"/>
    <cellStyle name="Header2 2 4 2 2 4 8" xfId="5308" xr:uid="{00000000-0005-0000-0000-00009B100000}"/>
    <cellStyle name="Header2 2 4 2 2 4 9" xfId="5309" xr:uid="{00000000-0005-0000-0000-00009C100000}"/>
    <cellStyle name="Header2 2 4 2 2 5" xfId="5310" xr:uid="{00000000-0005-0000-0000-00009D100000}"/>
    <cellStyle name="Header2 2 4 2 2 5 2" xfId="5311" xr:uid="{00000000-0005-0000-0000-00009E100000}"/>
    <cellStyle name="Header2 2 4 2 2 5 3" xfId="5312" xr:uid="{00000000-0005-0000-0000-00009F100000}"/>
    <cellStyle name="Header2 2 4 2 2 5 4" xfId="5313" xr:uid="{00000000-0005-0000-0000-0000A0100000}"/>
    <cellStyle name="Header2 2 4 2 2 5 5" xfId="5314" xr:uid="{00000000-0005-0000-0000-0000A1100000}"/>
    <cellStyle name="Header2 2 4 2 2 5 6" xfId="5315" xr:uid="{00000000-0005-0000-0000-0000A2100000}"/>
    <cellStyle name="Header2 2 4 2 2 5 7" xfId="5316" xr:uid="{00000000-0005-0000-0000-0000A3100000}"/>
    <cellStyle name="Header2 2 4 2 2 5 8" xfId="5317" xr:uid="{00000000-0005-0000-0000-0000A4100000}"/>
    <cellStyle name="Header2 2 4 2 2 6" xfId="5318" xr:uid="{00000000-0005-0000-0000-0000A5100000}"/>
    <cellStyle name="Header2 2 4 2 2 6 2" xfId="5319" xr:uid="{00000000-0005-0000-0000-0000A6100000}"/>
    <cellStyle name="Header2 2 4 2 2 6 3" xfId="5320" xr:uid="{00000000-0005-0000-0000-0000A7100000}"/>
    <cellStyle name="Header2 2 4 2 2 6 4" xfId="5321" xr:uid="{00000000-0005-0000-0000-0000A8100000}"/>
    <cellStyle name="Header2 2 4 2 2 6 5" xfId="5322" xr:uid="{00000000-0005-0000-0000-0000A9100000}"/>
    <cellStyle name="Header2 2 4 2 2 6 6" xfId="5323" xr:uid="{00000000-0005-0000-0000-0000AA100000}"/>
    <cellStyle name="Header2 2 4 2 2 6 7" xfId="5324" xr:uid="{00000000-0005-0000-0000-0000AB100000}"/>
    <cellStyle name="Header2 2 4 2 2 6 8" xfId="5325" xr:uid="{00000000-0005-0000-0000-0000AC100000}"/>
    <cellStyle name="Header2 2 4 2 2 7" xfId="5326" xr:uid="{00000000-0005-0000-0000-0000AD100000}"/>
    <cellStyle name="Header2 2 4 2 2 7 2" xfId="5327" xr:uid="{00000000-0005-0000-0000-0000AE100000}"/>
    <cellStyle name="Header2 2 4 2 2 7 3" xfId="5328" xr:uid="{00000000-0005-0000-0000-0000AF100000}"/>
    <cellStyle name="Header2 2 4 2 2 7 4" xfId="5329" xr:uid="{00000000-0005-0000-0000-0000B0100000}"/>
    <cellStyle name="Header2 2 4 2 2 7 5" xfId="5330" xr:uid="{00000000-0005-0000-0000-0000B1100000}"/>
    <cellStyle name="Header2 2 4 2 2 7 6" xfId="5331" xr:uid="{00000000-0005-0000-0000-0000B2100000}"/>
    <cellStyle name="Header2 2 4 2 2 7 7" xfId="5332" xr:uid="{00000000-0005-0000-0000-0000B3100000}"/>
    <cellStyle name="Header2 2 4 2 2 7 8" xfId="5333" xr:uid="{00000000-0005-0000-0000-0000B4100000}"/>
    <cellStyle name="Header2 2 4 2 2 8" xfId="5334" xr:uid="{00000000-0005-0000-0000-0000B5100000}"/>
    <cellStyle name="Header2 2 4 2 2 8 2" xfId="5335" xr:uid="{00000000-0005-0000-0000-0000B6100000}"/>
    <cellStyle name="Header2 2 4 2 2 8 3" xfId="5336" xr:uid="{00000000-0005-0000-0000-0000B7100000}"/>
    <cellStyle name="Header2 2 4 2 2 8 4" xfId="5337" xr:uid="{00000000-0005-0000-0000-0000B8100000}"/>
    <cellStyle name="Header2 2 4 2 2 8 5" xfId="5338" xr:uid="{00000000-0005-0000-0000-0000B9100000}"/>
    <cellStyle name="Header2 2 4 2 2 8 6" xfId="5339" xr:uid="{00000000-0005-0000-0000-0000BA100000}"/>
    <cellStyle name="Header2 2 4 2 2 8 7" xfId="5340" xr:uid="{00000000-0005-0000-0000-0000BB100000}"/>
    <cellStyle name="Header2 2 4 2 2 8 8" xfId="5341" xr:uid="{00000000-0005-0000-0000-0000BC100000}"/>
    <cellStyle name="Header2 2 4 2 2 9" xfId="5342" xr:uid="{00000000-0005-0000-0000-0000BD100000}"/>
    <cellStyle name="Header2 2 4 2 3" xfId="383" xr:uid="{00000000-0005-0000-0000-0000BE100000}"/>
    <cellStyle name="Header2 2 4 2 3 10" xfId="5343" xr:uid="{00000000-0005-0000-0000-0000BF100000}"/>
    <cellStyle name="Header2 2 4 2 3 2" xfId="5344" xr:uid="{00000000-0005-0000-0000-0000C0100000}"/>
    <cellStyle name="Header2 2 4 2 3 2 2" xfId="5345" xr:uid="{00000000-0005-0000-0000-0000C1100000}"/>
    <cellStyle name="Header2 2 4 2 3 2 3" xfId="5346" xr:uid="{00000000-0005-0000-0000-0000C2100000}"/>
    <cellStyle name="Header2 2 4 2 3 2 4" xfId="5347" xr:uid="{00000000-0005-0000-0000-0000C3100000}"/>
    <cellStyle name="Header2 2 4 2 3 2 5" xfId="5348" xr:uid="{00000000-0005-0000-0000-0000C4100000}"/>
    <cellStyle name="Header2 2 4 2 3 2 6" xfId="5349" xr:uid="{00000000-0005-0000-0000-0000C5100000}"/>
    <cellStyle name="Header2 2 4 2 3 2 7" xfId="5350" xr:uid="{00000000-0005-0000-0000-0000C6100000}"/>
    <cellStyle name="Header2 2 4 2 3 2 8" xfId="5351" xr:uid="{00000000-0005-0000-0000-0000C7100000}"/>
    <cellStyle name="Header2 2 4 2 3 3" xfId="5352" xr:uid="{00000000-0005-0000-0000-0000C8100000}"/>
    <cellStyle name="Header2 2 4 2 3 4" xfId="5353" xr:uid="{00000000-0005-0000-0000-0000C9100000}"/>
    <cellStyle name="Header2 2 4 2 3 5" xfId="5354" xr:uid="{00000000-0005-0000-0000-0000CA100000}"/>
    <cellStyle name="Header2 2 4 2 3 6" xfId="5355" xr:uid="{00000000-0005-0000-0000-0000CB100000}"/>
    <cellStyle name="Header2 2 4 2 3 7" xfId="5356" xr:uid="{00000000-0005-0000-0000-0000CC100000}"/>
    <cellStyle name="Header2 2 4 2 3 8" xfId="5357" xr:uid="{00000000-0005-0000-0000-0000CD100000}"/>
    <cellStyle name="Header2 2 4 2 3 9" xfId="5358" xr:uid="{00000000-0005-0000-0000-0000CE100000}"/>
    <cellStyle name="Header2 2 4 2 4" xfId="5359" xr:uid="{00000000-0005-0000-0000-0000CF100000}"/>
    <cellStyle name="Header2 2 4 2 4 10" xfId="5360" xr:uid="{00000000-0005-0000-0000-0000D0100000}"/>
    <cellStyle name="Header2 2 4 2 4 2" xfId="5361" xr:uid="{00000000-0005-0000-0000-0000D1100000}"/>
    <cellStyle name="Header2 2 4 2 4 2 2" xfId="5362" xr:uid="{00000000-0005-0000-0000-0000D2100000}"/>
    <cellStyle name="Header2 2 4 2 4 2 3" xfId="5363" xr:uid="{00000000-0005-0000-0000-0000D3100000}"/>
    <cellStyle name="Header2 2 4 2 4 2 4" xfId="5364" xr:uid="{00000000-0005-0000-0000-0000D4100000}"/>
    <cellStyle name="Header2 2 4 2 4 2 5" xfId="5365" xr:uid="{00000000-0005-0000-0000-0000D5100000}"/>
    <cellStyle name="Header2 2 4 2 4 2 6" xfId="5366" xr:uid="{00000000-0005-0000-0000-0000D6100000}"/>
    <cellStyle name="Header2 2 4 2 4 2 7" xfId="5367" xr:uid="{00000000-0005-0000-0000-0000D7100000}"/>
    <cellStyle name="Header2 2 4 2 4 2 8" xfId="5368" xr:uid="{00000000-0005-0000-0000-0000D8100000}"/>
    <cellStyle name="Header2 2 4 2 4 3" xfId="5369" xr:uid="{00000000-0005-0000-0000-0000D9100000}"/>
    <cellStyle name="Header2 2 4 2 4 4" xfId="5370" xr:uid="{00000000-0005-0000-0000-0000DA100000}"/>
    <cellStyle name="Header2 2 4 2 4 5" xfId="5371" xr:uid="{00000000-0005-0000-0000-0000DB100000}"/>
    <cellStyle name="Header2 2 4 2 4 6" xfId="5372" xr:uid="{00000000-0005-0000-0000-0000DC100000}"/>
    <cellStyle name="Header2 2 4 2 4 7" xfId="5373" xr:uid="{00000000-0005-0000-0000-0000DD100000}"/>
    <cellStyle name="Header2 2 4 2 4 8" xfId="5374" xr:uid="{00000000-0005-0000-0000-0000DE100000}"/>
    <cellStyle name="Header2 2 4 2 4 9" xfId="5375" xr:uid="{00000000-0005-0000-0000-0000DF100000}"/>
    <cellStyle name="Header2 2 4 2 5" xfId="5376" xr:uid="{00000000-0005-0000-0000-0000E0100000}"/>
    <cellStyle name="Header2 2 4 2 5 2" xfId="5377" xr:uid="{00000000-0005-0000-0000-0000E1100000}"/>
    <cellStyle name="Header2 2 4 2 5 3" xfId="5378" xr:uid="{00000000-0005-0000-0000-0000E2100000}"/>
    <cellStyle name="Header2 2 4 2 5 4" xfId="5379" xr:uid="{00000000-0005-0000-0000-0000E3100000}"/>
    <cellStyle name="Header2 2 4 2 5 5" xfId="5380" xr:uid="{00000000-0005-0000-0000-0000E4100000}"/>
    <cellStyle name="Header2 2 4 2 5 6" xfId="5381" xr:uid="{00000000-0005-0000-0000-0000E5100000}"/>
    <cellStyle name="Header2 2 4 2 5 7" xfId="5382" xr:uid="{00000000-0005-0000-0000-0000E6100000}"/>
    <cellStyle name="Header2 2 4 2 5 8" xfId="5383" xr:uid="{00000000-0005-0000-0000-0000E7100000}"/>
    <cellStyle name="Header2 2 4 2 5 9" xfId="5384" xr:uid="{00000000-0005-0000-0000-0000E8100000}"/>
    <cellStyle name="Header2 2 4 2 6" xfId="5385" xr:uid="{00000000-0005-0000-0000-0000E9100000}"/>
    <cellStyle name="Header2 2 4 2 6 2" xfId="5386" xr:uid="{00000000-0005-0000-0000-0000EA100000}"/>
    <cellStyle name="Header2 2 4 2 6 3" xfId="5387" xr:uid="{00000000-0005-0000-0000-0000EB100000}"/>
    <cellStyle name="Header2 2 4 2 6 4" xfId="5388" xr:uid="{00000000-0005-0000-0000-0000EC100000}"/>
    <cellStyle name="Header2 2 4 2 6 5" xfId="5389" xr:uid="{00000000-0005-0000-0000-0000ED100000}"/>
    <cellStyle name="Header2 2 4 2 6 6" xfId="5390" xr:uid="{00000000-0005-0000-0000-0000EE100000}"/>
    <cellStyle name="Header2 2 4 2 6 7" xfId="5391" xr:uid="{00000000-0005-0000-0000-0000EF100000}"/>
    <cellStyle name="Header2 2 4 2 6 8" xfId="5392" xr:uid="{00000000-0005-0000-0000-0000F0100000}"/>
    <cellStyle name="Header2 2 4 2 7" xfId="5393" xr:uid="{00000000-0005-0000-0000-0000F1100000}"/>
    <cellStyle name="Header2 2 4 2 7 2" xfId="5394" xr:uid="{00000000-0005-0000-0000-0000F2100000}"/>
    <cellStyle name="Header2 2 4 2 7 3" xfId="5395" xr:uid="{00000000-0005-0000-0000-0000F3100000}"/>
    <cellStyle name="Header2 2 4 2 7 4" xfId="5396" xr:uid="{00000000-0005-0000-0000-0000F4100000}"/>
    <cellStyle name="Header2 2 4 2 7 5" xfId="5397" xr:uid="{00000000-0005-0000-0000-0000F5100000}"/>
    <cellStyle name="Header2 2 4 2 7 6" xfId="5398" xr:uid="{00000000-0005-0000-0000-0000F6100000}"/>
    <cellStyle name="Header2 2 4 2 7 7" xfId="5399" xr:uid="{00000000-0005-0000-0000-0000F7100000}"/>
    <cellStyle name="Header2 2 4 2 7 8" xfId="5400" xr:uid="{00000000-0005-0000-0000-0000F8100000}"/>
    <cellStyle name="Header2 2 4 2 8" xfId="5401" xr:uid="{00000000-0005-0000-0000-0000F9100000}"/>
    <cellStyle name="Header2 2 4 2 8 2" xfId="5402" xr:uid="{00000000-0005-0000-0000-0000FA100000}"/>
    <cellStyle name="Header2 2 4 2 8 3" xfId="5403" xr:uid="{00000000-0005-0000-0000-0000FB100000}"/>
    <cellStyle name="Header2 2 4 2 8 4" xfId="5404" xr:uid="{00000000-0005-0000-0000-0000FC100000}"/>
    <cellStyle name="Header2 2 4 2 8 5" xfId="5405" xr:uid="{00000000-0005-0000-0000-0000FD100000}"/>
    <cellStyle name="Header2 2 4 2 8 6" xfId="5406" xr:uid="{00000000-0005-0000-0000-0000FE100000}"/>
    <cellStyle name="Header2 2 4 2 8 7" xfId="5407" xr:uid="{00000000-0005-0000-0000-0000FF100000}"/>
    <cellStyle name="Header2 2 4 2 8 8" xfId="5408" xr:uid="{00000000-0005-0000-0000-000000110000}"/>
    <cellStyle name="Header2 2 4 2 9" xfId="5409" xr:uid="{00000000-0005-0000-0000-000001110000}"/>
    <cellStyle name="Header2 2 4 2 9 2" xfId="5410" xr:uid="{00000000-0005-0000-0000-000002110000}"/>
    <cellStyle name="Header2 2 4 2 9 3" xfId="5411" xr:uid="{00000000-0005-0000-0000-000003110000}"/>
    <cellStyle name="Header2 2 4 2 9 4" xfId="5412" xr:uid="{00000000-0005-0000-0000-000004110000}"/>
    <cellStyle name="Header2 2 4 2 9 5" xfId="5413" xr:uid="{00000000-0005-0000-0000-000005110000}"/>
    <cellStyle name="Header2 2 4 2 9 6" xfId="5414" xr:uid="{00000000-0005-0000-0000-000006110000}"/>
    <cellStyle name="Header2 2 4 2 9 7" xfId="5415" xr:uid="{00000000-0005-0000-0000-000007110000}"/>
    <cellStyle name="Header2 2 4 2 9 8" xfId="5416" xr:uid="{00000000-0005-0000-0000-000008110000}"/>
    <cellStyle name="Header2 2 4 3" xfId="384" xr:uid="{00000000-0005-0000-0000-000009110000}"/>
    <cellStyle name="Header2 2 4 3 10" xfId="5417" xr:uid="{00000000-0005-0000-0000-00000A110000}"/>
    <cellStyle name="Header2 2 4 3 11" xfId="5418" xr:uid="{00000000-0005-0000-0000-00000B110000}"/>
    <cellStyle name="Header2 2 4 3 12" xfId="5419" xr:uid="{00000000-0005-0000-0000-00000C110000}"/>
    <cellStyle name="Header2 2 4 3 13" xfId="5420" xr:uid="{00000000-0005-0000-0000-00000D110000}"/>
    <cellStyle name="Header2 2 4 3 14" xfId="5421" xr:uid="{00000000-0005-0000-0000-00000E110000}"/>
    <cellStyle name="Header2 2 4 3 15" xfId="5422" xr:uid="{00000000-0005-0000-0000-00000F110000}"/>
    <cellStyle name="Header2 2 4 3 16" xfId="5423" xr:uid="{00000000-0005-0000-0000-000010110000}"/>
    <cellStyle name="Header2 2 4 3 17" xfId="5424" xr:uid="{00000000-0005-0000-0000-000011110000}"/>
    <cellStyle name="Header2 2 4 3 2" xfId="385" xr:uid="{00000000-0005-0000-0000-000012110000}"/>
    <cellStyle name="Header2 2 4 3 2 10" xfId="5425" xr:uid="{00000000-0005-0000-0000-000013110000}"/>
    <cellStyle name="Header2 2 4 3 2 11" xfId="5426" xr:uid="{00000000-0005-0000-0000-000014110000}"/>
    <cellStyle name="Header2 2 4 3 2 12" xfId="5427" xr:uid="{00000000-0005-0000-0000-000015110000}"/>
    <cellStyle name="Header2 2 4 3 2 13" xfId="5428" xr:uid="{00000000-0005-0000-0000-000016110000}"/>
    <cellStyle name="Header2 2 4 3 2 14" xfId="5429" xr:uid="{00000000-0005-0000-0000-000017110000}"/>
    <cellStyle name="Header2 2 4 3 2 15" xfId="5430" xr:uid="{00000000-0005-0000-0000-000018110000}"/>
    <cellStyle name="Header2 2 4 3 2 16" xfId="5431" xr:uid="{00000000-0005-0000-0000-000019110000}"/>
    <cellStyle name="Header2 2 4 3 2 2" xfId="386" xr:uid="{00000000-0005-0000-0000-00001A110000}"/>
    <cellStyle name="Header2 2 4 3 2 2 10" xfId="5432" xr:uid="{00000000-0005-0000-0000-00001B110000}"/>
    <cellStyle name="Header2 2 4 3 2 2 2" xfId="5433" xr:uid="{00000000-0005-0000-0000-00001C110000}"/>
    <cellStyle name="Header2 2 4 3 2 2 2 2" xfId="5434" xr:uid="{00000000-0005-0000-0000-00001D110000}"/>
    <cellStyle name="Header2 2 4 3 2 2 2 3" xfId="5435" xr:uid="{00000000-0005-0000-0000-00001E110000}"/>
    <cellStyle name="Header2 2 4 3 2 2 2 4" xfId="5436" xr:uid="{00000000-0005-0000-0000-00001F110000}"/>
    <cellStyle name="Header2 2 4 3 2 2 2 5" xfId="5437" xr:uid="{00000000-0005-0000-0000-000020110000}"/>
    <cellStyle name="Header2 2 4 3 2 2 2 6" xfId="5438" xr:uid="{00000000-0005-0000-0000-000021110000}"/>
    <cellStyle name="Header2 2 4 3 2 2 2 7" xfId="5439" xr:uid="{00000000-0005-0000-0000-000022110000}"/>
    <cellStyle name="Header2 2 4 3 2 2 2 8" xfId="5440" xr:uid="{00000000-0005-0000-0000-000023110000}"/>
    <cellStyle name="Header2 2 4 3 2 2 3" xfId="5441" xr:uid="{00000000-0005-0000-0000-000024110000}"/>
    <cellStyle name="Header2 2 4 3 2 2 4" xfId="5442" xr:uid="{00000000-0005-0000-0000-000025110000}"/>
    <cellStyle name="Header2 2 4 3 2 2 5" xfId="5443" xr:uid="{00000000-0005-0000-0000-000026110000}"/>
    <cellStyle name="Header2 2 4 3 2 2 6" xfId="5444" xr:uid="{00000000-0005-0000-0000-000027110000}"/>
    <cellStyle name="Header2 2 4 3 2 2 7" xfId="5445" xr:uid="{00000000-0005-0000-0000-000028110000}"/>
    <cellStyle name="Header2 2 4 3 2 2 8" xfId="5446" xr:uid="{00000000-0005-0000-0000-000029110000}"/>
    <cellStyle name="Header2 2 4 3 2 2 9" xfId="5447" xr:uid="{00000000-0005-0000-0000-00002A110000}"/>
    <cellStyle name="Header2 2 4 3 2 3" xfId="5448" xr:uid="{00000000-0005-0000-0000-00002B110000}"/>
    <cellStyle name="Header2 2 4 3 2 3 10" xfId="5449" xr:uid="{00000000-0005-0000-0000-00002C110000}"/>
    <cellStyle name="Header2 2 4 3 2 3 2" xfId="5450" xr:uid="{00000000-0005-0000-0000-00002D110000}"/>
    <cellStyle name="Header2 2 4 3 2 3 2 2" xfId="5451" xr:uid="{00000000-0005-0000-0000-00002E110000}"/>
    <cellStyle name="Header2 2 4 3 2 3 2 3" xfId="5452" xr:uid="{00000000-0005-0000-0000-00002F110000}"/>
    <cellStyle name="Header2 2 4 3 2 3 2 4" xfId="5453" xr:uid="{00000000-0005-0000-0000-000030110000}"/>
    <cellStyle name="Header2 2 4 3 2 3 2 5" xfId="5454" xr:uid="{00000000-0005-0000-0000-000031110000}"/>
    <cellStyle name="Header2 2 4 3 2 3 2 6" xfId="5455" xr:uid="{00000000-0005-0000-0000-000032110000}"/>
    <cellStyle name="Header2 2 4 3 2 3 2 7" xfId="5456" xr:uid="{00000000-0005-0000-0000-000033110000}"/>
    <cellStyle name="Header2 2 4 3 2 3 2 8" xfId="5457" xr:uid="{00000000-0005-0000-0000-000034110000}"/>
    <cellStyle name="Header2 2 4 3 2 3 3" xfId="5458" xr:uid="{00000000-0005-0000-0000-000035110000}"/>
    <cellStyle name="Header2 2 4 3 2 3 4" xfId="5459" xr:uid="{00000000-0005-0000-0000-000036110000}"/>
    <cellStyle name="Header2 2 4 3 2 3 5" xfId="5460" xr:uid="{00000000-0005-0000-0000-000037110000}"/>
    <cellStyle name="Header2 2 4 3 2 3 6" xfId="5461" xr:uid="{00000000-0005-0000-0000-000038110000}"/>
    <cellStyle name="Header2 2 4 3 2 3 7" xfId="5462" xr:uid="{00000000-0005-0000-0000-000039110000}"/>
    <cellStyle name="Header2 2 4 3 2 3 8" xfId="5463" xr:uid="{00000000-0005-0000-0000-00003A110000}"/>
    <cellStyle name="Header2 2 4 3 2 3 9" xfId="5464" xr:uid="{00000000-0005-0000-0000-00003B110000}"/>
    <cellStyle name="Header2 2 4 3 2 4" xfId="5465" xr:uid="{00000000-0005-0000-0000-00003C110000}"/>
    <cellStyle name="Header2 2 4 3 2 4 2" xfId="5466" xr:uid="{00000000-0005-0000-0000-00003D110000}"/>
    <cellStyle name="Header2 2 4 3 2 4 3" xfId="5467" xr:uid="{00000000-0005-0000-0000-00003E110000}"/>
    <cellStyle name="Header2 2 4 3 2 4 4" xfId="5468" xr:uid="{00000000-0005-0000-0000-00003F110000}"/>
    <cellStyle name="Header2 2 4 3 2 4 5" xfId="5469" xr:uid="{00000000-0005-0000-0000-000040110000}"/>
    <cellStyle name="Header2 2 4 3 2 4 6" xfId="5470" xr:uid="{00000000-0005-0000-0000-000041110000}"/>
    <cellStyle name="Header2 2 4 3 2 4 7" xfId="5471" xr:uid="{00000000-0005-0000-0000-000042110000}"/>
    <cellStyle name="Header2 2 4 3 2 4 8" xfId="5472" xr:uid="{00000000-0005-0000-0000-000043110000}"/>
    <cellStyle name="Header2 2 4 3 2 4 9" xfId="5473" xr:uid="{00000000-0005-0000-0000-000044110000}"/>
    <cellStyle name="Header2 2 4 3 2 5" xfId="5474" xr:uid="{00000000-0005-0000-0000-000045110000}"/>
    <cellStyle name="Header2 2 4 3 2 5 2" xfId="5475" xr:uid="{00000000-0005-0000-0000-000046110000}"/>
    <cellStyle name="Header2 2 4 3 2 5 3" xfId="5476" xr:uid="{00000000-0005-0000-0000-000047110000}"/>
    <cellStyle name="Header2 2 4 3 2 5 4" xfId="5477" xr:uid="{00000000-0005-0000-0000-000048110000}"/>
    <cellStyle name="Header2 2 4 3 2 5 5" xfId="5478" xr:uid="{00000000-0005-0000-0000-000049110000}"/>
    <cellStyle name="Header2 2 4 3 2 5 6" xfId="5479" xr:uid="{00000000-0005-0000-0000-00004A110000}"/>
    <cellStyle name="Header2 2 4 3 2 5 7" xfId="5480" xr:uid="{00000000-0005-0000-0000-00004B110000}"/>
    <cellStyle name="Header2 2 4 3 2 5 8" xfId="5481" xr:uid="{00000000-0005-0000-0000-00004C110000}"/>
    <cellStyle name="Header2 2 4 3 2 6" xfId="5482" xr:uid="{00000000-0005-0000-0000-00004D110000}"/>
    <cellStyle name="Header2 2 4 3 2 6 2" xfId="5483" xr:uid="{00000000-0005-0000-0000-00004E110000}"/>
    <cellStyle name="Header2 2 4 3 2 6 3" xfId="5484" xr:uid="{00000000-0005-0000-0000-00004F110000}"/>
    <cellStyle name="Header2 2 4 3 2 6 4" xfId="5485" xr:uid="{00000000-0005-0000-0000-000050110000}"/>
    <cellStyle name="Header2 2 4 3 2 6 5" xfId="5486" xr:uid="{00000000-0005-0000-0000-000051110000}"/>
    <cellStyle name="Header2 2 4 3 2 6 6" xfId="5487" xr:uid="{00000000-0005-0000-0000-000052110000}"/>
    <cellStyle name="Header2 2 4 3 2 6 7" xfId="5488" xr:uid="{00000000-0005-0000-0000-000053110000}"/>
    <cellStyle name="Header2 2 4 3 2 6 8" xfId="5489" xr:uid="{00000000-0005-0000-0000-000054110000}"/>
    <cellStyle name="Header2 2 4 3 2 7" xfId="5490" xr:uid="{00000000-0005-0000-0000-000055110000}"/>
    <cellStyle name="Header2 2 4 3 2 7 2" xfId="5491" xr:uid="{00000000-0005-0000-0000-000056110000}"/>
    <cellStyle name="Header2 2 4 3 2 7 3" xfId="5492" xr:uid="{00000000-0005-0000-0000-000057110000}"/>
    <cellStyle name="Header2 2 4 3 2 7 4" xfId="5493" xr:uid="{00000000-0005-0000-0000-000058110000}"/>
    <cellStyle name="Header2 2 4 3 2 7 5" xfId="5494" xr:uid="{00000000-0005-0000-0000-000059110000}"/>
    <cellStyle name="Header2 2 4 3 2 7 6" xfId="5495" xr:uid="{00000000-0005-0000-0000-00005A110000}"/>
    <cellStyle name="Header2 2 4 3 2 7 7" xfId="5496" xr:uid="{00000000-0005-0000-0000-00005B110000}"/>
    <cellStyle name="Header2 2 4 3 2 7 8" xfId="5497" xr:uid="{00000000-0005-0000-0000-00005C110000}"/>
    <cellStyle name="Header2 2 4 3 2 8" xfId="5498" xr:uid="{00000000-0005-0000-0000-00005D110000}"/>
    <cellStyle name="Header2 2 4 3 2 8 2" xfId="5499" xr:uid="{00000000-0005-0000-0000-00005E110000}"/>
    <cellStyle name="Header2 2 4 3 2 8 3" xfId="5500" xr:uid="{00000000-0005-0000-0000-00005F110000}"/>
    <cellStyle name="Header2 2 4 3 2 8 4" xfId="5501" xr:uid="{00000000-0005-0000-0000-000060110000}"/>
    <cellStyle name="Header2 2 4 3 2 8 5" xfId="5502" xr:uid="{00000000-0005-0000-0000-000061110000}"/>
    <cellStyle name="Header2 2 4 3 2 8 6" xfId="5503" xr:uid="{00000000-0005-0000-0000-000062110000}"/>
    <cellStyle name="Header2 2 4 3 2 8 7" xfId="5504" xr:uid="{00000000-0005-0000-0000-000063110000}"/>
    <cellStyle name="Header2 2 4 3 2 8 8" xfId="5505" xr:uid="{00000000-0005-0000-0000-000064110000}"/>
    <cellStyle name="Header2 2 4 3 2 9" xfId="5506" xr:uid="{00000000-0005-0000-0000-000065110000}"/>
    <cellStyle name="Header2 2 4 3 3" xfId="387" xr:uid="{00000000-0005-0000-0000-000066110000}"/>
    <cellStyle name="Header2 2 4 3 3 10" xfId="5507" xr:uid="{00000000-0005-0000-0000-000067110000}"/>
    <cellStyle name="Header2 2 4 3 3 2" xfId="5508" xr:uid="{00000000-0005-0000-0000-000068110000}"/>
    <cellStyle name="Header2 2 4 3 3 2 2" xfId="5509" xr:uid="{00000000-0005-0000-0000-000069110000}"/>
    <cellStyle name="Header2 2 4 3 3 2 3" xfId="5510" xr:uid="{00000000-0005-0000-0000-00006A110000}"/>
    <cellStyle name="Header2 2 4 3 3 2 4" xfId="5511" xr:uid="{00000000-0005-0000-0000-00006B110000}"/>
    <cellStyle name="Header2 2 4 3 3 2 5" xfId="5512" xr:uid="{00000000-0005-0000-0000-00006C110000}"/>
    <cellStyle name="Header2 2 4 3 3 2 6" xfId="5513" xr:uid="{00000000-0005-0000-0000-00006D110000}"/>
    <cellStyle name="Header2 2 4 3 3 2 7" xfId="5514" xr:uid="{00000000-0005-0000-0000-00006E110000}"/>
    <cellStyle name="Header2 2 4 3 3 2 8" xfId="5515" xr:uid="{00000000-0005-0000-0000-00006F110000}"/>
    <cellStyle name="Header2 2 4 3 3 3" xfId="5516" xr:uid="{00000000-0005-0000-0000-000070110000}"/>
    <cellStyle name="Header2 2 4 3 3 4" xfId="5517" xr:uid="{00000000-0005-0000-0000-000071110000}"/>
    <cellStyle name="Header2 2 4 3 3 5" xfId="5518" xr:uid="{00000000-0005-0000-0000-000072110000}"/>
    <cellStyle name="Header2 2 4 3 3 6" xfId="5519" xr:uid="{00000000-0005-0000-0000-000073110000}"/>
    <cellStyle name="Header2 2 4 3 3 7" xfId="5520" xr:uid="{00000000-0005-0000-0000-000074110000}"/>
    <cellStyle name="Header2 2 4 3 3 8" xfId="5521" xr:uid="{00000000-0005-0000-0000-000075110000}"/>
    <cellStyle name="Header2 2 4 3 3 9" xfId="5522" xr:uid="{00000000-0005-0000-0000-000076110000}"/>
    <cellStyle name="Header2 2 4 3 4" xfId="5523" xr:uid="{00000000-0005-0000-0000-000077110000}"/>
    <cellStyle name="Header2 2 4 3 4 10" xfId="5524" xr:uid="{00000000-0005-0000-0000-000078110000}"/>
    <cellStyle name="Header2 2 4 3 4 2" xfId="5525" xr:uid="{00000000-0005-0000-0000-000079110000}"/>
    <cellStyle name="Header2 2 4 3 4 2 2" xfId="5526" xr:uid="{00000000-0005-0000-0000-00007A110000}"/>
    <cellStyle name="Header2 2 4 3 4 2 3" xfId="5527" xr:uid="{00000000-0005-0000-0000-00007B110000}"/>
    <cellStyle name="Header2 2 4 3 4 2 4" xfId="5528" xr:uid="{00000000-0005-0000-0000-00007C110000}"/>
    <cellStyle name="Header2 2 4 3 4 2 5" xfId="5529" xr:uid="{00000000-0005-0000-0000-00007D110000}"/>
    <cellStyle name="Header2 2 4 3 4 2 6" xfId="5530" xr:uid="{00000000-0005-0000-0000-00007E110000}"/>
    <cellStyle name="Header2 2 4 3 4 2 7" xfId="5531" xr:uid="{00000000-0005-0000-0000-00007F110000}"/>
    <cellStyle name="Header2 2 4 3 4 2 8" xfId="5532" xr:uid="{00000000-0005-0000-0000-000080110000}"/>
    <cellStyle name="Header2 2 4 3 4 3" xfId="5533" xr:uid="{00000000-0005-0000-0000-000081110000}"/>
    <cellStyle name="Header2 2 4 3 4 4" xfId="5534" xr:uid="{00000000-0005-0000-0000-000082110000}"/>
    <cellStyle name="Header2 2 4 3 4 5" xfId="5535" xr:uid="{00000000-0005-0000-0000-000083110000}"/>
    <cellStyle name="Header2 2 4 3 4 6" xfId="5536" xr:uid="{00000000-0005-0000-0000-000084110000}"/>
    <cellStyle name="Header2 2 4 3 4 7" xfId="5537" xr:uid="{00000000-0005-0000-0000-000085110000}"/>
    <cellStyle name="Header2 2 4 3 4 8" xfId="5538" xr:uid="{00000000-0005-0000-0000-000086110000}"/>
    <cellStyle name="Header2 2 4 3 4 9" xfId="5539" xr:uid="{00000000-0005-0000-0000-000087110000}"/>
    <cellStyle name="Header2 2 4 3 5" xfId="5540" xr:uid="{00000000-0005-0000-0000-000088110000}"/>
    <cellStyle name="Header2 2 4 3 5 2" xfId="5541" xr:uid="{00000000-0005-0000-0000-000089110000}"/>
    <cellStyle name="Header2 2 4 3 5 3" xfId="5542" xr:uid="{00000000-0005-0000-0000-00008A110000}"/>
    <cellStyle name="Header2 2 4 3 5 4" xfId="5543" xr:uid="{00000000-0005-0000-0000-00008B110000}"/>
    <cellStyle name="Header2 2 4 3 5 5" xfId="5544" xr:uid="{00000000-0005-0000-0000-00008C110000}"/>
    <cellStyle name="Header2 2 4 3 5 6" xfId="5545" xr:uid="{00000000-0005-0000-0000-00008D110000}"/>
    <cellStyle name="Header2 2 4 3 5 7" xfId="5546" xr:uid="{00000000-0005-0000-0000-00008E110000}"/>
    <cellStyle name="Header2 2 4 3 5 8" xfId="5547" xr:uid="{00000000-0005-0000-0000-00008F110000}"/>
    <cellStyle name="Header2 2 4 3 5 9" xfId="5548" xr:uid="{00000000-0005-0000-0000-000090110000}"/>
    <cellStyle name="Header2 2 4 3 6" xfId="5549" xr:uid="{00000000-0005-0000-0000-000091110000}"/>
    <cellStyle name="Header2 2 4 3 6 2" xfId="5550" xr:uid="{00000000-0005-0000-0000-000092110000}"/>
    <cellStyle name="Header2 2 4 3 6 3" xfId="5551" xr:uid="{00000000-0005-0000-0000-000093110000}"/>
    <cellStyle name="Header2 2 4 3 6 4" xfId="5552" xr:uid="{00000000-0005-0000-0000-000094110000}"/>
    <cellStyle name="Header2 2 4 3 6 5" xfId="5553" xr:uid="{00000000-0005-0000-0000-000095110000}"/>
    <cellStyle name="Header2 2 4 3 6 6" xfId="5554" xr:uid="{00000000-0005-0000-0000-000096110000}"/>
    <cellStyle name="Header2 2 4 3 6 7" xfId="5555" xr:uid="{00000000-0005-0000-0000-000097110000}"/>
    <cellStyle name="Header2 2 4 3 6 8" xfId="5556" xr:uid="{00000000-0005-0000-0000-000098110000}"/>
    <cellStyle name="Header2 2 4 3 7" xfId="5557" xr:uid="{00000000-0005-0000-0000-000099110000}"/>
    <cellStyle name="Header2 2 4 3 7 2" xfId="5558" xr:uid="{00000000-0005-0000-0000-00009A110000}"/>
    <cellStyle name="Header2 2 4 3 7 3" xfId="5559" xr:uid="{00000000-0005-0000-0000-00009B110000}"/>
    <cellStyle name="Header2 2 4 3 7 4" xfId="5560" xr:uid="{00000000-0005-0000-0000-00009C110000}"/>
    <cellStyle name="Header2 2 4 3 7 5" xfId="5561" xr:uid="{00000000-0005-0000-0000-00009D110000}"/>
    <cellStyle name="Header2 2 4 3 7 6" xfId="5562" xr:uid="{00000000-0005-0000-0000-00009E110000}"/>
    <cellStyle name="Header2 2 4 3 7 7" xfId="5563" xr:uid="{00000000-0005-0000-0000-00009F110000}"/>
    <cellStyle name="Header2 2 4 3 7 8" xfId="5564" xr:uid="{00000000-0005-0000-0000-0000A0110000}"/>
    <cellStyle name="Header2 2 4 3 8" xfId="5565" xr:uid="{00000000-0005-0000-0000-0000A1110000}"/>
    <cellStyle name="Header2 2 4 3 8 2" xfId="5566" xr:uid="{00000000-0005-0000-0000-0000A2110000}"/>
    <cellStyle name="Header2 2 4 3 8 3" xfId="5567" xr:uid="{00000000-0005-0000-0000-0000A3110000}"/>
    <cellStyle name="Header2 2 4 3 8 4" xfId="5568" xr:uid="{00000000-0005-0000-0000-0000A4110000}"/>
    <cellStyle name="Header2 2 4 3 8 5" xfId="5569" xr:uid="{00000000-0005-0000-0000-0000A5110000}"/>
    <cellStyle name="Header2 2 4 3 8 6" xfId="5570" xr:uid="{00000000-0005-0000-0000-0000A6110000}"/>
    <cellStyle name="Header2 2 4 3 8 7" xfId="5571" xr:uid="{00000000-0005-0000-0000-0000A7110000}"/>
    <cellStyle name="Header2 2 4 3 8 8" xfId="5572" xr:uid="{00000000-0005-0000-0000-0000A8110000}"/>
    <cellStyle name="Header2 2 4 3 9" xfId="5573" xr:uid="{00000000-0005-0000-0000-0000A9110000}"/>
    <cellStyle name="Header2 2 4 3 9 2" xfId="5574" xr:uid="{00000000-0005-0000-0000-0000AA110000}"/>
    <cellStyle name="Header2 2 4 3 9 3" xfId="5575" xr:uid="{00000000-0005-0000-0000-0000AB110000}"/>
    <cellStyle name="Header2 2 4 3 9 4" xfId="5576" xr:uid="{00000000-0005-0000-0000-0000AC110000}"/>
    <cellStyle name="Header2 2 4 3 9 5" xfId="5577" xr:uid="{00000000-0005-0000-0000-0000AD110000}"/>
    <cellStyle name="Header2 2 4 3 9 6" xfId="5578" xr:uid="{00000000-0005-0000-0000-0000AE110000}"/>
    <cellStyle name="Header2 2 4 3 9 7" xfId="5579" xr:uid="{00000000-0005-0000-0000-0000AF110000}"/>
    <cellStyle name="Header2 2 4 3 9 8" xfId="5580" xr:uid="{00000000-0005-0000-0000-0000B0110000}"/>
    <cellStyle name="Header2 2 4 4" xfId="388" xr:uid="{00000000-0005-0000-0000-0000B1110000}"/>
    <cellStyle name="Header2 2 4 4 10" xfId="5581" xr:uid="{00000000-0005-0000-0000-0000B2110000}"/>
    <cellStyle name="Header2 2 4 4 11" xfId="5582" xr:uid="{00000000-0005-0000-0000-0000B3110000}"/>
    <cellStyle name="Header2 2 4 4 12" xfId="5583" xr:uid="{00000000-0005-0000-0000-0000B4110000}"/>
    <cellStyle name="Header2 2 4 4 13" xfId="5584" xr:uid="{00000000-0005-0000-0000-0000B5110000}"/>
    <cellStyle name="Header2 2 4 4 14" xfId="5585" xr:uid="{00000000-0005-0000-0000-0000B6110000}"/>
    <cellStyle name="Header2 2 4 4 15" xfId="5586" xr:uid="{00000000-0005-0000-0000-0000B7110000}"/>
    <cellStyle name="Header2 2 4 4 16" xfId="5587" xr:uid="{00000000-0005-0000-0000-0000B8110000}"/>
    <cellStyle name="Header2 2 4 4 2" xfId="389" xr:uid="{00000000-0005-0000-0000-0000B9110000}"/>
    <cellStyle name="Header2 2 4 4 2 10" xfId="5588" xr:uid="{00000000-0005-0000-0000-0000BA110000}"/>
    <cellStyle name="Header2 2 4 4 2 2" xfId="5589" xr:uid="{00000000-0005-0000-0000-0000BB110000}"/>
    <cellStyle name="Header2 2 4 4 2 2 2" xfId="5590" xr:uid="{00000000-0005-0000-0000-0000BC110000}"/>
    <cellStyle name="Header2 2 4 4 2 2 3" xfId="5591" xr:uid="{00000000-0005-0000-0000-0000BD110000}"/>
    <cellStyle name="Header2 2 4 4 2 2 4" xfId="5592" xr:uid="{00000000-0005-0000-0000-0000BE110000}"/>
    <cellStyle name="Header2 2 4 4 2 2 5" xfId="5593" xr:uid="{00000000-0005-0000-0000-0000BF110000}"/>
    <cellStyle name="Header2 2 4 4 2 2 6" xfId="5594" xr:uid="{00000000-0005-0000-0000-0000C0110000}"/>
    <cellStyle name="Header2 2 4 4 2 2 7" xfId="5595" xr:uid="{00000000-0005-0000-0000-0000C1110000}"/>
    <cellStyle name="Header2 2 4 4 2 2 8" xfId="5596" xr:uid="{00000000-0005-0000-0000-0000C2110000}"/>
    <cellStyle name="Header2 2 4 4 2 3" xfId="5597" xr:uid="{00000000-0005-0000-0000-0000C3110000}"/>
    <cellStyle name="Header2 2 4 4 2 4" xfId="5598" xr:uid="{00000000-0005-0000-0000-0000C4110000}"/>
    <cellStyle name="Header2 2 4 4 2 5" xfId="5599" xr:uid="{00000000-0005-0000-0000-0000C5110000}"/>
    <cellStyle name="Header2 2 4 4 2 6" xfId="5600" xr:uid="{00000000-0005-0000-0000-0000C6110000}"/>
    <cellStyle name="Header2 2 4 4 2 7" xfId="5601" xr:uid="{00000000-0005-0000-0000-0000C7110000}"/>
    <cellStyle name="Header2 2 4 4 2 8" xfId="5602" xr:uid="{00000000-0005-0000-0000-0000C8110000}"/>
    <cellStyle name="Header2 2 4 4 2 9" xfId="5603" xr:uid="{00000000-0005-0000-0000-0000C9110000}"/>
    <cellStyle name="Header2 2 4 4 3" xfId="5604" xr:uid="{00000000-0005-0000-0000-0000CA110000}"/>
    <cellStyle name="Header2 2 4 4 3 10" xfId="5605" xr:uid="{00000000-0005-0000-0000-0000CB110000}"/>
    <cellStyle name="Header2 2 4 4 3 2" xfId="5606" xr:uid="{00000000-0005-0000-0000-0000CC110000}"/>
    <cellStyle name="Header2 2 4 4 3 2 2" xfId="5607" xr:uid="{00000000-0005-0000-0000-0000CD110000}"/>
    <cellStyle name="Header2 2 4 4 3 2 3" xfId="5608" xr:uid="{00000000-0005-0000-0000-0000CE110000}"/>
    <cellStyle name="Header2 2 4 4 3 2 4" xfId="5609" xr:uid="{00000000-0005-0000-0000-0000CF110000}"/>
    <cellStyle name="Header2 2 4 4 3 2 5" xfId="5610" xr:uid="{00000000-0005-0000-0000-0000D0110000}"/>
    <cellStyle name="Header2 2 4 4 3 2 6" xfId="5611" xr:uid="{00000000-0005-0000-0000-0000D1110000}"/>
    <cellStyle name="Header2 2 4 4 3 2 7" xfId="5612" xr:uid="{00000000-0005-0000-0000-0000D2110000}"/>
    <cellStyle name="Header2 2 4 4 3 2 8" xfId="5613" xr:uid="{00000000-0005-0000-0000-0000D3110000}"/>
    <cellStyle name="Header2 2 4 4 3 3" xfId="5614" xr:uid="{00000000-0005-0000-0000-0000D4110000}"/>
    <cellStyle name="Header2 2 4 4 3 4" xfId="5615" xr:uid="{00000000-0005-0000-0000-0000D5110000}"/>
    <cellStyle name="Header2 2 4 4 3 5" xfId="5616" xr:uid="{00000000-0005-0000-0000-0000D6110000}"/>
    <cellStyle name="Header2 2 4 4 3 6" xfId="5617" xr:uid="{00000000-0005-0000-0000-0000D7110000}"/>
    <cellStyle name="Header2 2 4 4 3 7" xfId="5618" xr:uid="{00000000-0005-0000-0000-0000D8110000}"/>
    <cellStyle name="Header2 2 4 4 3 8" xfId="5619" xr:uid="{00000000-0005-0000-0000-0000D9110000}"/>
    <cellStyle name="Header2 2 4 4 3 9" xfId="5620" xr:uid="{00000000-0005-0000-0000-0000DA110000}"/>
    <cellStyle name="Header2 2 4 4 4" xfId="5621" xr:uid="{00000000-0005-0000-0000-0000DB110000}"/>
    <cellStyle name="Header2 2 4 4 4 2" xfId="5622" xr:uid="{00000000-0005-0000-0000-0000DC110000}"/>
    <cellStyle name="Header2 2 4 4 4 3" xfId="5623" xr:uid="{00000000-0005-0000-0000-0000DD110000}"/>
    <cellStyle name="Header2 2 4 4 4 4" xfId="5624" xr:uid="{00000000-0005-0000-0000-0000DE110000}"/>
    <cellStyle name="Header2 2 4 4 4 5" xfId="5625" xr:uid="{00000000-0005-0000-0000-0000DF110000}"/>
    <cellStyle name="Header2 2 4 4 4 6" xfId="5626" xr:uid="{00000000-0005-0000-0000-0000E0110000}"/>
    <cellStyle name="Header2 2 4 4 4 7" xfId="5627" xr:uid="{00000000-0005-0000-0000-0000E1110000}"/>
    <cellStyle name="Header2 2 4 4 4 8" xfId="5628" xr:uid="{00000000-0005-0000-0000-0000E2110000}"/>
    <cellStyle name="Header2 2 4 4 4 9" xfId="5629" xr:uid="{00000000-0005-0000-0000-0000E3110000}"/>
    <cellStyle name="Header2 2 4 4 5" xfId="5630" xr:uid="{00000000-0005-0000-0000-0000E4110000}"/>
    <cellStyle name="Header2 2 4 4 5 2" xfId="5631" xr:uid="{00000000-0005-0000-0000-0000E5110000}"/>
    <cellStyle name="Header2 2 4 4 5 3" xfId="5632" xr:uid="{00000000-0005-0000-0000-0000E6110000}"/>
    <cellStyle name="Header2 2 4 4 5 4" xfId="5633" xr:uid="{00000000-0005-0000-0000-0000E7110000}"/>
    <cellStyle name="Header2 2 4 4 5 5" xfId="5634" xr:uid="{00000000-0005-0000-0000-0000E8110000}"/>
    <cellStyle name="Header2 2 4 4 5 6" xfId="5635" xr:uid="{00000000-0005-0000-0000-0000E9110000}"/>
    <cellStyle name="Header2 2 4 4 5 7" xfId="5636" xr:uid="{00000000-0005-0000-0000-0000EA110000}"/>
    <cellStyle name="Header2 2 4 4 5 8" xfId="5637" xr:uid="{00000000-0005-0000-0000-0000EB110000}"/>
    <cellStyle name="Header2 2 4 4 6" xfId="5638" xr:uid="{00000000-0005-0000-0000-0000EC110000}"/>
    <cellStyle name="Header2 2 4 4 6 2" xfId="5639" xr:uid="{00000000-0005-0000-0000-0000ED110000}"/>
    <cellStyle name="Header2 2 4 4 6 3" xfId="5640" xr:uid="{00000000-0005-0000-0000-0000EE110000}"/>
    <cellStyle name="Header2 2 4 4 6 4" xfId="5641" xr:uid="{00000000-0005-0000-0000-0000EF110000}"/>
    <cellStyle name="Header2 2 4 4 6 5" xfId="5642" xr:uid="{00000000-0005-0000-0000-0000F0110000}"/>
    <cellStyle name="Header2 2 4 4 6 6" xfId="5643" xr:uid="{00000000-0005-0000-0000-0000F1110000}"/>
    <cellStyle name="Header2 2 4 4 6 7" xfId="5644" xr:uid="{00000000-0005-0000-0000-0000F2110000}"/>
    <cellStyle name="Header2 2 4 4 6 8" xfId="5645" xr:uid="{00000000-0005-0000-0000-0000F3110000}"/>
    <cellStyle name="Header2 2 4 4 7" xfId="5646" xr:uid="{00000000-0005-0000-0000-0000F4110000}"/>
    <cellStyle name="Header2 2 4 4 7 2" xfId="5647" xr:uid="{00000000-0005-0000-0000-0000F5110000}"/>
    <cellStyle name="Header2 2 4 4 7 3" xfId="5648" xr:uid="{00000000-0005-0000-0000-0000F6110000}"/>
    <cellStyle name="Header2 2 4 4 7 4" xfId="5649" xr:uid="{00000000-0005-0000-0000-0000F7110000}"/>
    <cellStyle name="Header2 2 4 4 7 5" xfId="5650" xr:uid="{00000000-0005-0000-0000-0000F8110000}"/>
    <cellStyle name="Header2 2 4 4 7 6" xfId="5651" xr:uid="{00000000-0005-0000-0000-0000F9110000}"/>
    <cellStyle name="Header2 2 4 4 7 7" xfId="5652" xr:uid="{00000000-0005-0000-0000-0000FA110000}"/>
    <cellStyle name="Header2 2 4 4 7 8" xfId="5653" xr:uid="{00000000-0005-0000-0000-0000FB110000}"/>
    <cellStyle name="Header2 2 4 4 8" xfId="5654" xr:uid="{00000000-0005-0000-0000-0000FC110000}"/>
    <cellStyle name="Header2 2 4 4 8 2" xfId="5655" xr:uid="{00000000-0005-0000-0000-0000FD110000}"/>
    <cellStyle name="Header2 2 4 4 8 3" xfId="5656" xr:uid="{00000000-0005-0000-0000-0000FE110000}"/>
    <cellStyle name="Header2 2 4 4 8 4" xfId="5657" xr:uid="{00000000-0005-0000-0000-0000FF110000}"/>
    <cellStyle name="Header2 2 4 4 8 5" xfId="5658" xr:uid="{00000000-0005-0000-0000-000000120000}"/>
    <cellStyle name="Header2 2 4 4 8 6" xfId="5659" xr:uid="{00000000-0005-0000-0000-000001120000}"/>
    <cellStyle name="Header2 2 4 4 8 7" xfId="5660" xr:uid="{00000000-0005-0000-0000-000002120000}"/>
    <cellStyle name="Header2 2 4 4 8 8" xfId="5661" xr:uid="{00000000-0005-0000-0000-000003120000}"/>
    <cellStyle name="Header2 2 4 4 9" xfId="5662" xr:uid="{00000000-0005-0000-0000-000004120000}"/>
    <cellStyle name="Header2 2 4 5" xfId="390" xr:uid="{00000000-0005-0000-0000-000005120000}"/>
    <cellStyle name="Header2 2 4 5 10" xfId="5663" xr:uid="{00000000-0005-0000-0000-000006120000}"/>
    <cellStyle name="Header2 2 4 5 2" xfId="5664" xr:uid="{00000000-0005-0000-0000-000007120000}"/>
    <cellStyle name="Header2 2 4 5 2 2" xfId="5665" xr:uid="{00000000-0005-0000-0000-000008120000}"/>
    <cellStyle name="Header2 2 4 5 2 3" xfId="5666" xr:uid="{00000000-0005-0000-0000-000009120000}"/>
    <cellStyle name="Header2 2 4 5 2 4" xfId="5667" xr:uid="{00000000-0005-0000-0000-00000A120000}"/>
    <cellStyle name="Header2 2 4 5 2 5" xfId="5668" xr:uid="{00000000-0005-0000-0000-00000B120000}"/>
    <cellStyle name="Header2 2 4 5 2 6" xfId="5669" xr:uid="{00000000-0005-0000-0000-00000C120000}"/>
    <cellStyle name="Header2 2 4 5 2 7" xfId="5670" xr:uid="{00000000-0005-0000-0000-00000D120000}"/>
    <cellStyle name="Header2 2 4 5 2 8" xfId="5671" xr:uid="{00000000-0005-0000-0000-00000E120000}"/>
    <cellStyle name="Header2 2 4 5 3" xfId="5672" xr:uid="{00000000-0005-0000-0000-00000F120000}"/>
    <cellStyle name="Header2 2 4 5 4" xfId="5673" xr:uid="{00000000-0005-0000-0000-000010120000}"/>
    <cellStyle name="Header2 2 4 5 5" xfId="5674" xr:uid="{00000000-0005-0000-0000-000011120000}"/>
    <cellStyle name="Header2 2 4 5 6" xfId="5675" xr:uid="{00000000-0005-0000-0000-000012120000}"/>
    <cellStyle name="Header2 2 4 5 7" xfId="5676" xr:uid="{00000000-0005-0000-0000-000013120000}"/>
    <cellStyle name="Header2 2 4 5 8" xfId="5677" xr:uid="{00000000-0005-0000-0000-000014120000}"/>
    <cellStyle name="Header2 2 4 5 9" xfId="5678" xr:uid="{00000000-0005-0000-0000-000015120000}"/>
    <cellStyle name="Header2 2 4 6" xfId="5679" xr:uid="{00000000-0005-0000-0000-000016120000}"/>
    <cellStyle name="Header2 2 4 6 10" xfId="5680" xr:uid="{00000000-0005-0000-0000-000017120000}"/>
    <cellStyle name="Header2 2 4 6 2" xfId="5681" xr:uid="{00000000-0005-0000-0000-000018120000}"/>
    <cellStyle name="Header2 2 4 6 2 2" xfId="5682" xr:uid="{00000000-0005-0000-0000-000019120000}"/>
    <cellStyle name="Header2 2 4 6 2 3" xfId="5683" xr:uid="{00000000-0005-0000-0000-00001A120000}"/>
    <cellStyle name="Header2 2 4 6 2 4" xfId="5684" xr:uid="{00000000-0005-0000-0000-00001B120000}"/>
    <cellStyle name="Header2 2 4 6 2 5" xfId="5685" xr:uid="{00000000-0005-0000-0000-00001C120000}"/>
    <cellStyle name="Header2 2 4 6 2 6" xfId="5686" xr:uid="{00000000-0005-0000-0000-00001D120000}"/>
    <cellStyle name="Header2 2 4 6 2 7" xfId="5687" xr:uid="{00000000-0005-0000-0000-00001E120000}"/>
    <cellStyle name="Header2 2 4 6 2 8" xfId="5688" xr:uid="{00000000-0005-0000-0000-00001F120000}"/>
    <cellStyle name="Header2 2 4 6 3" xfId="5689" xr:uid="{00000000-0005-0000-0000-000020120000}"/>
    <cellStyle name="Header2 2 4 6 4" xfId="5690" xr:uid="{00000000-0005-0000-0000-000021120000}"/>
    <cellStyle name="Header2 2 4 6 5" xfId="5691" xr:uid="{00000000-0005-0000-0000-000022120000}"/>
    <cellStyle name="Header2 2 4 6 6" xfId="5692" xr:uid="{00000000-0005-0000-0000-000023120000}"/>
    <cellStyle name="Header2 2 4 6 7" xfId="5693" xr:uid="{00000000-0005-0000-0000-000024120000}"/>
    <cellStyle name="Header2 2 4 6 8" xfId="5694" xr:uid="{00000000-0005-0000-0000-000025120000}"/>
    <cellStyle name="Header2 2 4 6 9" xfId="5695" xr:uid="{00000000-0005-0000-0000-000026120000}"/>
    <cellStyle name="Header2 2 4 7" xfId="5696" xr:uid="{00000000-0005-0000-0000-000027120000}"/>
    <cellStyle name="Header2 2 4 7 2" xfId="5697" xr:uid="{00000000-0005-0000-0000-000028120000}"/>
    <cellStyle name="Header2 2 4 7 3" xfId="5698" xr:uid="{00000000-0005-0000-0000-000029120000}"/>
    <cellStyle name="Header2 2 4 7 4" xfId="5699" xr:uid="{00000000-0005-0000-0000-00002A120000}"/>
    <cellStyle name="Header2 2 4 7 5" xfId="5700" xr:uid="{00000000-0005-0000-0000-00002B120000}"/>
    <cellStyle name="Header2 2 4 7 6" xfId="5701" xr:uid="{00000000-0005-0000-0000-00002C120000}"/>
    <cellStyle name="Header2 2 4 7 7" xfId="5702" xr:uid="{00000000-0005-0000-0000-00002D120000}"/>
    <cellStyle name="Header2 2 4 7 8" xfId="5703" xr:uid="{00000000-0005-0000-0000-00002E120000}"/>
    <cellStyle name="Header2 2 4 7 9" xfId="5704" xr:uid="{00000000-0005-0000-0000-00002F120000}"/>
    <cellStyle name="Header2 2 4 8" xfId="5705" xr:uid="{00000000-0005-0000-0000-000030120000}"/>
    <cellStyle name="Header2 2 4 8 2" xfId="5706" xr:uid="{00000000-0005-0000-0000-000031120000}"/>
    <cellStyle name="Header2 2 4 8 3" xfId="5707" xr:uid="{00000000-0005-0000-0000-000032120000}"/>
    <cellStyle name="Header2 2 4 8 4" xfId="5708" xr:uid="{00000000-0005-0000-0000-000033120000}"/>
    <cellStyle name="Header2 2 4 8 5" xfId="5709" xr:uid="{00000000-0005-0000-0000-000034120000}"/>
    <cellStyle name="Header2 2 4 8 6" xfId="5710" xr:uid="{00000000-0005-0000-0000-000035120000}"/>
    <cellStyle name="Header2 2 4 8 7" xfId="5711" xr:uid="{00000000-0005-0000-0000-000036120000}"/>
    <cellStyle name="Header2 2 4 8 8" xfId="5712" xr:uid="{00000000-0005-0000-0000-000037120000}"/>
    <cellStyle name="Header2 2 4 9" xfId="5713" xr:uid="{00000000-0005-0000-0000-000038120000}"/>
    <cellStyle name="Header2 2 4 9 2" xfId="5714" xr:uid="{00000000-0005-0000-0000-000039120000}"/>
    <cellStyle name="Header2 2 4 9 3" xfId="5715" xr:uid="{00000000-0005-0000-0000-00003A120000}"/>
    <cellStyle name="Header2 2 4 9 4" xfId="5716" xr:uid="{00000000-0005-0000-0000-00003B120000}"/>
    <cellStyle name="Header2 2 4 9 5" xfId="5717" xr:uid="{00000000-0005-0000-0000-00003C120000}"/>
    <cellStyle name="Header2 2 4 9 6" xfId="5718" xr:uid="{00000000-0005-0000-0000-00003D120000}"/>
    <cellStyle name="Header2 2 4 9 7" xfId="5719" xr:uid="{00000000-0005-0000-0000-00003E120000}"/>
    <cellStyle name="Header2 2 4 9 8" xfId="5720" xr:uid="{00000000-0005-0000-0000-00003F120000}"/>
    <cellStyle name="Header2 2 5" xfId="391" xr:uid="{00000000-0005-0000-0000-000040120000}"/>
    <cellStyle name="Header2 2 5 10" xfId="5721" xr:uid="{00000000-0005-0000-0000-000041120000}"/>
    <cellStyle name="Header2 2 5 10 2" xfId="5722" xr:uid="{00000000-0005-0000-0000-000042120000}"/>
    <cellStyle name="Header2 2 5 10 3" xfId="5723" xr:uid="{00000000-0005-0000-0000-000043120000}"/>
    <cellStyle name="Header2 2 5 10 4" xfId="5724" xr:uid="{00000000-0005-0000-0000-000044120000}"/>
    <cellStyle name="Header2 2 5 10 5" xfId="5725" xr:uid="{00000000-0005-0000-0000-000045120000}"/>
    <cellStyle name="Header2 2 5 10 6" xfId="5726" xr:uid="{00000000-0005-0000-0000-000046120000}"/>
    <cellStyle name="Header2 2 5 10 7" xfId="5727" xr:uid="{00000000-0005-0000-0000-000047120000}"/>
    <cellStyle name="Header2 2 5 10 8" xfId="5728" xr:uid="{00000000-0005-0000-0000-000048120000}"/>
    <cellStyle name="Header2 2 5 11" xfId="5729" xr:uid="{00000000-0005-0000-0000-000049120000}"/>
    <cellStyle name="Header2 2 5 11 2" xfId="5730" xr:uid="{00000000-0005-0000-0000-00004A120000}"/>
    <cellStyle name="Header2 2 5 11 3" xfId="5731" xr:uid="{00000000-0005-0000-0000-00004B120000}"/>
    <cellStyle name="Header2 2 5 11 4" xfId="5732" xr:uid="{00000000-0005-0000-0000-00004C120000}"/>
    <cellStyle name="Header2 2 5 11 5" xfId="5733" xr:uid="{00000000-0005-0000-0000-00004D120000}"/>
    <cellStyle name="Header2 2 5 11 6" xfId="5734" xr:uid="{00000000-0005-0000-0000-00004E120000}"/>
    <cellStyle name="Header2 2 5 11 7" xfId="5735" xr:uid="{00000000-0005-0000-0000-00004F120000}"/>
    <cellStyle name="Header2 2 5 11 8" xfId="5736" xr:uid="{00000000-0005-0000-0000-000050120000}"/>
    <cellStyle name="Header2 2 5 12" xfId="5737" xr:uid="{00000000-0005-0000-0000-000051120000}"/>
    <cellStyle name="Header2 2 5 13" xfId="5738" xr:uid="{00000000-0005-0000-0000-000052120000}"/>
    <cellStyle name="Header2 2 5 14" xfId="5739" xr:uid="{00000000-0005-0000-0000-000053120000}"/>
    <cellStyle name="Header2 2 5 15" xfId="5740" xr:uid="{00000000-0005-0000-0000-000054120000}"/>
    <cellStyle name="Header2 2 5 16" xfId="5741" xr:uid="{00000000-0005-0000-0000-000055120000}"/>
    <cellStyle name="Header2 2 5 17" xfId="5742" xr:uid="{00000000-0005-0000-0000-000056120000}"/>
    <cellStyle name="Header2 2 5 18" xfId="5743" xr:uid="{00000000-0005-0000-0000-000057120000}"/>
    <cellStyle name="Header2 2 5 19" xfId="5744" xr:uid="{00000000-0005-0000-0000-000058120000}"/>
    <cellStyle name="Header2 2 5 2" xfId="392" xr:uid="{00000000-0005-0000-0000-000059120000}"/>
    <cellStyle name="Header2 2 5 2 10" xfId="5745" xr:uid="{00000000-0005-0000-0000-00005A120000}"/>
    <cellStyle name="Header2 2 5 2 11" xfId="5746" xr:uid="{00000000-0005-0000-0000-00005B120000}"/>
    <cellStyle name="Header2 2 5 2 12" xfId="5747" xr:uid="{00000000-0005-0000-0000-00005C120000}"/>
    <cellStyle name="Header2 2 5 2 13" xfId="5748" xr:uid="{00000000-0005-0000-0000-00005D120000}"/>
    <cellStyle name="Header2 2 5 2 14" xfId="5749" xr:uid="{00000000-0005-0000-0000-00005E120000}"/>
    <cellStyle name="Header2 2 5 2 15" xfId="5750" xr:uid="{00000000-0005-0000-0000-00005F120000}"/>
    <cellStyle name="Header2 2 5 2 16" xfId="5751" xr:uid="{00000000-0005-0000-0000-000060120000}"/>
    <cellStyle name="Header2 2 5 2 17" xfId="5752" xr:uid="{00000000-0005-0000-0000-000061120000}"/>
    <cellStyle name="Header2 2 5 2 2" xfId="393" xr:uid="{00000000-0005-0000-0000-000062120000}"/>
    <cellStyle name="Header2 2 5 2 2 10" xfId="5753" xr:uid="{00000000-0005-0000-0000-000063120000}"/>
    <cellStyle name="Header2 2 5 2 2 11" xfId="5754" xr:uid="{00000000-0005-0000-0000-000064120000}"/>
    <cellStyle name="Header2 2 5 2 2 12" xfId="5755" xr:uid="{00000000-0005-0000-0000-000065120000}"/>
    <cellStyle name="Header2 2 5 2 2 13" xfId="5756" xr:uid="{00000000-0005-0000-0000-000066120000}"/>
    <cellStyle name="Header2 2 5 2 2 14" xfId="5757" xr:uid="{00000000-0005-0000-0000-000067120000}"/>
    <cellStyle name="Header2 2 5 2 2 15" xfId="5758" xr:uid="{00000000-0005-0000-0000-000068120000}"/>
    <cellStyle name="Header2 2 5 2 2 16" xfId="5759" xr:uid="{00000000-0005-0000-0000-000069120000}"/>
    <cellStyle name="Header2 2 5 2 2 2" xfId="394" xr:uid="{00000000-0005-0000-0000-00006A120000}"/>
    <cellStyle name="Header2 2 5 2 2 2 10" xfId="5760" xr:uid="{00000000-0005-0000-0000-00006B120000}"/>
    <cellStyle name="Header2 2 5 2 2 2 2" xfId="5761" xr:uid="{00000000-0005-0000-0000-00006C120000}"/>
    <cellStyle name="Header2 2 5 2 2 2 2 2" xfId="5762" xr:uid="{00000000-0005-0000-0000-00006D120000}"/>
    <cellStyle name="Header2 2 5 2 2 2 2 3" xfId="5763" xr:uid="{00000000-0005-0000-0000-00006E120000}"/>
    <cellStyle name="Header2 2 5 2 2 2 2 4" xfId="5764" xr:uid="{00000000-0005-0000-0000-00006F120000}"/>
    <cellStyle name="Header2 2 5 2 2 2 2 5" xfId="5765" xr:uid="{00000000-0005-0000-0000-000070120000}"/>
    <cellStyle name="Header2 2 5 2 2 2 2 6" xfId="5766" xr:uid="{00000000-0005-0000-0000-000071120000}"/>
    <cellStyle name="Header2 2 5 2 2 2 2 7" xfId="5767" xr:uid="{00000000-0005-0000-0000-000072120000}"/>
    <cellStyle name="Header2 2 5 2 2 2 2 8" xfId="5768" xr:uid="{00000000-0005-0000-0000-000073120000}"/>
    <cellStyle name="Header2 2 5 2 2 2 3" xfId="5769" xr:uid="{00000000-0005-0000-0000-000074120000}"/>
    <cellStyle name="Header2 2 5 2 2 2 4" xfId="5770" xr:uid="{00000000-0005-0000-0000-000075120000}"/>
    <cellStyle name="Header2 2 5 2 2 2 5" xfId="5771" xr:uid="{00000000-0005-0000-0000-000076120000}"/>
    <cellStyle name="Header2 2 5 2 2 2 6" xfId="5772" xr:uid="{00000000-0005-0000-0000-000077120000}"/>
    <cellStyle name="Header2 2 5 2 2 2 7" xfId="5773" xr:uid="{00000000-0005-0000-0000-000078120000}"/>
    <cellStyle name="Header2 2 5 2 2 2 8" xfId="5774" xr:uid="{00000000-0005-0000-0000-000079120000}"/>
    <cellStyle name="Header2 2 5 2 2 2 9" xfId="5775" xr:uid="{00000000-0005-0000-0000-00007A120000}"/>
    <cellStyle name="Header2 2 5 2 2 3" xfId="5776" xr:uid="{00000000-0005-0000-0000-00007B120000}"/>
    <cellStyle name="Header2 2 5 2 2 3 10" xfId="5777" xr:uid="{00000000-0005-0000-0000-00007C120000}"/>
    <cellStyle name="Header2 2 5 2 2 3 2" xfId="5778" xr:uid="{00000000-0005-0000-0000-00007D120000}"/>
    <cellStyle name="Header2 2 5 2 2 3 2 2" xfId="5779" xr:uid="{00000000-0005-0000-0000-00007E120000}"/>
    <cellStyle name="Header2 2 5 2 2 3 2 3" xfId="5780" xr:uid="{00000000-0005-0000-0000-00007F120000}"/>
    <cellStyle name="Header2 2 5 2 2 3 2 4" xfId="5781" xr:uid="{00000000-0005-0000-0000-000080120000}"/>
    <cellStyle name="Header2 2 5 2 2 3 2 5" xfId="5782" xr:uid="{00000000-0005-0000-0000-000081120000}"/>
    <cellStyle name="Header2 2 5 2 2 3 2 6" xfId="5783" xr:uid="{00000000-0005-0000-0000-000082120000}"/>
    <cellStyle name="Header2 2 5 2 2 3 2 7" xfId="5784" xr:uid="{00000000-0005-0000-0000-000083120000}"/>
    <cellStyle name="Header2 2 5 2 2 3 2 8" xfId="5785" xr:uid="{00000000-0005-0000-0000-000084120000}"/>
    <cellStyle name="Header2 2 5 2 2 3 3" xfId="5786" xr:uid="{00000000-0005-0000-0000-000085120000}"/>
    <cellStyle name="Header2 2 5 2 2 3 4" xfId="5787" xr:uid="{00000000-0005-0000-0000-000086120000}"/>
    <cellStyle name="Header2 2 5 2 2 3 5" xfId="5788" xr:uid="{00000000-0005-0000-0000-000087120000}"/>
    <cellStyle name="Header2 2 5 2 2 3 6" xfId="5789" xr:uid="{00000000-0005-0000-0000-000088120000}"/>
    <cellStyle name="Header2 2 5 2 2 3 7" xfId="5790" xr:uid="{00000000-0005-0000-0000-000089120000}"/>
    <cellStyle name="Header2 2 5 2 2 3 8" xfId="5791" xr:uid="{00000000-0005-0000-0000-00008A120000}"/>
    <cellStyle name="Header2 2 5 2 2 3 9" xfId="5792" xr:uid="{00000000-0005-0000-0000-00008B120000}"/>
    <cellStyle name="Header2 2 5 2 2 4" xfId="5793" xr:uid="{00000000-0005-0000-0000-00008C120000}"/>
    <cellStyle name="Header2 2 5 2 2 4 2" xfId="5794" xr:uid="{00000000-0005-0000-0000-00008D120000}"/>
    <cellStyle name="Header2 2 5 2 2 4 3" xfId="5795" xr:uid="{00000000-0005-0000-0000-00008E120000}"/>
    <cellStyle name="Header2 2 5 2 2 4 4" xfId="5796" xr:uid="{00000000-0005-0000-0000-00008F120000}"/>
    <cellStyle name="Header2 2 5 2 2 4 5" xfId="5797" xr:uid="{00000000-0005-0000-0000-000090120000}"/>
    <cellStyle name="Header2 2 5 2 2 4 6" xfId="5798" xr:uid="{00000000-0005-0000-0000-000091120000}"/>
    <cellStyle name="Header2 2 5 2 2 4 7" xfId="5799" xr:uid="{00000000-0005-0000-0000-000092120000}"/>
    <cellStyle name="Header2 2 5 2 2 4 8" xfId="5800" xr:uid="{00000000-0005-0000-0000-000093120000}"/>
    <cellStyle name="Header2 2 5 2 2 4 9" xfId="5801" xr:uid="{00000000-0005-0000-0000-000094120000}"/>
    <cellStyle name="Header2 2 5 2 2 5" xfId="5802" xr:uid="{00000000-0005-0000-0000-000095120000}"/>
    <cellStyle name="Header2 2 5 2 2 5 2" xfId="5803" xr:uid="{00000000-0005-0000-0000-000096120000}"/>
    <cellStyle name="Header2 2 5 2 2 5 3" xfId="5804" xr:uid="{00000000-0005-0000-0000-000097120000}"/>
    <cellStyle name="Header2 2 5 2 2 5 4" xfId="5805" xr:uid="{00000000-0005-0000-0000-000098120000}"/>
    <cellStyle name="Header2 2 5 2 2 5 5" xfId="5806" xr:uid="{00000000-0005-0000-0000-000099120000}"/>
    <cellStyle name="Header2 2 5 2 2 5 6" xfId="5807" xr:uid="{00000000-0005-0000-0000-00009A120000}"/>
    <cellStyle name="Header2 2 5 2 2 5 7" xfId="5808" xr:uid="{00000000-0005-0000-0000-00009B120000}"/>
    <cellStyle name="Header2 2 5 2 2 5 8" xfId="5809" xr:uid="{00000000-0005-0000-0000-00009C120000}"/>
    <cellStyle name="Header2 2 5 2 2 6" xfId="5810" xr:uid="{00000000-0005-0000-0000-00009D120000}"/>
    <cellStyle name="Header2 2 5 2 2 6 2" xfId="5811" xr:uid="{00000000-0005-0000-0000-00009E120000}"/>
    <cellStyle name="Header2 2 5 2 2 6 3" xfId="5812" xr:uid="{00000000-0005-0000-0000-00009F120000}"/>
    <cellStyle name="Header2 2 5 2 2 6 4" xfId="5813" xr:uid="{00000000-0005-0000-0000-0000A0120000}"/>
    <cellStyle name="Header2 2 5 2 2 6 5" xfId="5814" xr:uid="{00000000-0005-0000-0000-0000A1120000}"/>
    <cellStyle name="Header2 2 5 2 2 6 6" xfId="5815" xr:uid="{00000000-0005-0000-0000-0000A2120000}"/>
    <cellStyle name="Header2 2 5 2 2 6 7" xfId="5816" xr:uid="{00000000-0005-0000-0000-0000A3120000}"/>
    <cellStyle name="Header2 2 5 2 2 6 8" xfId="5817" xr:uid="{00000000-0005-0000-0000-0000A4120000}"/>
    <cellStyle name="Header2 2 5 2 2 7" xfId="5818" xr:uid="{00000000-0005-0000-0000-0000A5120000}"/>
    <cellStyle name="Header2 2 5 2 2 7 2" xfId="5819" xr:uid="{00000000-0005-0000-0000-0000A6120000}"/>
    <cellStyle name="Header2 2 5 2 2 7 3" xfId="5820" xr:uid="{00000000-0005-0000-0000-0000A7120000}"/>
    <cellStyle name="Header2 2 5 2 2 7 4" xfId="5821" xr:uid="{00000000-0005-0000-0000-0000A8120000}"/>
    <cellStyle name="Header2 2 5 2 2 7 5" xfId="5822" xr:uid="{00000000-0005-0000-0000-0000A9120000}"/>
    <cellStyle name="Header2 2 5 2 2 7 6" xfId="5823" xr:uid="{00000000-0005-0000-0000-0000AA120000}"/>
    <cellStyle name="Header2 2 5 2 2 7 7" xfId="5824" xr:uid="{00000000-0005-0000-0000-0000AB120000}"/>
    <cellStyle name="Header2 2 5 2 2 7 8" xfId="5825" xr:uid="{00000000-0005-0000-0000-0000AC120000}"/>
    <cellStyle name="Header2 2 5 2 2 8" xfId="5826" xr:uid="{00000000-0005-0000-0000-0000AD120000}"/>
    <cellStyle name="Header2 2 5 2 2 8 2" xfId="5827" xr:uid="{00000000-0005-0000-0000-0000AE120000}"/>
    <cellStyle name="Header2 2 5 2 2 8 3" xfId="5828" xr:uid="{00000000-0005-0000-0000-0000AF120000}"/>
    <cellStyle name="Header2 2 5 2 2 8 4" xfId="5829" xr:uid="{00000000-0005-0000-0000-0000B0120000}"/>
    <cellStyle name="Header2 2 5 2 2 8 5" xfId="5830" xr:uid="{00000000-0005-0000-0000-0000B1120000}"/>
    <cellStyle name="Header2 2 5 2 2 8 6" xfId="5831" xr:uid="{00000000-0005-0000-0000-0000B2120000}"/>
    <cellStyle name="Header2 2 5 2 2 8 7" xfId="5832" xr:uid="{00000000-0005-0000-0000-0000B3120000}"/>
    <cellStyle name="Header2 2 5 2 2 8 8" xfId="5833" xr:uid="{00000000-0005-0000-0000-0000B4120000}"/>
    <cellStyle name="Header2 2 5 2 2 9" xfId="5834" xr:uid="{00000000-0005-0000-0000-0000B5120000}"/>
    <cellStyle name="Header2 2 5 2 3" xfId="395" xr:uid="{00000000-0005-0000-0000-0000B6120000}"/>
    <cellStyle name="Header2 2 5 2 3 10" xfId="5835" xr:uid="{00000000-0005-0000-0000-0000B7120000}"/>
    <cellStyle name="Header2 2 5 2 3 2" xfId="5836" xr:uid="{00000000-0005-0000-0000-0000B8120000}"/>
    <cellStyle name="Header2 2 5 2 3 2 2" xfId="5837" xr:uid="{00000000-0005-0000-0000-0000B9120000}"/>
    <cellStyle name="Header2 2 5 2 3 2 3" xfId="5838" xr:uid="{00000000-0005-0000-0000-0000BA120000}"/>
    <cellStyle name="Header2 2 5 2 3 2 4" xfId="5839" xr:uid="{00000000-0005-0000-0000-0000BB120000}"/>
    <cellStyle name="Header2 2 5 2 3 2 5" xfId="5840" xr:uid="{00000000-0005-0000-0000-0000BC120000}"/>
    <cellStyle name="Header2 2 5 2 3 2 6" xfId="5841" xr:uid="{00000000-0005-0000-0000-0000BD120000}"/>
    <cellStyle name="Header2 2 5 2 3 2 7" xfId="5842" xr:uid="{00000000-0005-0000-0000-0000BE120000}"/>
    <cellStyle name="Header2 2 5 2 3 2 8" xfId="5843" xr:uid="{00000000-0005-0000-0000-0000BF120000}"/>
    <cellStyle name="Header2 2 5 2 3 3" xfId="5844" xr:uid="{00000000-0005-0000-0000-0000C0120000}"/>
    <cellStyle name="Header2 2 5 2 3 4" xfId="5845" xr:uid="{00000000-0005-0000-0000-0000C1120000}"/>
    <cellStyle name="Header2 2 5 2 3 5" xfId="5846" xr:uid="{00000000-0005-0000-0000-0000C2120000}"/>
    <cellStyle name="Header2 2 5 2 3 6" xfId="5847" xr:uid="{00000000-0005-0000-0000-0000C3120000}"/>
    <cellStyle name="Header2 2 5 2 3 7" xfId="5848" xr:uid="{00000000-0005-0000-0000-0000C4120000}"/>
    <cellStyle name="Header2 2 5 2 3 8" xfId="5849" xr:uid="{00000000-0005-0000-0000-0000C5120000}"/>
    <cellStyle name="Header2 2 5 2 3 9" xfId="5850" xr:uid="{00000000-0005-0000-0000-0000C6120000}"/>
    <cellStyle name="Header2 2 5 2 4" xfId="5851" xr:uid="{00000000-0005-0000-0000-0000C7120000}"/>
    <cellStyle name="Header2 2 5 2 4 10" xfId="5852" xr:uid="{00000000-0005-0000-0000-0000C8120000}"/>
    <cellStyle name="Header2 2 5 2 4 2" xfId="5853" xr:uid="{00000000-0005-0000-0000-0000C9120000}"/>
    <cellStyle name="Header2 2 5 2 4 2 2" xfId="5854" xr:uid="{00000000-0005-0000-0000-0000CA120000}"/>
    <cellStyle name="Header2 2 5 2 4 2 3" xfId="5855" xr:uid="{00000000-0005-0000-0000-0000CB120000}"/>
    <cellStyle name="Header2 2 5 2 4 2 4" xfId="5856" xr:uid="{00000000-0005-0000-0000-0000CC120000}"/>
    <cellStyle name="Header2 2 5 2 4 2 5" xfId="5857" xr:uid="{00000000-0005-0000-0000-0000CD120000}"/>
    <cellStyle name="Header2 2 5 2 4 2 6" xfId="5858" xr:uid="{00000000-0005-0000-0000-0000CE120000}"/>
    <cellStyle name="Header2 2 5 2 4 2 7" xfId="5859" xr:uid="{00000000-0005-0000-0000-0000CF120000}"/>
    <cellStyle name="Header2 2 5 2 4 2 8" xfId="5860" xr:uid="{00000000-0005-0000-0000-0000D0120000}"/>
    <cellStyle name="Header2 2 5 2 4 3" xfId="5861" xr:uid="{00000000-0005-0000-0000-0000D1120000}"/>
    <cellStyle name="Header2 2 5 2 4 4" xfId="5862" xr:uid="{00000000-0005-0000-0000-0000D2120000}"/>
    <cellStyle name="Header2 2 5 2 4 5" xfId="5863" xr:uid="{00000000-0005-0000-0000-0000D3120000}"/>
    <cellStyle name="Header2 2 5 2 4 6" xfId="5864" xr:uid="{00000000-0005-0000-0000-0000D4120000}"/>
    <cellStyle name="Header2 2 5 2 4 7" xfId="5865" xr:uid="{00000000-0005-0000-0000-0000D5120000}"/>
    <cellStyle name="Header2 2 5 2 4 8" xfId="5866" xr:uid="{00000000-0005-0000-0000-0000D6120000}"/>
    <cellStyle name="Header2 2 5 2 4 9" xfId="5867" xr:uid="{00000000-0005-0000-0000-0000D7120000}"/>
    <cellStyle name="Header2 2 5 2 5" xfId="5868" xr:uid="{00000000-0005-0000-0000-0000D8120000}"/>
    <cellStyle name="Header2 2 5 2 5 2" xfId="5869" xr:uid="{00000000-0005-0000-0000-0000D9120000}"/>
    <cellStyle name="Header2 2 5 2 5 3" xfId="5870" xr:uid="{00000000-0005-0000-0000-0000DA120000}"/>
    <cellStyle name="Header2 2 5 2 5 4" xfId="5871" xr:uid="{00000000-0005-0000-0000-0000DB120000}"/>
    <cellStyle name="Header2 2 5 2 5 5" xfId="5872" xr:uid="{00000000-0005-0000-0000-0000DC120000}"/>
    <cellStyle name="Header2 2 5 2 5 6" xfId="5873" xr:uid="{00000000-0005-0000-0000-0000DD120000}"/>
    <cellStyle name="Header2 2 5 2 5 7" xfId="5874" xr:uid="{00000000-0005-0000-0000-0000DE120000}"/>
    <cellStyle name="Header2 2 5 2 5 8" xfId="5875" xr:uid="{00000000-0005-0000-0000-0000DF120000}"/>
    <cellStyle name="Header2 2 5 2 5 9" xfId="5876" xr:uid="{00000000-0005-0000-0000-0000E0120000}"/>
    <cellStyle name="Header2 2 5 2 6" xfId="5877" xr:uid="{00000000-0005-0000-0000-0000E1120000}"/>
    <cellStyle name="Header2 2 5 2 6 2" xfId="5878" xr:uid="{00000000-0005-0000-0000-0000E2120000}"/>
    <cellStyle name="Header2 2 5 2 6 3" xfId="5879" xr:uid="{00000000-0005-0000-0000-0000E3120000}"/>
    <cellStyle name="Header2 2 5 2 6 4" xfId="5880" xr:uid="{00000000-0005-0000-0000-0000E4120000}"/>
    <cellStyle name="Header2 2 5 2 6 5" xfId="5881" xr:uid="{00000000-0005-0000-0000-0000E5120000}"/>
    <cellStyle name="Header2 2 5 2 6 6" xfId="5882" xr:uid="{00000000-0005-0000-0000-0000E6120000}"/>
    <cellStyle name="Header2 2 5 2 6 7" xfId="5883" xr:uid="{00000000-0005-0000-0000-0000E7120000}"/>
    <cellStyle name="Header2 2 5 2 6 8" xfId="5884" xr:uid="{00000000-0005-0000-0000-0000E8120000}"/>
    <cellStyle name="Header2 2 5 2 7" xfId="5885" xr:uid="{00000000-0005-0000-0000-0000E9120000}"/>
    <cellStyle name="Header2 2 5 2 7 2" xfId="5886" xr:uid="{00000000-0005-0000-0000-0000EA120000}"/>
    <cellStyle name="Header2 2 5 2 7 3" xfId="5887" xr:uid="{00000000-0005-0000-0000-0000EB120000}"/>
    <cellStyle name="Header2 2 5 2 7 4" xfId="5888" xr:uid="{00000000-0005-0000-0000-0000EC120000}"/>
    <cellStyle name="Header2 2 5 2 7 5" xfId="5889" xr:uid="{00000000-0005-0000-0000-0000ED120000}"/>
    <cellStyle name="Header2 2 5 2 7 6" xfId="5890" xr:uid="{00000000-0005-0000-0000-0000EE120000}"/>
    <cellStyle name="Header2 2 5 2 7 7" xfId="5891" xr:uid="{00000000-0005-0000-0000-0000EF120000}"/>
    <cellStyle name="Header2 2 5 2 7 8" xfId="5892" xr:uid="{00000000-0005-0000-0000-0000F0120000}"/>
    <cellStyle name="Header2 2 5 2 8" xfId="5893" xr:uid="{00000000-0005-0000-0000-0000F1120000}"/>
    <cellStyle name="Header2 2 5 2 8 2" xfId="5894" xr:uid="{00000000-0005-0000-0000-0000F2120000}"/>
    <cellStyle name="Header2 2 5 2 8 3" xfId="5895" xr:uid="{00000000-0005-0000-0000-0000F3120000}"/>
    <cellStyle name="Header2 2 5 2 8 4" xfId="5896" xr:uid="{00000000-0005-0000-0000-0000F4120000}"/>
    <cellStyle name="Header2 2 5 2 8 5" xfId="5897" xr:uid="{00000000-0005-0000-0000-0000F5120000}"/>
    <cellStyle name="Header2 2 5 2 8 6" xfId="5898" xr:uid="{00000000-0005-0000-0000-0000F6120000}"/>
    <cellStyle name="Header2 2 5 2 8 7" xfId="5899" xr:uid="{00000000-0005-0000-0000-0000F7120000}"/>
    <cellStyle name="Header2 2 5 2 8 8" xfId="5900" xr:uid="{00000000-0005-0000-0000-0000F8120000}"/>
    <cellStyle name="Header2 2 5 2 9" xfId="5901" xr:uid="{00000000-0005-0000-0000-0000F9120000}"/>
    <cellStyle name="Header2 2 5 2 9 2" xfId="5902" xr:uid="{00000000-0005-0000-0000-0000FA120000}"/>
    <cellStyle name="Header2 2 5 2 9 3" xfId="5903" xr:uid="{00000000-0005-0000-0000-0000FB120000}"/>
    <cellStyle name="Header2 2 5 2 9 4" xfId="5904" xr:uid="{00000000-0005-0000-0000-0000FC120000}"/>
    <cellStyle name="Header2 2 5 2 9 5" xfId="5905" xr:uid="{00000000-0005-0000-0000-0000FD120000}"/>
    <cellStyle name="Header2 2 5 2 9 6" xfId="5906" xr:uid="{00000000-0005-0000-0000-0000FE120000}"/>
    <cellStyle name="Header2 2 5 2 9 7" xfId="5907" xr:uid="{00000000-0005-0000-0000-0000FF120000}"/>
    <cellStyle name="Header2 2 5 2 9 8" xfId="5908" xr:uid="{00000000-0005-0000-0000-000000130000}"/>
    <cellStyle name="Header2 2 5 3" xfId="396" xr:uid="{00000000-0005-0000-0000-000001130000}"/>
    <cellStyle name="Header2 2 5 3 10" xfId="5909" xr:uid="{00000000-0005-0000-0000-000002130000}"/>
    <cellStyle name="Header2 2 5 3 11" xfId="5910" xr:uid="{00000000-0005-0000-0000-000003130000}"/>
    <cellStyle name="Header2 2 5 3 12" xfId="5911" xr:uid="{00000000-0005-0000-0000-000004130000}"/>
    <cellStyle name="Header2 2 5 3 13" xfId="5912" xr:uid="{00000000-0005-0000-0000-000005130000}"/>
    <cellStyle name="Header2 2 5 3 14" xfId="5913" xr:uid="{00000000-0005-0000-0000-000006130000}"/>
    <cellStyle name="Header2 2 5 3 15" xfId="5914" xr:uid="{00000000-0005-0000-0000-000007130000}"/>
    <cellStyle name="Header2 2 5 3 16" xfId="5915" xr:uid="{00000000-0005-0000-0000-000008130000}"/>
    <cellStyle name="Header2 2 5 3 17" xfId="5916" xr:uid="{00000000-0005-0000-0000-000009130000}"/>
    <cellStyle name="Header2 2 5 3 2" xfId="397" xr:uid="{00000000-0005-0000-0000-00000A130000}"/>
    <cellStyle name="Header2 2 5 3 2 10" xfId="5917" xr:uid="{00000000-0005-0000-0000-00000B130000}"/>
    <cellStyle name="Header2 2 5 3 2 11" xfId="5918" xr:uid="{00000000-0005-0000-0000-00000C130000}"/>
    <cellStyle name="Header2 2 5 3 2 12" xfId="5919" xr:uid="{00000000-0005-0000-0000-00000D130000}"/>
    <cellStyle name="Header2 2 5 3 2 13" xfId="5920" xr:uid="{00000000-0005-0000-0000-00000E130000}"/>
    <cellStyle name="Header2 2 5 3 2 14" xfId="5921" xr:uid="{00000000-0005-0000-0000-00000F130000}"/>
    <cellStyle name="Header2 2 5 3 2 15" xfId="5922" xr:uid="{00000000-0005-0000-0000-000010130000}"/>
    <cellStyle name="Header2 2 5 3 2 16" xfId="5923" xr:uid="{00000000-0005-0000-0000-000011130000}"/>
    <cellStyle name="Header2 2 5 3 2 2" xfId="398" xr:uid="{00000000-0005-0000-0000-000012130000}"/>
    <cellStyle name="Header2 2 5 3 2 2 10" xfId="5924" xr:uid="{00000000-0005-0000-0000-000013130000}"/>
    <cellStyle name="Header2 2 5 3 2 2 2" xfId="5925" xr:uid="{00000000-0005-0000-0000-000014130000}"/>
    <cellStyle name="Header2 2 5 3 2 2 2 2" xfId="5926" xr:uid="{00000000-0005-0000-0000-000015130000}"/>
    <cellStyle name="Header2 2 5 3 2 2 2 3" xfId="5927" xr:uid="{00000000-0005-0000-0000-000016130000}"/>
    <cellStyle name="Header2 2 5 3 2 2 2 4" xfId="5928" xr:uid="{00000000-0005-0000-0000-000017130000}"/>
    <cellStyle name="Header2 2 5 3 2 2 2 5" xfId="5929" xr:uid="{00000000-0005-0000-0000-000018130000}"/>
    <cellStyle name="Header2 2 5 3 2 2 2 6" xfId="5930" xr:uid="{00000000-0005-0000-0000-000019130000}"/>
    <cellStyle name="Header2 2 5 3 2 2 2 7" xfId="5931" xr:uid="{00000000-0005-0000-0000-00001A130000}"/>
    <cellStyle name="Header2 2 5 3 2 2 2 8" xfId="5932" xr:uid="{00000000-0005-0000-0000-00001B130000}"/>
    <cellStyle name="Header2 2 5 3 2 2 3" xfId="5933" xr:uid="{00000000-0005-0000-0000-00001C130000}"/>
    <cellStyle name="Header2 2 5 3 2 2 4" xfId="5934" xr:uid="{00000000-0005-0000-0000-00001D130000}"/>
    <cellStyle name="Header2 2 5 3 2 2 5" xfId="5935" xr:uid="{00000000-0005-0000-0000-00001E130000}"/>
    <cellStyle name="Header2 2 5 3 2 2 6" xfId="5936" xr:uid="{00000000-0005-0000-0000-00001F130000}"/>
    <cellStyle name="Header2 2 5 3 2 2 7" xfId="5937" xr:uid="{00000000-0005-0000-0000-000020130000}"/>
    <cellStyle name="Header2 2 5 3 2 2 8" xfId="5938" xr:uid="{00000000-0005-0000-0000-000021130000}"/>
    <cellStyle name="Header2 2 5 3 2 2 9" xfId="5939" xr:uid="{00000000-0005-0000-0000-000022130000}"/>
    <cellStyle name="Header2 2 5 3 2 3" xfId="5940" xr:uid="{00000000-0005-0000-0000-000023130000}"/>
    <cellStyle name="Header2 2 5 3 2 3 10" xfId="5941" xr:uid="{00000000-0005-0000-0000-000024130000}"/>
    <cellStyle name="Header2 2 5 3 2 3 2" xfId="5942" xr:uid="{00000000-0005-0000-0000-000025130000}"/>
    <cellStyle name="Header2 2 5 3 2 3 2 2" xfId="5943" xr:uid="{00000000-0005-0000-0000-000026130000}"/>
    <cellStyle name="Header2 2 5 3 2 3 2 3" xfId="5944" xr:uid="{00000000-0005-0000-0000-000027130000}"/>
    <cellStyle name="Header2 2 5 3 2 3 2 4" xfId="5945" xr:uid="{00000000-0005-0000-0000-000028130000}"/>
    <cellStyle name="Header2 2 5 3 2 3 2 5" xfId="5946" xr:uid="{00000000-0005-0000-0000-000029130000}"/>
    <cellStyle name="Header2 2 5 3 2 3 2 6" xfId="5947" xr:uid="{00000000-0005-0000-0000-00002A130000}"/>
    <cellStyle name="Header2 2 5 3 2 3 2 7" xfId="5948" xr:uid="{00000000-0005-0000-0000-00002B130000}"/>
    <cellStyle name="Header2 2 5 3 2 3 2 8" xfId="5949" xr:uid="{00000000-0005-0000-0000-00002C130000}"/>
    <cellStyle name="Header2 2 5 3 2 3 3" xfId="5950" xr:uid="{00000000-0005-0000-0000-00002D130000}"/>
    <cellStyle name="Header2 2 5 3 2 3 4" xfId="5951" xr:uid="{00000000-0005-0000-0000-00002E130000}"/>
    <cellStyle name="Header2 2 5 3 2 3 5" xfId="5952" xr:uid="{00000000-0005-0000-0000-00002F130000}"/>
    <cellStyle name="Header2 2 5 3 2 3 6" xfId="5953" xr:uid="{00000000-0005-0000-0000-000030130000}"/>
    <cellStyle name="Header2 2 5 3 2 3 7" xfId="5954" xr:uid="{00000000-0005-0000-0000-000031130000}"/>
    <cellStyle name="Header2 2 5 3 2 3 8" xfId="5955" xr:uid="{00000000-0005-0000-0000-000032130000}"/>
    <cellStyle name="Header2 2 5 3 2 3 9" xfId="5956" xr:uid="{00000000-0005-0000-0000-000033130000}"/>
    <cellStyle name="Header2 2 5 3 2 4" xfId="5957" xr:uid="{00000000-0005-0000-0000-000034130000}"/>
    <cellStyle name="Header2 2 5 3 2 4 2" xfId="5958" xr:uid="{00000000-0005-0000-0000-000035130000}"/>
    <cellStyle name="Header2 2 5 3 2 4 3" xfId="5959" xr:uid="{00000000-0005-0000-0000-000036130000}"/>
    <cellStyle name="Header2 2 5 3 2 4 4" xfId="5960" xr:uid="{00000000-0005-0000-0000-000037130000}"/>
    <cellStyle name="Header2 2 5 3 2 4 5" xfId="5961" xr:uid="{00000000-0005-0000-0000-000038130000}"/>
    <cellStyle name="Header2 2 5 3 2 4 6" xfId="5962" xr:uid="{00000000-0005-0000-0000-000039130000}"/>
    <cellStyle name="Header2 2 5 3 2 4 7" xfId="5963" xr:uid="{00000000-0005-0000-0000-00003A130000}"/>
    <cellStyle name="Header2 2 5 3 2 4 8" xfId="5964" xr:uid="{00000000-0005-0000-0000-00003B130000}"/>
    <cellStyle name="Header2 2 5 3 2 4 9" xfId="5965" xr:uid="{00000000-0005-0000-0000-00003C130000}"/>
    <cellStyle name="Header2 2 5 3 2 5" xfId="5966" xr:uid="{00000000-0005-0000-0000-00003D130000}"/>
    <cellStyle name="Header2 2 5 3 2 5 2" xfId="5967" xr:uid="{00000000-0005-0000-0000-00003E130000}"/>
    <cellStyle name="Header2 2 5 3 2 5 3" xfId="5968" xr:uid="{00000000-0005-0000-0000-00003F130000}"/>
    <cellStyle name="Header2 2 5 3 2 5 4" xfId="5969" xr:uid="{00000000-0005-0000-0000-000040130000}"/>
    <cellStyle name="Header2 2 5 3 2 5 5" xfId="5970" xr:uid="{00000000-0005-0000-0000-000041130000}"/>
    <cellStyle name="Header2 2 5 3 2 5 6" xfId="5971" xr:uid="{00000000-0005-0000-0000-000042130000}"/>
    <cellStyle name="Header2 2 5 3 2 5 7" xfId="5972" xr:uid="{00000000-0005-0000-0000-000043130000}"/>
    <cellStyle name="Header2 2 5 3 2 5 8" xfId="5973" xr:uid="{00000000-0005-0000-0000-000044130000}"/>
    <cellStyle name="Header2 2 5 3 2 6" xfId="5974" xr:uid="{00000000-0005-0000-0000-000045130000}"/>
    <cellStyle name="Header2 2 5 3 2 6 2" xfId="5975" xr:uid="{00000000-0005-0000-0000-000046130000}"/>
    <cellStyle name="Header2 2 5 3 2 6 3" xfId="5976" xr:uid="{00000000-0005-0000-0000-000047130000}"/>
    <cellStyle name="Header2 2 5 3 2 6 4" xfId="5977" xr:uid="{00000000-0005-0000-0000-000048130000}"/>
    <cellStyle name="Header2 2 5 3 2 6 5" xfId="5978" xr:uid="{00000000-0005-0000-0000-000049130000}"/>
    <cellStyle name="Header2 2 5 3 2 6 6" xfId="5979" xr:uid="{00000000-0005-0000-0000-00004A130000}"/>
    <cellStyle name="Header2 2 5 3 2 6 7" xfId="5980" xr:uid="{00000000-0005-0000-0000-00004B130000}"/>
    <cellStyle name="Header2 2 5 3 2 6 8" xfId="5981" xr:uid="{00000000-0005-0000-0000-00004C130000}"/>
    <cellStyle name="Header2 2 5 3 2 7" xfId="5982" xr:uid="{00000000-0005-0000-0000-00004D130000}"/>
    <cellStyle name="Header2 2 5 3 2 7 2" xfId="5983" xr:uid="{00000000-0005-0000-0000-00004E130000}"/>
    <cellStyle name="Header2 2 5 3 2 7 3" xfId="5984" xr:uid="{00000000-0005-0000-0000-00004F130000}"/>
    <cellStyle name="Header2 2 5 3 2 7 4" xfId="5985" xr:uid="{00000000-0005-0000-0000-000050130000}"/>
    <cellStyle name="Header2 2 5 3 2 7 5" xfId="5986" xr:uid="{00000000-0005-0000-0000-000051130000}"/>
    <cellStyle name="Header2 2 5 3 2 7 6" xfId="5987" xr:uid="{00000000-0005-0000-0000-000052130000}"/>
    <cellStyle name="Header2 2 5 3 2 7 7" xfId="5988" xr:uid="{00000000-0005-0000-0000-000053130000}"/>
    <cellStyle name="Header2 2 5 3 2 7 8" xfId="5989" xr:uid="{00000000-0005-0000-0000-000054130000}"/>
    <cellStyle name="Header2 2 5 3 2 8" xfId="5990" xr:uid="{00000000-0005-0000-0000-000055130000}"/>
    <cellStyle name="Header2 2 5 3 2 8 2" xfId="5991" xr:uid="{00000000-0005-0000-0000-000056130000}"/>
    <cellStyle name="Header2 2 5 3 2 8 3" xfId="5992" xr:uid="{00000000-0005-0000-0000-000057130000}"/>
    <cellStyle name="Header2 2 5 3 2 8 4" xfId="5993" xr:uid="{00000000-0005-0000-0000-000058130000}"/>
    <cellStyle name="Header2 2 5 3 2 8 5" xfId="5994" xr:uid="{00000000-0005-0000-0000-000059130000}"/>
    <cellStyle name="Header2 2 5 3 2 8 6" xfId="5995" xr:uid="{00000000-0005-0000-0000-00005A130000}"/>
    <cellStyle name="Header2 2 5 3 2 8 7" xfId="5996" xr:uid="{00000000-0005-0000-0000-00005B130000}"/>
    <cellStyle name="Header2 2 5 3 2 8 8" xfId="5997" xr:uid="{00000000-0005-0000-0000-00005C130000}"/>
    <cellStyle name="Header2 2 5 3 2 9" xfId="5998" xr:uid="{00000000-0005-0000-0000-00005D130000}"/>
    <cellStyle name="Header2 2 5 3 3" xfId="399" xr:uid="{00000000-0005-0000-0000-00005E130000}"/>
    <cellStyle name="Header2 2 5 3 3 10" xfId="5999" xr:uid="{00000000-0005-0000-0000-00005F130000}"/>
    <cellStyle name="Header2 2 5 3 3 2" xfId="6000" xr:uid="{00000000-0005-0000-0000-000060130000}"/>
    <cellStyle name="Header2 2 5 3 3 2 2" xfId="6001" xr:uid="{00000000-0005-0000-0000-000061130000}"/>
    <cellStyle name="Header2 2 5 3 3 2 3" xfId="6002" xr:uid="{00000000-0005-0000-0000-000062130000}"/>
    <cellStyle name="Header2 2 5 3 3 2 4" xfId="6003" xr:uid="{00000000-0005-0000-0000-000063130000}"/>
    <cellStyle name="Header2 2 5 3 3 2 5" xfId="6004" xr:uid="{00000000-0005-0000-0000-000064130000}"/>
    <cellStyle name="Header2 2 5 3 3 2 6" xfId="6005" xr:uid="{00000000-0005-0000-0000-000065130000}"/>
    <cellStyle name="Header2 2 5 3 3 2 7" xfId="6006" xr:uid="{00000000-0005-0000-0000-000066130000}"/>
    <cellStyle name="Header2 2 5 3 3 2 8" xfId="6007" xr:uid="{00000000-0005-0000-0000-000067130000}"/>
    <cellStyle name="Header2 2 5 3 3 3" xfId="6008" xr:uid="{00000000-0005-0000-0000-000068130000}"/>
    <cellStyle name="Header2 2 5 3 3 4" xfId="6009" xr:uid="{00000000-0005-0000-0000-000069130000}"/>
    <cellStyle name="Header2 2 5 3 3 5" xfId="6010" xr:uid="{00000000-0005-0000-0000-00006A130000}"/>
    <cellStyle name="Header2 2 5 3 3 6" xfId="6011" xr:uid="{00000000-0005-0000-0000-00006B130000}"/>
    <cellStyle name="Header2 2 5 3 3 7" xfId="6012" xr:uid="{00000000-0005-0000-0000-00006C130000}"/>
    <cellStyle name="Header2 2 5 3 3 8" xfId="6013" xr:uid="{00000000-0005-0000-0000-00006D130000}"/>
    <cellStyle name="Header2 2 5 3 3 9" xfId="6014" xr:uid="{00000000-0005-0000-0000-00006E130000}"/>
    <cellStyle name="Header2 2 5 3 4" xfId="6015" xr:uid="{00000000-0005-0000-0000-00006F130000}"/>
    <cellStyle name="Header2 2 5 3 4 10" xfId="6016" xr:uid="{00000000-0005-0000-0000-000070130000}"/>
    <cellStyle name="Header2 2 5 3 4 2" xfId="6017" xr:uid="{00000000-0005-0000-0000-000071130000}"/>
    <cellStyle name="Header2 2 5 3 4 2 2" xfId="6018" xr:uid="{00000000-0005-0000-0000-000072130000}"/>
    <cellStyle name="Header2 2 5 3 4 2 3" xfId="6019" xr:uid="{00000000-0005-0000-0000-000073130000}"/>
    <cellStyle name="Header2 2 5 3 4 2 4" xfId="6020" xr:uid="{00000000-0005-0000-0000-000074130000}"/>
    <cellStyle name="Header2 2 5 3 4 2 5" xfId="6021" xr:uid="{00000000-0005-0000-0000-000075130000}"/>
    <cellStyle name="Header2 2 5 3 4 2 6" xfId="6022" xr:uid="{00000000-0005-0000-0000-000076130000}"/>
    <cellStyle name="Header2 2 5 3 4 2 7" xfId="6023" xr:uid="{00000000-0005-0000-0000-000077130000}"/>
    <cellStyle name="Header2 2 5 3 4 2 8" xfId="6024" xr:uid="{00000000-0005-0000-0000-000078130000}"/>
    <cellStyle name="Header2 2 5 3 4 3" xfId="6025" xr:uid="{00000000-0005-0000-0000-000079130000}"/>
    <cellStyle name="Header2 2 5 3 4 4" xfId="6026" xr:uid="{00000000-0005-0000-0000-00007A130000}"/>
    <cellStyle name="Header2 2 5 3 4 5" xfId="6027" xr:uid="{00000000-0005-0000-0000-00007B130000}"/>
    <cellStyle name="Header2 2 5 3 4 6" xfId="6028" xr:uid="{00000000-0005-0000-0000-00007C130000}"/>
    <cellStyle name="Header2 2 5 3 4 7" xfId="6029" xr:uid="{00000000-0005-0000-0000-00007D130000}"/>
    <cellStyle name="Header2 2 5 3 4 8" xfId="6030" xr:uid="{00000000-0005-0000-0000-00007E130000}"/>
    <cellStyle name="Header2 2 5 3 4 9" xfId="6031" xr:uid="{00000000-0005-0000-0000-00007F130000}"/>
    <cellStyle name="Header2 2 5 3 5" xfId="6032" xr:uid="{00000000-0005-0000-0000-000080130000}"/>
    <cellStyle name="Header2 2 5 3 5 2" xfId="6033" xr:uid="{00000000-0005-0000-0000-000081130000}"/>
    <cellStyle name="Header2 2 5 3 5 3" xfId="6034" xr:uid="{00000000-0005-0000-0000-000082130000}"/>
    <cellStyle name="Header2 2 5 3 5 4" xfId="6035" xr:uid="{00000000-0005-0000-0000-000083130000}"/>
    <cellStyle name="Header2 2 5 3 5 5" xfId="6036" xr:uid="{00000000-0005-0000-0000-000084130000}"/>
    <cellStyle name="Header2 2 5 3 5 6" xfId="6037" xr:uid="{00000000-0005-0000-0000-000085130000}"/>
    <cellStyle name="Header2 2 5 3 5 7" xfId="6038" xr:uid="{00000000-0005-0000-0000-000086130000}"/>
    <cellStyle name="Header2 2 5 3 5 8" xfId="6039" xr:uid="{00000000-0005-0000-0000-000087130000}"/>
    <cellStyle name="Header2 2 5 3 5 9" xfId="6040" xr:uid="{00000000-0005-0000-0000-000088130000}"/>
    <cellStyle name="Header2 2 5 3 6" xfId="6041" xr:uid="{00000000-0005-0000-0000-000089130000}"/>
    <cellStyle name="Header2 2 5 3 6 2" xfId="6042" xr:uid="{00000000-0005-0000-0000-00008A130000}"/>
    <cellStyle name="Header2 2 5 3 6 3" xfId="6043" xr:uid="{00000000-0005-0000-0000-00008B130000}"/>
    <cellStyle name="Header2 2 5 3 6 4" xfId="6044" xr:uid="{00000000-0005-0000-0000-00008C130000}"/>
    <cellStyle name="Header2 2 5 3 6 5" xfId="6045" xr:uid="{00000000-0005-0000-0000-00008D130000}"/>
    <cellStyle name="Header2 2 5 3 6 6" xfId="6046" xr:uid="{00000000-0005-0000-0000-00008E130000}"/>
    <cellStyle name="Header2 2 5 3 6 7" xfId="6047" xr:uid="{00000000-0005-0000-0000-00008F130000}"/>
    <cellStyle name="Header2 2 5 3 6 8" xfId="6048" xr:uid="{00000000-0005-0000-0000-000090130000}"/>
    <cellStyle name="Header2 2 5 3 7" xfId="6049" xr:uid="{00000000-0005-0000-0000-000091130000}"/>
    <cellStyle name="Header2 2 5 3 7 2" xfId="6050" xr:uid="{00000000-0005-0000-0000-000092130000}"/>
    <cellStyle name="Header2 2 5 3 7 3" xfId="6051" xr:uid="{00000000-0005-0000-0000-000093130000}"/>
    <cellStyle name="Header2 2 5 3 7 4" xfId="6052" xr:uid="{00000000-0005-0000-0000-000094130000}"/>
    <cellStyle name="Header2 2 5 3 7 5" xfId="6053" xr:uid="{00000000-0005-0000-0000-000095130000}"/>
    <cellStyle name="Header2 2 5 3 7 6" xfId="6054" xr:uid="{00000000-0005-0000-0000-000096130000}"/>
    <cellStyle name="Header2 2 5 3 7 7" xfId="6055" xr:uid="{00000000-0005-0000-0000-000097130000}"/>
    <cellStyle name="Header2 2 5 3 7 8" xfId="6056" xr:uid="{00000000-0005-0000-0000-000098130000}"/>
    <cellStyle name="Header2 2 5 3 8" xfId="6057" xr:uid="{00000000-0005-0000-0000-000099130000}"/>
    <cellStyle name="Header2 2 5 3 8 2" xfId="6058" xr:uid="{00000000-0005-0000-0000-00009A130000}"/>
    <cellStyle name="Header2 2 5 3 8 3" xfId="6059" xr:uid="{00000000-0005-0000-0000-00009B130000}"/>
    <cellStyle name="Header2 2 5 3 8 4" xfId="6060" xr:uid="{00000000-0005-0000-0000-00009C130000}"/>
    <cellStyle name="Header2 2 5 3 8 5" xfId="6061" xr:uid="{00000000-0005-0000-0000-00009D130000}"/>
    <cellStyle name="Header2 2 5 3 8 6" xfId="6062" xr:uid="{00000000-0005-0000-0000-00009E130000}"/>
    <cellStyle name="Header2 2 5 3 8 7" xfId="6063" xr:uid="{00000000-0005-0000-0000-00009F130000}"/>
    <cellStyle name="Header2 2 5 3 8 8" xfId="6064" xr:uid="{00000000-0005-0000-0000-0000A0130000}"/>
    <cellStyle name="Header2 2 5 3 9" xfId="6065" xr:uid="{00000000-0005-0000-0000-0000A1130000}"/>
    <cellStyle name="Header2 2 5 3 9 2" xfId="6066" xr:uid="{00000000-0005-0000-0000-0000A2130000}"/>
    <cellStyle name="Header2 2 5 3 9 3" xfId="6067" xr:uid="{00000000-0005-0000-0000-0000A3130000}"/>
    <cellStyle name="Header2 2 5 3 9 4" xfId="6068" xr:uid="{00000000-0005-0000-0000-0000A4130000}"/>
    <cellStyle name="Header2 2 5 3 9 5" xfId="6069" xr:uid="{00000000-0005-0000-0000-0000A5130000}"/>
    <cellStyle name="Header2 2 5 3 9 6" xfId="6070" xr:uid="{00000000-0005-0000-0000-0000A6130000}"/>
    <cellStyle name="Header2 2 5 3 9 7" xfId="6071" xr:uid="{00000000-0005-0000-0000-0000A7130000}"/>
    <cellStyle name="Header2 2 5 3 9 8" xfId="6072" xr:uid="{00000000-0005-0000-0000-0000A8130000}"/>
    <cellStyle name="Header2 2 5 4" xfId="400" xr:uid="{00000000-0005-0000-0000-0000A9130000}"/>
    <cellStyle name="Header2 2 5 4 10" xfId="6073" xr:uid="{00000000-0005-0000-0000-0000AA130000}"/>
    <cellStyle name="Header2 2 5 4 11" xfId="6074" xr:uid="{00000000-0005-0000-0000-0000AB130000}"/>
    <cellStyle name="Header2 2 5 4 12" xfId="6075" xr:uid="{00000000-0005-0000-0000-0000AC130000}"/>
    <cellStyle name="Header2 2 5 4 13" xfId="6076" xr:uid="{00000000-0005-0000-0000-0000AD130000}"/>
    <cellStyle name="Header2 2 5 4 14" xfId="6077" xr:uid="{00000000-0005-0000-0000-0000AE130000}"/>
    <cellStyle name="Header2 2 5 4 15" xfId="6078" xr:uid="{00000000-0005-0000-0000-0000AF130000}"/>
    <cellStyle name="Header2 2 5 4 16" xfId="6079" xr:uid="{00000000-0005-0000-0000-0000B0130000}"/>
    <cellStyle name="Header2 2 5 4 2" xfId="401" xr:uid="{00000000-0005-0000-0000-0000B1130000}"/>
    <cellStyle name="Header2 2 5 4 2 10" xfId="6080" xr:uid="{00000000-0005-0000-0000-0000B2130000}"/>
    <cellStyle name="Header2 2 5 4 2 2" xfId="6081" xr:uid="{00000000-0005-0000-0000-0000B3130000}"/>
    <cellStyle name="Header2 2 5 4 2 2 2" xfId="6082" xr:uid="{00000000-0005-0000-0000-0000B4130000}"/>
    <cellStyle name="Header2 2 5 4 2 2 3" xfId="6083" xr:uid="{00000000-0005-0000-0000-0000B5130000}"/>
    <cellStyle name="Header2 2 5 4 2 2 4" xfId="6084" xr:uid="{00000000-0005-0000-0000-0000B6130000}"/>
    <cellStyle name="Header2 2 5 4 2 2 5" xfId="6085" xr:uid="{00000000-0005-0000-0000-0000B7130000}"/>
    <cellStyle name="Header2 2 5 4 2 2 6" xfId="6086" xr:uid="{00000000-0005-0000-0000-0000B8130000}"/>
    <cellStyle name="Header2 2 5 4 2 2 7" xfId="6087" xr:uid="{00000000-0005-0000-0000-0000B9130000}"/>
    <cellStyle name="Header2 2 5 4 2 2 8" xfId="6088" xr:uid="{00000000-0005-0000-0000-0000BA130000}"/>
    <cellStyle name="Header2 2 5 4 2 3" xfId="6089" xr:uid="{00000000-0005-0000-0000-0000BB130000}"/>
    <cellStyle name="Header2 2 5 4 2 4" xfId="6090" xr:uid="{00000000-0005-0000-0000-0000BC130000}"/>
    <cellStyle name="Header2 2 5 4 2 5" xfId="6091" xr:uid="{00000000-0005-0000-0000-0000BD130000}"/>
    <cellStyle name="Header2 2 5 4 2 6" xfId="6092" xr:uid="{00000000-0005-0000-0000-0000BE130000}"/>
    <cellStyle name="Header2 2 5 4 2 7" xfId="6093" xr:uid="{00000000-0005-0000-0000-0000BF130000}"/>
    <cellStyle name="Header2 2 5 4 2 8" xfId="6094" xr:uid="{00000000-0005-0000-0000-0000C0130000}"/>
    <cellStyle name="Header2 2 5 4 2 9" xfId="6095" xr:uid="{00000000-0005-0000-0000-0000C1130000}"/>
    <cellStyle name="Header2 2 5 4 3" xfId="6096" xr:uid="{00000000-0005-0000-0000-0000C2130000}"/>
    <cellStyle name="Header2 2 5 4 3 10" xfId="6097" xr:uid="{00000000-0005-0000-0000-0000C3130000}"/>
    <cellStyle name="Header2 2 5 4 3 2" xfId="6098" xr:uid="{00000000-0005-0000-0000-0000C4130000}"/>
    <cellStyle name="Header2 2 5 4 3 2 2" xfId="6099" xr:uid="{00000000-0005-0000-0000-0000C5130000}"/>
    <cellStyle name="Header2 2 5 4 3 2 3" xfId="6100" xr:uid="{00000000-0005-0000-0000-0000C6130000}"/>
    <cellStyle name="Header2 2 5 4 3 2 4" xfId="6101" xr:uid="{00000000-0005-0000-0000-0000C7130000}"/>
    <cellStyle name="Header2 2 5 4 3 2 5" xfId="6102" xr:uid="{00000000-0005-0000-0000-0000C8130000}"/>
    <cellStyle name="Header2 2 5 4 3 2 6" xfId="6103" xr:uid="{00000000-0005-0000-0000-0000C9130000}"/>
    <cellStyle name="Header2 2 5 4 3 2 7" xfId="6104" xr:uid="{00000000-0005-0000-0000-0000CA130000}"/>
    <cellStyle name="Header2 2 5 4 3 2 8" xfId="6105" xr:uid="{00000000-0005-0000-0000-0000CB130000}"/>
    <cellStyle name="Header2 2 5 4 3 3" xfId="6106" xr:uid="{00000000-0005-0000-0000-0000CC130000}"/>
    <cellStyle name="Header2 2 5 4 3 4" xfId="6107" xr:uid="{00000000-0005-0000-0000-0000CD130000}"/>
    <cellStyle name="Header2 2 5 4 3 5" xfId="6108" xr:uid="{00000000-0005-0000-0000-0000CE130000}"/>
    <cellStyle name="Header2 2 5 4 3 6" xfId="6109" xr:uid="{00000000-0005-0000-0000-0000CF130000}"/>
    <cellStyle name="Header2 2 5 4 3 7" xfId="6110" xr:uid="{00000000-0005-0000-0000-0000D0130000}"/>
    <cellStyle name="Header2 2 5 4 3 8" xfId="6111" xr:uid="{00000000-0005-0000-0000-0000D1130000}"/>
    <cellStyle name="Header2 2 5 4 3 9" xfId="6112" xr:uid="{00000000-0005-0000-0000-0000D2130000}"/>
    <cellStyle name="Header2 2 5 4 4" xfId="6113" xr:uid="{00000000-0005-0000-0000-0000D3130000}"/>
    <cellStyle name="Header2 2 5 4 4 2" xfId="6114" xr:uid="{00000000-0005-0000-0000-0000D4130000}"/>
    <cellStyle name="Header2 2 5 4 4 3" xfId="6115" xr:uid="{00000000-0005-0000-0000-0000D5130000}"/>
    <cellStyle name="Header2 2 5 4 4 4" xfId="6116" xr:uid="{00000000-0005-0000-0000-0000D6130000}"/>
    <cellStyle name="Header2 2 5 4 4 5" xfId="6117" xr:uid="{00000000-0005-0000-0000-0000D7130000}"/>
    <cellStyle name="Header2 2 5 4 4 6" xfId="6118" xr:uid="{00000000-0005-0000-0000-0000D8130000}"/>
    <cellStyle name="Header2 2 5 4 4 7" xfId="6119" xr:uid="{00000000-0005-0000-0000-0000D9130000}"/>
    <cellStyle name="Header2 2 5 4 4 8" xfId="6120" xr:uid="{00000000-0005-0000-0000-0000DA130000}"/>
    <cellStyle name="Header2 2 5 4 4 9" xfId="6121" xr:uid="{00000000-0005-0000-0000-0000DB130000}"/>
    <cellStyle name="Header2 2 5 4 5" xfId="6122" xr:uid="{00000000-0005-0000-0000-0000DC130000}"/>
    <cellStyle name="Header2 2 5 4 5 2" xfId="6123" xr:uid="{00000000-0005-0000-0000-0000DD130000}"/>
    <cellStyle name="Header2 2 5 4 5 3" xfId="6124" xr:uid="{00000000-0005-0000-0000-0000DE130000}"/>
    <cellStyle name="Header2 2 5 4 5 4" xfId="6125" xr:uid="{00000000-0005-0000-0000-0000DF130000}"/>
    <cellStyle name="Header2 2 5 4 5 5" xfId="6126" xr:uid="{00000000-0005-0000-0000-0000E0130000}"/>
    <cellStyle name="Header2 2 5 4 5 6" xfId="6127" xr:uid="{00000000-0005-0000-0000-0000E1130000}"/>
    <cellStyle name="Header2 2 5 4 5 7" xfId="6128" xr:uid="{00000000-0005-0000-0000-0000E2130000}"/>
    <cellStyle name="Header2 2 5 4 5 8" xfId="6129" xr:uid="{00000000-0005-0000-0000-0000E3130000}"/>
    <cellStyle name="Header2 2 5 4 6" xfId="6130" xr:uid="{00000000-0005-0000-0000-0000E4130000}"/>
    <cellStyle name="Header2 2 5 4 6 2" xfId="6131" xr:uid="{00000000-0005-0000-0000-0000E5130000}"/>
    <cellStyle name="Header2 2 5 4 6 3" xfId="6132" xr:uid="{00000000-0005-0000-0000-0000E6130000}"/>
    <cellStyle name="Header2 2 5 4 6 4" xfId="6133" xr:uid="{00000000-0005-0000-0000-0000E7130000}"/>
    <cellStyle name="Header2 2 5 4 6 5" xfId="6134" xr:uid="{00000000-0005-0000-0000-0000E8130000}"/>
    <cellStyle name="Header2 2 5 4 6 6" xfId="6135" xr:uid="{00000000-0005-0000-0000-0000E9130000}"/>
    <cellStyle name="Header2 2 5 4 6 7" xfId="6136" xr:uid="{00000000-0005-0000-0000-0000EA130000}"/>
    <cellStyle name="Header2 2 5 4 6 8" xfId="6137" xr:uid="{00000000-0005-0000-0000-0000EB130000}"/>
    <cellStyle name="Header2 2 5 4 7" xfId="6138" xr:uid="{00000000-0005-0000-0000-0000EC130000}"/>
    <cellStyle name="Header2 2 5 4 7 2" xfId="6139" xr:uid="{00000000-0005-0000-0000-0000ED130000}"/>
    <cellStyle name="Header2 2 5 4 7 3" xfId="6140" xr:uid="{00000000-0005-0000-0000-0000EE130000}"/>
    <cellStyle name="Header2 2 5 4 7 4" xfId="6141" xr:uid="{00000000-0005-0000-0000-0000EF130000}"/>
    <cellStyle name="Header2 2 5 4 7 5" xfId="6142" xr:uid="{00000000-0005-0000-0000-0000F0130000}"/>
    <cellStyle name="Header2 2 5 4 7 6" xfId="6143" xr:uid="{00000000-0005-0000-0000-0000F1130000}"/>
    <cellStyle name="Header2 2 5 4 7 7" xfId="6144" xr:uid="{00000000-0005-0000-0000-0000F2130000}"/>
    <cellStyle name="Header2 2 5 4 7 8" xfId="6145" xr:uid="{00000000-0005-0000-0000-0000F3130000}"/>
    <cellStyle name="Header2 2 5 4 8" xfId="6146" xr:uid="{00000000-0005-0000-0000-0000F4130000}"/>
    <cellStyle name="Header2 2 5 4 8 2" xfId="6147" xr:uid="{00000000-0005-0000-0000-0000F5130000}"/>
    <cellStyle name="Header2 2 5 4 8 3" xfId="6148" xr:uid="{00000000-0005-0000-0000-0000F6130000}"/>
    <cellStyle name="Header2 2 5 4 8 4" xfId="6149" xr:uid="{00000000-0005-0000-0000-0000F7130000}"/>
    <cellStyle name="Header2 2 5 4 8 5" xfId="6150" xr:uid="{00000000-0005-0000-0000-0000F8130000}"/>
    <cellStyle name="Header2 2 5 4 8 6" xfId="6151" xr:uid="{00000000-0005-0000-0000-0000F9130000}"/>
    <cellStyle name="Header2 2 5 4 8 7" xfId="6152" xr:uid="{00000000-0005-0000-0000-0000FA130000}"/>
    <cellStyle name="Header2 2 5 4 8 8" xfId="6153" xr:uid="{00000000-0005-0000-0000-0000FB130000}"/>
    <cellStyle name="Header2 2 5 4 9" xfId="6154" xr:uid="{00000000-0005-0000-0000-0000FC130000}"/>
    <cellStyle name="Header2 2 5 5" xfId="402" xr:uid="{00000000-0005-0000-0000-0000FD130000}"/>
    <cellStyle name="Header2 2 5 5 10" xfId="6155" xr:uid="{00000000-0005-0000-0000-0000FE130000}"/>
    <cellStyle name="Header2 2 5 5 2" xfId="6156" xr:uid="{00000000-0005-0000-0000-0000FF130000}"/>
    <cellStyle name="Header2 2 5 5 2 2" xfId="6157" xr:uid="{00000000-0005-0000-0000-000000140000}"/>
    <cellStyle name="Header2 2 5 5 2 3" xfId="6158" xr:uid="{00000000-0005-0000-0000-000001140000}"/>
    <cellStyle name="Header2 2 5 5 2 4" xfId="6159" xr:uid="{00000000-0005-0000-0000-000002140000}"/>
    <cellStyle name="Header2 2 5 5 2 5" xfId="6160" xr:uid="{00000000-0005-0000-0000-000003140000}"/>
    <cellStyle name="Header2 2 5 5 2 6" xfId="6161" xr:uid="{00000000-0005-0000-0000-000004140000}"/>
    <cellStyle name="Header2 2 5 5 2 7" xfId="6162" xr:uid="{00000000-0005-0000-0000-000005140000}"/>
    <cellStyle name="Header2 2 5 5 2 8" xfId="6163" xr:uid="{00000000-0005-0000-0000-000006140000}"/>
    <cellStyle name="Header2 2 5 5 3" xfId="6164" xr:uid="{00000000-0005-0000-0000-000007140000}"/>
    <cellStyle name="Header2 2 5 5 4" xfId="6165" xr:uid="{00000000-0005-0000-0000-000008140000}"/>
    <cellStyle name="Header2 2 5 5 5" xfId="6166" xr:uid="{00000000-0005-0000-0000-000009140000}"/>
    <cellStyle name="Header2 2 5 5 6" xfId="6167" xr:uid="{00000000-0005-0000-0000-00000A140000}"/>
    <cellStyle name="Header2 2 5 5 7" xfId="6168" xr:uid="{00000000-0005-0000-0000-00000B140000}"/>
    <cellStyle name="Header2 2 5 5 8" xfId="6169" xr:uid="{00000000-0005-0000-0000-00000C140000}"/>
    <cellStyle name="Header2 2 5 5 9" xfId="6170" xr:uid="{00000000-0005-0000-0000-00000D140000}"/>
    <cellStyle name="Header2 2 5 6" xfId="6171" xr:uid="{00000000-0005-0000-0000-00000E140000}"/>
    <cellStyle name="Header2 2 5 6 10" xfId="6172" xr:uid="{00000000-0005-0000-0000-00000F140000}"/>
    <cellStyle name="Header2 2 5 6 2" xfId="6173" xr:uid="{00000000-0005-0000-0000-000010140000}"/>
    <cellStyle name="Header2 2 5 6 2 2" xfId="6174" xr:uid="{00000000-0005-0000-0000-000011140000}"/>
    <cellStyle name="Header2 2 5 6 2 3" xfId="6175" xr:uid="{00000000-0005-0000-0000-000012140000}"/>
    <cellStyle name="Header2 2 5 6 2 4" xfId="6176" xr:uid="{00000000-0005-0000-0000-000013140000}"/>
    <cellStyle name="Header2 2 5 6 2 5" xfId="6177" xr:uid="{00000000-0005-0000-0000-000014140000}"/>
    <cellStyle name="Header2 2 5 6 2 6" xfId="6178" xr:uid="{00000000-0005-0000-0000-000015140000}"/>
    <cellStyle name="Header2 2 5 6 2 7" xfId="6179" xr:uid="{00000000-0005-0000-0000-000016140000}"/>
    <cellStyle name="Header2 2 5 6 2 8" xfId="6180" xr:uid="{00000000-0005-0000-0000-000017140000}"/>
    <cellStyle name="Header2 2 5 6 3" xfId="6181" xr:uid="{00000000-0005-0000-0000-000018140000}"/>
    <cellStyle name="Header2 2 5 6 4" xfId="6182" xr:uid="{00000000-0005-0000-0000-000019140000}"/>
    <cellStyle name="Header2 2 5 6 5" xfId="6183" xr:uid="{00000000-0005-0000-0000-00001A140000}"/>
    <cellStyle name="Header2 2 5 6 6" xfId="6184" xr:uid="{00000000-0005-0000-0000-00001B140000}"/>
    <cellStyle name="Header2 2 5 6 7" xfId="6185" xr:uid="{00000000-0005-0000-0000-00001C140000}"/>
    <cellStyle name="Header2 2 5 6 8" xfId="6186" xr:uid="{00000000-0005-0000-0000-00001D140000}"/>
    <cellStyle name="Header2 2 5 6 9" xfId="6187" xr:uid="{00000000-0005-0000-0000-00001E140000}"/>
    <cellStyle name="Header2 2 5 7" xfId="6188" xr:uid="{00000000-0005-0000-0000-00001F140000}"/>
    <cellStyle name="Header2 2 5 7 2" xfId="6189" xr:uid="{00000000-0005-0000-0000-000020140000}"/>
    <cellStyle name="Header2 2 5 7 3" xfId="6190" xr:uid="{00000000-0005-0000-0000-000021140000}"/>
    <cellStyle name="Header2 2 5 7 4" xfId="6191" xr:uid="{00000000-0005-0000-0000-000022140000}"/>
    <cellStyle name="Header2 2 5 7 5" xfId="6192" xr:uid="{00000000-0005-0000-0000-000023140000}"/>
    <cellStyle name="Header2 2 5 7 6" xfId="6193" xr:uid="{00000000-0005-0000-0000-000024140000}"/>
    <cellStyle name="Header2 2 5 7 7" xfId="6194" xr:uid="{00000000-0005-0000-0000-000025140000}"/>
    <cellStyle name="Header2 2 5 7 8" xfId="6195" xr:uid="{00000000-0005-0000-0000-000026140000}"/>
    <cellStyle name="Header2 2 5 7 9" xfId="6196" xr:uid="{00000000-0005-0000-0000-000027140000}"/>
    <cellStyle name="Header2 2 5 8" xfId="6197" xr:uid="{00000000-0005-0000-0000-000028140000}"/>
    <cellStyle name="Header2 2 5 8 2" xfId="6198" xr:uid="{00000000-0005-0000-0000-000029140000}"/>
    <cellStyle name="Header2 2 5 8 3" xfId="6199" xr:uid="{00000000-0005-0000-0000-00002A140000}"/>
    <cellStyle name="Header2 2 5 8 4" xfId="6200" xr:uid="{00000000-0005-0000-0000-00002B140000}"/>
    <cellStyle name="Header2 2 5 8 5" xfId="6201" xr:uid="{00000000-0005-0000-0000-00002C140000}"/>
    <cellStyle name="Header2 2 5 8 6" xfId="6202" xr:uid="{00000000-0005-0000-0000-00002D140000}"/>
    <cellStyle name="Header2 2 5 8 7" xfId="6203" xr:uid="{00000000-0005-0000-0000-00002E140000}"/>
    <cellStyle name="Header2 2 5 8 8" xfId="6204" xr:uid="{00000000-0005-0000-0000-00002F140000}"/>
    <cellStyle name="Header2 2 5 9" xfId="6205" xr:uid="{00000000-0005-0000-0000-000030140000}"/>
    <cellStyle name="Header2 2 5 9 2" xfId="6206" xr:uid="{00000000-0005-0000-0000-000031140000}"/>
    <cellStyle name="Header2 2 5 9 3" xfId="6207" xr:uid="{00000000-0005-0000-0000-000032140000}"/>
    <cellStyle name="Header2 2 5 9 4" xfId="6208" xr:uid="{00000000-0005-0000-0000-000033140000}"/>
    <cellStyle name="Header2 2 5 9 5" xfId="6209" xr:uid="{00000000-0005-0000-0000-000034140000}"/>
    <cellStyle name="Header2 2 5 9 6" xfId="6210" xr:uid="{00000000-0005-0000-0000-000035140000}"/>
    <cellStyle name="Header2 2 5 9 7" xfId="6211" xr:uid="{00000000-0005-0000-0000-000036140000}"/>
    <cellStyle name="Header2 2 5 9 8" xfId="6212" xr:uid="{00000000-0005-0000-0000-000037140000}"/>
    <cellStyle name="Header2 2 6" xfId="403" xr:uid="{00000000-0005-0000-0000-000038140000}"/>
    <cellStyle name="Header2 2 6 10" xfId="6213" xr:uid="{00000000-0005-0000-0000-000039140000}"/>
    <cellStyle name="Header2 2 6 11" xfId="6214" xr:uid="{00000000-0005-0000-0000-00003A140000}"/>
    <cellStyle name="Header2 2 6 12" xfId="6215" xr:uid="{00000000-0005-0000-0000-00003B140000}"/>
    <cellStyle name="Header2 2 6 13" xfId="6216" xr:uid="{00000000-0005-0000-0000-00003C140000}"/>
    <cellStyle name="Header2 2 6 14" xfId="6217" xr:uid="{00000000-0005-0000-0000-00003D140000}"/>
    <cellStyle name="Header2 2 6 15" xfId="6218" xr:uid="{00000000-0005-0000-0000-00003E140000}"/>
    <cellStyle name="Header2 2 6 16" xfId="6219" xr:uid="{00000000-0005-0000-0000-00003F140000}"/>
    <cellStyle name="Header2 2 6 17" xfId="6220" xr:uid="{00000000-0005-0000-0000-000040140000}"/>
    <cellStyle name="Header2 2 6 2" xfId="404" xr:uid="{00000000-0005-0000-0000-000041140000}"/>
    <cellStyle name="Header2 2 6 2 10" xfId="6221" xr:uid="{00000000-0005-0000-0000-000042140000}"/>
    <cellStyle name="Header2 2 6 2 11" xfId="6222" xr:uid="{00000000-0005-0000-0000-000043140000}"/>
    <cellStyle name="Header2 2 6 2 12" xfId="6223" xr:uid="{00000000-0005-0000-0000-000044140000}"/>
    <cellStyle name="Header2 2 6 2 13" xfId="6224" xr:uid="{00000000-0005-0000-0000-000045140000}"/>
    <cellStyle name="Header2 2 6 2 14" xfId="6225" xr:uid="{00000000-0005-0000-0000-000046140000}"/>
    <cellStyle name="Header2 2 6 2 15" xfId="6226" xr:uid="{00000000-0005-0000-0000-000047140000}"/>
    <cellStyle name="Header2 2 6 2 16" xfId="6227" xr:uid="{00000000-0005-0000-0000-000048140000}"/>
    <cellStyle name="Header2 2 6 2 2" xfId="405" xr:uid="{00000000-0005-0000-0000-000049140000}"/>
    <cellStyle name="Header2 2 6 2 2 10" xfId="6228" xr:uid="{00000000-0005-0000-0000-00004A140000}"/>
    <cellStyle name="Header2 2 6 2 2 2" xfId="6229" xr:uid="{00000000-0005-0000-0000-00004B140000}"/>
    <cellStyle name="Header2 2 6 2 2 2 2" xfId="6230" xr:uid="{00000000-0005-0000-0000-00004C140000}"/>
    <cellStyle name="Header2 2 6 2 2 2 3" xfId="6231" xr:uid="{00000000-0005-0000-0000-00004D140000}"/>
    <cellStyle name="Header2 2 6 2 2 2 4" xfId="6232" xr:uid="{00000000-0005-0000-0000-00004E140000}"/>
    <cellStyle name="Header2 2 6 2 2 2 5" xfId="6233" xr:uid="{00000000-0005-0000-0000-00004F140000}"/>
    <cellStyle name="Header2 2 6 2 2 2 6" xfId="6234" xr:uid="{00000000-0005-0000-0000-000050140000}"/>
    <cellStyle name="Header2 2 6 2 2 2 7" xfId="6235" xr:uid="{00000000-0005-0000-0000-000051140000}"/>
    <cellStyle name="Header2 2 6 2 2 2 8" xfId="6236" xr:uid="{00000000-0005-0000-0000-000052140000}"/>
    <cellStyle name="Header2 2 6 2 2 3" xfId="6237" xr:uid="{00000000-0005-0000-0000-000053140000}"/>
    <cellStyle name="Header2 2 6 2 2 4" xfId="6238" xr:uid="{00000000-0005-0000-0000-000054140000}"/>
    <cellStyle name="Header2 2 6 2 2 5" xfId="6239" xr:uid="{00000000-0005-0000-0000-000055140000}"/>
    <cellStyle name="Header2 2 6 2 2 6" xfId="6240" xr:uid="{00000000-0005-0000-0000-000056140000}"/>
    <cellStyle name="Header2 2 6 2 2 7" xfId="6241" xr:uid="{00000000-0005-0000-0000-000057140000}"/>
    <cellStyle name="Header2 2 6 2 2 8" xfId="6242" xr:uid="{00000000-0005-0000-0000-000058140000}"/>
    <cellStyle name="Header2 2 6 2 2 9" xfId="6243" xr:uid="{00000000-0005-0000-0000-000059140000}"/>
    <cellStyle name="Header2 2 6 2 3" xfId="6244" xr:uid="{00000000-0005-0000-0000-00005A140000}"/>
    <cellStyle name="Header2 2 6 2 3 10" xfId="6245" xr:uid="{00000000-0005-0000-0000-00005B140000}"/>
    <cellStyle name="Header2 2 6 2 3 2" xfId="6246" xr:uid="{00000000-0005-0000-0000-00005C140000}"/>
    <cellStyle name="Header2 2 6 2 3 2 2" xfId="6247" xr:uid="{00000000-0005-0000-0000-00005D140000}"/>
    <cellStyle name="Header2 2 6 2 3 2 3" xfId="6248" xr:uid="{00000000-0005-0000-0000-00005E140000}"/>
    <cellStyle name="Header2 2 6 2 3 2 4" xfId="6249" xr:uid="{00000000-0005-0000-0000-00005F140000}"/>
    <cellStyle name="Header2 2 6 2 3 2 5" xfId="6250" xr:uid="{00000000-0005-0000-0000-000060140000}"/>
    <cellStyle name="Header2 2 6 2 3 2 6" xfId="6251" xr:uid="{00000000-0005-0000-0000-000061140000}"/>
    <cellStyle name="Header2 2 6 2 3 2 7" xfId="6252" xr:uid="{00000000-0005-0000-0000-000062140000}"/>
    <cellStyle name="Header2 2 6 2 3 2 8" xfId="6253" xr:uid="{00000000-0005-0000-0000-000063140000}"/>
    <cellStyle name="Header2 2 6 2 3 3" xfId="6254" xr:uid="{00000000-0005-0000-0000-000064140000}"/>
    <cellStyle name="Header2 2 6 2 3 4" xfId="6255" xr:uid="{00000000-0005-0000-0000-000065140000}"/>
    <cellStyle name="Header2 2 6 2 3 5" xfId="6256" xr:uid="{00000000-0005-0000-0000-000066140000}"/>
    <cellStyle name="Header2 2 6 2 3 6" xfId="6257" xr:uid="{00000000-0005-0000-0000-000067140000}"/>
    <cellStyle name="Header2 2 6 2 3 7" xfId="6258" xr:uid="{00000000-0005-0000-0000-000068140000}"/>
    <cellStyle name="Header2 2 6 2 3 8" xfId="6259" xr:uid="{00000000-0005-0000-0000-000069140000}"/>
    <cellStyle name="Header2 2 6 2 3 9" xfId="6260" xr:uid="{00000000-0005-0000-0000-00006A140000}"/>
    <cellStyle name="Header2 2 6 2 4" xfId="6261" xr:uid="{00000000-0005-0000-0000-00006B140000}"/>
    <cellStyle name="Header2 2 6 2 4 2" xfId="6262" xr:uid="{00000000-0005-0000-0000-00006C140000}"/>
    <cellStyle name="Header2 2 6 2 4 3" xfId="6263" xr:uid="{00000000-0005-0000-0000-00006D140000}"/>
    <cellStyle name="Header2 2 6 2 4 4" xfId="6264" xr:uid="{00000000-0005-0000-0000-00006E140000}"/>
    <cellStyle name="Header2 2 6 2 4 5" xfId="6265" xr:uid="{00000000-0005-0000-0000-00006F140000}"/>
    <cellStyle name="Header2 2 6 2 4 6" xfId="6266" xr:uid="{00000000-0005-0000-0000-000070140000}"/>
    <cellStyle name="Header2 2 6 2 4 7" xfId="6267" xr:uid="{00000000-0005-0000-0000-000071140000}"/>
    <cellStyle name="Header2 2 6 2 4 8" xfId="6268" xr:uid="{00000000-0005-0000-0000-000072140000}"/>
    <cellStyle name="Header2 2 6 2 4 9" xfId="6269" xr:uid="{00000000-0005-0000-0000-000073140000}"/>
    <cellStyle name="Header2 2 6 2 5" xfId="6270" xr:uid="{00000000-0005-0000-0000-000074140000}"/>
    <cellStyle name="Header2 2 6 2 5 2" xfId="6271" xr:uid="{00000000-0005-0000-0000-000075140000}"/>
    <cellStyle name="Header2 2 6 2 5 3" xfId="6272" xr:uid="{00000000-0005-0000-0000-000076140000}"/>
    <cellStyle name="Header2 2 6 2 5 4" xfId="6273" xr:uid="{00000000-0005-0000-0000-000077140000}"/>
    <cellStyle name="Header2 2 6 2 5 5" xfId="6274" xr:uid="{00000000-0005-0000-0000-000078140000}"/>
    <cellStyle name="Header2 2 6 2 5 6" xfId="6275" xr:uid="{00000000-0005-0000-0000-000079140000}"/>
    <cellStyle name="Header2 2 6 2 5 7" xfId="6276" xr:uid="{00000000-0005-0000-0000-00007A140000}"/>
    <cellStyle name="Header2 2 6 2 5 8" xfId="6277" xr:uid="{00000000-0005-0000-0000-00007B140000}"/>
    <cellStyle name="Header2 2 6 2 6" xfId="6278" xr:uid="{00000000-0005-0000-0000-00007C140000}"/>
    <cellStyle name="Header2 2 6 2 6 2" xfId="6279" xr:uid="{00000000-0005-0000-0000-00007D140000}"/>
    <cellStyle name="Header2 2 6 2 6 3" xfId="6280" xr:uid="{00000000-0005-0000-0000-00007E140000}"/>
    <cellStyle name="Header2 2 6 2 6 4" xfId="6281" xr:uid="{00000000-0005-0000-0000-00007F140000}"/>
    <cellStyle name="Header2 2 6 2 6 5" xfId="6282" xr:uid="{00000000-0005-0000-0000-000080140000}"/>
    <cellStyle name="Header2 2 6 2 6 6" xfId="6283" xr:uid="{00000000-0005-0000-0000-000081140000}"/>
    <cellStyle name="Header2 2 6 2 6 7" xfId="6284" xr:uid="{00000000-0005-0000-0000-000082140000}"/>
    <cellStyle name="Header2 2 6 2 6 8" xfId="6285" xr:uid="{00000000-0005-0000-0000-000083140000}"/>
    <cellStyle name="Header2 2 6 2 7" xfId="6286" xr:uid="{00000000-0005-0000-0000-000084140000}"/>
    <cellStyle name="Header2 2 6 2 7 2" xfId="6287" xr:uid="{00000000-0005-0000-0000-000085140000}"/>
    <cellStyle name="Header2 2 6 2 7 3" xfId="6288" xr:uid="{00000000-0005-0000-0000-000086140000}"/>
    <cellStyle name="Header2 2 6 2 7 4" xfId="6289" xr:uid="{00000000-0005-0000-0000-000087140000}"/>
    <cellStyle name="Header2 2 6 2 7 5" xfId="6290" xr:uid="{00000000-0005-0000-0000-000088140000}"/>
    <cellStyle name="Header2 2 6 2 7 6" xfId="6291" xr:uid="{00000000-0005-0000-0000-000089140000}"/>
    <cellStyle name="Header2 2 6 2 7 7" xfId="6292" xr:uid="{00000000-0005-0000-0000-00008A140000}"/>
    <cellStyle name="Header2 2 6 2 7 8" xfId="6293" xr:uid="{00000000-0005-0000-0000-00008B140000}"/>
    <cellStyle name="Header2 2 6 2 8" xfId="6294" xr:uid="{00000000-0005-0000-0000-00008C140000}"/>
    <cellStyle name="Header2 2 6 2 8 2" xfId="6295" xr:uid="{00000000-0005-0000-0000-00008D140000}"/>
    <cellStyle name="Header2 2 6 2 8 3" xfId="6296" xr:uid="{00000000-0005-0000-0000-00008E140000}"/>
    <cellStyle name="Header2 2 6 2 8 4" xfId="6297" xr:uid="{00000000-0005-0000-0000-00008F140000}"/>
    <cellStyle name="Header2 2 6 2 8 5" xfId="6298" xr:uid="{00000000-0005-0000-0000-000090140000}"/>
    <cellStyle name="Header2 2 6 2 8 6" xfId="6299" xr:uid="{00000000-0005-0000-0000-000091140000}"/>
    <cellStyle name="Header2 2 6 2 8 7" xfId="6300" xr:uid="{00000000-0005-0000-0000-000092140000}"/>
    <cellStyle name="Header2 2 6 2 8 8" xfId="6301" xr:uid="{00000000-0005-0000-0000-000093140000}"/>
    <cellStyle name="Header2 2 6 2 9" xfId="6302" xr:uid="{00000000-0005-0000-0000-000094140000}"/>
    <cellStyle name="Header2 2 6 3" xfId="406" xr:uid="{00000000-0005-0000-0000-000095140000}"/>
    <cellStyle name="Header2 2 6 3 10" xfId="6303" xr:uid="{00000000-0005-0000-0000-000096140000}"/>
    <cellStyle name="Header2 2 6 3 2" xfId="6304" xr:uid="{00000000-0005-0000-0000-000097140000}"/>
    <cellStyle name="Header2 2 6 3 2 2" xfId="6305" xr:uid="{00000000-0005-0000-0000-000098140000}"/>
    <cellStyle name="Header2 2 6 3 2 3" xfId="6306" xr:uid="{00000000-0005-0000-0000-000099140000}"/>
    <cellStyle name="Header2 2 6 3 2 4" xfId="6307" xr:uid="{00000000-0005-0000-0000-00009A140000}"/>
    <cellStyle name="Header2 2 6 3 2 5" xfId="6308" xr:uid="{00000000-0005-0000-0000-00009B140000}"/>
    <cellStyle name="Header2 2 6 3 2 6" xfId="6309" xr:uid="{00000000-0005-0000-0000-00009C140000}"/>
    <cellStyle name="Header2 2 6 3 2 7" xfId="6310" xr:uid="{00000000-0005-0000-0000-00009D140000}"/>
    <cellStyle name="Header2 2 6 3 2 8" xfId="6311" xr:uid="{00000000-0005-0000-0000-00009E140000}"/>
    <cellStyle name="Header2 2 6 3 3" xfId="6312" xr:uid="{00000000-0005-0000-0000-00009F140000}"/>
    <cellStyle name="Header2 2 6 3 4" xfId="6313" xr:uid="{00000000-0005-0000-0000-0000A0140000}"/>
    <cellStyle name="Header2 2 6 3 5" xfId="6314" xr:uid="{00000000-0005-0000-0000-0000A1140000}"/>
    <cellStyle name="Header2 2 6 3 6" xfId="6315" xr:uid="{00000000-0005-0000-0000-0000A2140000}"/>
    <cellStyle name="Header2 2 6 3 7" xfId="6316" xr:uid="{00000000-0005-0000-0000-0000A3140000}"/>
    <cellStyle name="Header2 2 6 3 8" xfId="6317" xr:uid="{00000000-0005-0000-0000-0000A4140000}"/>
    <cellStyle name="Header2 2 6 3 9" xfId="6318" xr:uid="{00000000-0005-0000-0000-0000A5140000}"/>
    <cellStyle name="Header2 2 6 4" xfId="6319" xr:uid="{00000000-0005-0000-0000-0000A6140000}"/>
    <cellStyle name="Header2 2 6 4 10" xfId="6320" xr:uid="{00000000-0005-0000-0000-0000A7140000}"/>
    <cellStyle name="Header2 2 6 4 2" xfId="6321" xr:uid="{00000000-0005-0000-0000-0000A8140000}"/>
    <cellStyle name="Header2 2 6 4 2 2" xfId="6322" xr:uid="{00000000-0005-0000-0000-0000A9140000}"/>
    <cellStyle name="Header2 2 6 4 2 3" xfId="6323" xr:uid="{00000000-0005-0000-0000-0000AA140000}"/>
    <cellStyle name="Header2 2 6 4 2 4" xfId="6324" xr:uid="{00000000-0005-0000-0000-0000AB140000}"/>
    <cellStyle name="Header2 2 6 4 2 5" xfId="6325" xr:uid="{00000000-0005-0000-0000-0000AC140000}"/>
    <cellStyle name="Header2 2 6 4 2 6" xfId="6326" xr:uid="{00000000-0005-0000-0000-0000AD140000}"/>
    <cellStyle name="Header2 2 6 4 2 7" xfId="6327" xr:uid="{00000000-0005-0000-0000-0000AE140000}"/>
    <cellStyle name="Header2 2 6 4 2 8" xfId="6328" xr:uid="{00000000-0005-0000-0000-0000AF140000}"/>
    <cellStyle name="Header2 2 6 4 3" xfId="6329" xr:uid="{00000000-0005-0000-0000-0000B0140000}"/>
    <cellStyle name="Header2 2 6 4 4" xfId="6330" xr:uid="{00000000-0005-0000-0000-0000B1140000}"/>
    <cellStyle name="Header2 2 6 4 5" xfId="6331" xr:uid="{00000000-0005-0000-0000-0000B2140000}"/>
    <cellStyle name="Header2 2 6 4 6" xfId="6332" xr:uid="{00000000-0005-0000-0000-0000B3140000}"/>
    <cellStyle name="Header2 2 6 4 7" xfId="6333" xr:uid="{00000000-0005-0000-0000-0000B4140000}"/>
    <cellStyle name="Header2 2 6 4 8" xfId="6334" xr:uid="{00000000-0005-0000-0000-0000B5140000}"/>
    <cellStyle name="Header2 2 6 4 9" xfId="6335" xr:uid="{00000000-0005-0000-0000-0000B6140000}"/>
    <cellStyle name="Header2 2 6 5" xfId="6336" xr:uid="{00000000-0005-0000-0000-0000B7140000}"/>
    <cellStyle name="Header2 2 6 5 2" xfId="6337" xr:uid="{00000000-0005-0000-0000-0000B8140000}"/>
    <cellStyle name="Header2 2 6 5 3" xfId="6338" xr:uid="{00000000-0005-0000-0000-0000B9140000}"/>
    <cellStyle name="Header2 2 6 5 4" xfId="6339" xr:uid="{00000000-0005-0000-0000-0000BA140000}"/>
    <cellStyle name="Header2 2 6 5 5" xfId="6340" xr:uid="{00000000-0005-0000-0000-0000BB140000}"/>
    <cellStyle name="Header2 2 6 5 6" xfId="6341" xr:uid="{00000000-0005-0000-0000-0000BC140000}"/>
    <cellStyle name="Header2 2 6 5 7" xfId="6342" xr:uid="{00000000-0005-0000-0000-0000BD140000}"/>
    <cellStyle name="Header2 2 6 5 8" xfId="6343" xr:uid="{00000000-0005-0000-0000-0000BE140000}"/>
    <cellStyle name="Header2 2 6 5 9" xfId="6344" xr:uid="{00000000-0005-0000-0000-0000BF140000}"/>
    <cellStyle name="Header2 2 6 6" xfId="6345" xr:uid="{00000000-0005-0000-0000-0000C0140000}"/>
    <cellStyle name="Header2 2 6 6 2" xfId="6346" xr:uid="{00000000-0005-0000-0000-0000C1140000}"/>
    <cellStyle name="Header2 2 6 6 3" xfId="6347" xr:uid="{00000000-0005-0000-0000-0000C2140000}"/>
    <cellStyle name="Header2 2 6 6 4" xfId="6348" xr:uid="{00000000-0005-0000-0000-0000C3140000}"/>
    <cellStyle name="Header2 2 6 6 5" xfId="6349" xr:uid="{00000000-0005-0000-0000-0000C4140000}"/>
    <cellStyle name="Header2 2 6 6 6" xfId="6350" xr:uid="{00000000-0005-0000-0000-0000C5140000}"/>
    <cellStyle name="Header2 2 6 6 7" xfId="6351" xr:uid="{00000000-0005-0000-0000-0000C6140000}"/>
    <cellStyle name="Header2 2 6 6 8" xfId="6352" xr:uid="{00000000-0005-0000-0000-0000C7140000}"/>
    <cellStyle name="Header2 2 6 7" xfId="6353" xr:uid="{00000000-0005-0000-0000-0000C8140000}"/>
    <cellStyle name="Header2 2 6 7 2" xfId="6354" xr:uid="{00000000-0005-0000-0000-0000C9140000}"/>
    <cellStyle name="Header2 2 6 7 3" xfId="6355" xr:uid="{00000000-0005-0000-0000-0000CA140000}"/>
    <cellStyle name="Header2 2 6 7 4" xfId="6356" xr:uid="{00000000-0005-0000-0000-0000CB140000}"/>
    <cellStyle name="Header2 2 6 7 5" xfId="6357" xr:uid="{00000000-0005-0000-0000-0000CC140000}"/>
    <cellStyle name="Header2 2 6 7 6" xfId="6358" xr:uid="{00000000-0005-0000-0000-0000CD140000}"/>
    <cellStyle name="Header2 2 6 7 7" xfId="6359" xr:uid="{00000000-0005-0000-0000-0000CE140000}"/>
    <cellStyle name="Header2 2 6 7 8" xfId="6360" xr:uid="{00000000-0005-0000-0000-0000CF140000}"/>
    <cellStyle name="Header2 2 6 8" xfId="6361" xr:uid="{00000000-0005-0000-0000-0000D0140000}"/>
    <cellStyle name="Header2 2 6 8 2" xfId="6362" xr:uid="{00000000-0005-0000-0000-0000D1140000}"/>
    <cellStyle name="Header2 2 6 8 3" xfId="6363" xr:uid="{00000000-0005-0000-0000-0000D2140000}"/>
    <cellStyle name="Header2 2 6 8 4" xfId="6364" xr:uid="{00000000-0005-0000-0000-0000D3140000}"/>
    <cellStyle name="Header2 2 6 8 5" xfId="6365" xr:uid="{00000000-0005-0000-0000-0000D4140000}"/>
    <cellStyle name="Header2 2 6 8 6" xfId="6366" xr:uid="{00000000-0005-0000-0000-0000D5140000}"/>
    <cellStyle name="Header2 2 6 8 7" xfId="6367" xr:uid="{00000000-0005-0000-0000-0000D6140000}"/>
    <cellStyle name="Header2 2 6 8 8" xfId="6368" xr:uid="{00000000-0005-0000-0000-0000D7140000}"/>
    <cellStyle name="Header2 2 6 9" xfId="6369" xr:uid="{00000000-0005-0000-0000-0000D8140000}"/>
    <cellStyle name="Header2 2 6 9 2" xfId="6370" xr:uid="{00000000-0005-0000-0000-0000D9140000}"/>
    <cellStyle name="Header2 2 6 9 3" xfId="6371" xr:uid="{00000000-0005-0000-0000-0000DA140000}"/>
    <cellStyle name="Header2 2 6 9 4" xfId="6372" xr:uid="{00000000-0005-0000-0000-0000DB140000}"/>
    <cellStyle name="Header2 2 6 9 5" xfId="6373" xr:uid="{00000000-0005-0000-0000-0000DC140000}"/>
    <cellStyle name="Header2 2 6 9 6" xfId="6374" xr:uid="{00000000-0005-0000-0000-0000DD140000}"/>
    <cellStyle name="Header2 2 6 9 7" xfId="6375" xr:uid="{00000000-0005-0000-0000-0000DE140000}"/>
    <cellStyle name="Header2 2 6 9 8" xfId="6376" xr:uid="{00000000-0005-0000-0000-0000DF140000}"/>
    <cellStyle name="Header2 2 7" xfId="407" xr:uid="{00000000-0005-0000-0000-0000E0140000}"/>
    <cellStyle name="Header2 2 7 10" xfId="6377" xr:uid="{00000000-0005-0000-0000-0000E1140000}"/>
    <cellStyle name="Header2 2 7 11" xfId="6378" xr:uid="{00000000-0005-0000-0000-0000E2140000}"/>
    <cellStyle name="Header2 2 7 12" xfId="6379" xr:uid="{00000000-0005-0000-0000-0000E3140000}"/>
    <cellStyle name="Header2 2 7 13" xfId="6380" xr:uid="{00000000-0005-0000-0000-0000E4140000}"/>
    <cellStyle name="Header2 2 7 14" xfId="6381" xr:uid="{00000000-0005-0000-0000-0000E5140000}"/>
    <cellStyle name="Header2 2 7 15" xfId="6382" xr:uid="{00000000-0005-0000-0000-0000E6140000}"/>
    <cellStyle name="Header2 2 7 16" xfId="6383" xr:uid="{00000000-0005-0000-0000-0000E7140000}"/>
    <cellStyle name="Header2 2 7 2" xfId="408" xr:uid="{00000000-0005-0000-0000-0000E8140000}"/>
    <cellStyle name="Header2 2 7 2 10" xfId="6384" xr:uid="{00000000-0005-0000-0000-0000E9140000}"/>
    <cellStyle name="Header2 2 7 2 2" xfId="6385" xr:uid="{00000000-0005-0000-0000-0000EA140000}"/>
    <cellStyle name="Header2 2 7 2 2 2" xfId="6386" xr:uid="{00000000-0005-0000-0000-0000EB140000}"/>
    <cellStyle name="Header2 2 7 2 2 3" xfId="6387" xr:uid="{00000000-0005-0000-0000-0000EC140000}"/>
    <cellStyle name="Header2 2 7 2 2 4" xfId="6388" xr:uid="{00000000-0005-0000-0000-0000ED140000}"/>
    <cellStyle name="Header2 2 7 2 2 5" xfId="6389" xr:uid="{00000000-0005-0000-0000-0000EE140000}"/>
    <cellStyle name="Header2 2 7 2 2 6" xfId="6390" xr:uid="{00000000-0005-0000-0000-0000EF140000}"/>
    <cellStyle name="Header2 2 7 2 2 7" xfId="6391" xr:uid="{00000000-0005-0000-0000-0000F0140000}"/>
    <cellStyle name="Header2 2 7 2 2 8" xfId="6392" xr:uid="{00000000-0005-0000-0000-0000F1140000}"/>
    <cellStyle name="Header2 2 7 2 3" xfId="6393" xr:uid="{00000000-0005-0000-0000-0000F2140000}"/>
    <cellStyle name="Header2 2 7 2 4" xfId="6394" xr:uid="{00000000-0005-0000-0000-0000F3140000}"/>
    <cellStyle name="Header2 2 7 2 5" xfId="6395" xr:uid="{00000000-0005-0000-0000-0000F4140000}"/>
    <cellStyle name="Header2 2 7 2 6" xfId="6396" xr:uid="{00000000-0005-0000-0000-0000F5140000}"/>
    <cellStyle name="Header2 2 7 2 7" xfId="6397" xr:uid="{00000000-0005-0000-0000-0000F6140000}"/>
    <cellStyle name="Header2 2 7 2 8" xfId="6398" xr:uid="{00000000-0005-0000-0000-0000F7140000}"/>
    <cellStyle name="Header2 2 7 2 9" xfId="6399" xr:uid="{00000000-0005-0000-0000-0000F8140000}"/>
    <cellStyle name="Header2 2 7 3" xfId="6400" xr:uid="{00000000-0005-0000-0000-0000F9140000}"/>
    <cellStyle name="Header2 2 7 3 10" xfId="6401" xr:uid="{00000000-0005-0000-0000-0000FA140000}"/>
    <cellStyle name="Header2 2 7 3 2" xfId="6402" xr:uid="{00000000-0005-0000-0000-0000FB140000}"/>
    <cellStyle name="Header2 2 7 3 2 2" xfId="6403" xr:uid="{00000000-0005-0000-0000-0000FC140000}"/>
    <cellStyle name="Header2 2 7 3 2 3" xfId="6404" xr:uid="{00000000-0005-0000-0000-0000FD140000}"/>
    <cellStyle name="Header2 2 7 3 2 4" xfId="6405" xr:uid="{00000000-0005-0000-0000-0000FE140000}"/>
    <cellStyle name="Header2 2 7 3 2 5" xfId="6406" xr:uid="{00000000-0005-0000-0000-0000FF140000}"/>
    <cellStyle name="Header2 2 7 3 2 6" xfId="6407" xr:uid="{00000000-0005-0000-0000-000000150000}"/>
    <cellStyle name="Header2 2 7 3 2 7" xfId="6408" xr:uid="{00000000-0005-0000-0000-000001150000}"/>
    <cellStyle name="Header2 2 7 3 2 8" xfId="6409" xr:uid="{00000000-0005-0000-0000-000002150000}"/>
    <cellStyle name="Header2 2 7 3 3" xfId="6410" xr:uid="{00000000-0005-0000-0000-000003150000}"/>
    <cellStyle name="Header2 2 7 3 4" xfId="6411" xr:uid="{00000000-0005-0000-0000-000004150000}"/>
    <cellStyle name="Header2 2 7 3 5" xfId="6412" xr:uid="{00000000-0005-0000-0000-000005150000}"/>
    <cellStyle name="Header2 2 7 3 6" xfId="6413" xr:uid="{00000000-0005-0000-0000-000006150000}"/>
    <cellStyle name="Header2 2 7 3 7" xfId="6414" xr:uid="{00000000-0005-0000-0000-000007150000}"/>
    <cellStyle name="Header2 2 7 3 8" xfId="6415" xr:uid="{00000000-0005-0000-0000-000008150000}"/>
    <cellStyle name="Header2 2 7 3 9" xfId="6416" xr:uid="{00000000-0005-0000-0000-000009150000}"/>
    <cellStyle name="Header2 2 7 4" xfId="6417" xr:uid="{00000000-0005-0000-0000-00000A150000}"/>
    <cellStyle name="Header2 2 7 4 2" xfId="6418" xr:uid="{00000000-0005-0000-0000-00000B150000}"/>
    <cellStyle name="Header2 2 7 4 3" xfId="6419" xr:uid="{00000000-0005-0000-0000-00000C150000}"/>
    <cellStyle name="Header2 2 7 4 4" xfId="6420" xr:uid="{00000000-0005-0000-0000-00000D150000}"/>
    <cellStyle name="Header2 2 7 4 5" xfId="6421" xr:uid="{00000000-0005-0000-0000-00000E150000}"/>
    <cellStyle name="Header2 2 7 4 6" xfId="6422" xr:uid="{00000000-0005-0000-0000-00000F150000}"/>
    <cellStyle name="Header2 2 7 4 7" xfId="6423" xr:uid="{00000000-0005-0000-0000-000010150000}"/>
    <cellStyle name="Header2 2 7 4 8" xfId="6424" xr:uid="{00000000-0005-0000-0000-000011150000}"/>
    <cellStyle name="Header2 2 7 4 9" xfId="6425" xr:uid="{00000000-0005-0000-0000-000012150000}"/>
    <cellStyle name="Header2 2 7 5" xfId="6426" xr:uid="{00000000-0005-0000-0000-000013150000}"/>
    <cellStyle name="Header2 2 7 5 2" xfId="6427" xr:uid="{00000000-0005-0000-0000-000014150000}"/>
    <cellStyle name="Header2 2 7 5 3" xfId="6428" xr:uid="{00000000-0005-0000-0000-000015150000}"/>
    <cellStyle name="Header2 2 7 5 4" xfId="6429" xr:uid="{00000000-0005-0000-0000-000016150000}"/>
    <cellStyle name="Header2 2 7 5 5" xfId="6430" xr:uid="{00000000-0005-0000-0000-000017150000}"/>
    <cellStyle name="Header2 2 7 5 6" xfId="6431" xr:uid="{00000000-0005-0000-0000-000018150000}"/>
    <cellStyle name="Header2 2 7 5 7" xfId="6432" xr:uid="{00000000-0005-0000-0000-000019150000}"/>
    <cellStyle name="Header2 2 7 5 8" xfId="6433" xr:uid="{00000000-0005-0000-0000-00001A150000}"/>
    <cellStyle name="Header2 2 7 6" xfId="6434" xr:uid="{00000000-0005-0000-0000-00001B150000}"/>
    <cellStyle name="Header2 2 7 6 2" xfId="6435" xr:uid="{00000000-0005-0000-0000-00001C150000}"/>
    <cellStyle name="Header2 2 7 6 3" xfId="6436" xr:uid="{00000000-0005-0000-0000-00001D150000}"/>
    <cellStyle name="Header2 2 7 6 4" xfId="6437" xr:uid="{00000000-0005-0000-0000-00001E150000}"/>
    <cellStyle name="Header2 2 7 6 5" xfId="6438" xr:uid="{00000000-0005-0000-0000-00001F150000}"/>
    <cellStyle name="Header2 2 7 6 6" xfId="6439" xr:uid="{00000000-0005-0000-0000-000020150000}"/>
    <cellStyle name="Header2 2 7 6 7" xfId="6440" xr:uid="{00000000-0005-0000-0000-000021150000}"/>
    <cellStyle name="Header2 2 7 6 8" xfId="6441" xr:uid="{00000000-0005-0000-0000-000022150000}"/>
    <cellStyle name="Header2 2 7 7" xfId="6442" xr:uid="{00000000-0005-0000-0000-000023150000}"/>
    <cellStyle name="Header2 2 7 7 2" xfId="6443" xr:uid="{00000000-0005-0000-0000-000024150000}"/>
    <cellStyle name="Header2 2 7 7 3" xfId="6444" xr:uid="{00000000-0005-0000-0000-000025150000}"/>
    <cellStyle name="Header2 2 7 7 4" xfId="6445" xr:uid="{00000000-0005-0000-0000-000026150000}"/>
    <cellStyle name="Header2 2 7 7 5" xfId="6446" xr:uid="{00000000-0005-0000-0000-000027150000}"/>
    <cellStyle name="Header2 2 7 7 6" xfId="6447" xr:uid="{00000000-0005-0000-0000-000028150000}"/>
    <cellStyle name="Header2 2 7 7 7" xfId="6448" xr:uid="{00000000-0005-0000-0000-000029150000}"/>
    <cellStyle name="Header2 2 7 7 8" xfId="6449" xr:uid="{00000000-0005-0000-0000-00002A150000}"/>
    <cellStyle name="Header2 2 7 8" xfId="6450" xr:uid="{00000000-0005-0000-0000-00002B150000}"/>
    <cellStyle name="Header2 2 7 8 2" xfId="6451" xr:uid="{00000000-0005-0000-0000-00002C150000}"/>
    <cellStyle name="Header2 2 7 8 3" xfId="6452" xr:uid="{00000000-0005-0000-0000-00002D150000}"/>
    <cellStyle name="Header2 2 7 8 4" xfId="6453" xr:uid="{00000000-0005-0000-0000-00002E150000}"/>
    <cellStyle name="Header2 2 7 8 5" xfId="6454" xr:uid="{00000000-0005-0000-0000-00002F150000}"/>
    <cellStyle name="Header2 2 7 8 6" xfId="6455" xr:uid="{00000000-0005-0000-0000-000030150000}"/>
    <cellStyle name="Header2 2 7 8 7" xfId="6456" xr:uid="{00000000-0005-0000-0000-000031150000}"/>
    <cellStyle name="Header2 2 7 8 8" xfId="6457" xr:uid="{00000000-0005-0000-0000-000032150000}"/>
    <cellStyle name="Header2 2 7 9" xfId="6458" xr:uid="{00000000-0005-0000-0000-000033150000}"/>
    <cellStyle name="Header2 2 8" xfId="409" xr:uid="{00000000-0005-0000-0000-000034150000}"/>
    <cellStyle name="Header2 2 8 10" xfId="6459" xr:uid="{00000000-0005-0000-0000-000035150000}"/>
    <cellStyle name="Header2 2 8 2" xfId="6460" xr:uid="{00000000-0005-0000-0000-000036150000}"/>
    <cellStyle name="Header2 2 8 2 2" xfId="6461" xr:uid="{00000000-0005-0000-0000-000037150000}"/>
    <cellStyle name="Header2 2 8 2 3" xfId="6462" xr:uid="{00000000-0005-0000-0000-000038150000}"/>
    <cellStyle name="Header2 2 8 2 4" xfId="6463" xr:uid="{00000000-0005-0000-0000-000039150000}"/>
    <cellStyle name="Header2 2 8 2 5" xfId="6464" xr:uid="{00000000-0005-0000-0000-00003A150000}"/>
    <cellStyle name="Header2 2 8 2 6" xfId="6465" xr:uid="{00000000-0005-0000-0000-00003B150000}"/>
    <cellStyle name="Header2 2 8 2 7" xfId="6466" xr:uid="{00000000-0005-0000-0000-00003C150000}"/>
    <cellStyle name="Header2 2 8 2 8" xfId="6467" xr:uid="{00000000-0005-0000-0000-00003D150000}"/>
    <cellStyle name="Header2 2 8 3" xfId="6468" xr:uid="{00000000-0005-0000-0000-00003E150000}"/>
    <cellStyle name="Header2 2 8 4" xfId="6469" xr:uid="{00000000-0005-0000-0000-00003F150000}"/>
    <cellStyle name="Header2 2 8 5" xfId="6470" xr:uid="{00000000-0005-0000-0000-000040150000}"/>
    <cellStyle name="Header2 2 8 6" xfId="6471" xr:uid="{00000000-0005-0000-0000-000041150000}"/>
    <cellStyle name="Header2 2 8 7" xfId="6472" xr:uid="{00000000-0005-0000-0000-000042150000}"/>
    <cellStyle name="Header2 2 8 8" xfId="6473" xr:uid="{00000000-0005-0000-0000-000043150000}"/>
    <cellStyle name="Header2 2 8 9" xfId="6474" xr:uid="{00000000-0005-0000-0000-000044150000}"/>
    <cellStyle name="Header2 2 9" xfId="6475" xr:uid="{00000000-0005-0000-0000-000045150000}"/>
    <cellStyle name="Header2 2 9 2" xfId="6476" xr:uid="{00000000-0005-0000-0000-000046150000}"/>
    <cellStyle name="Header2 2 9 3" xfId="6477" xr:uid="{00000000-0005-0000-0000-000047150000}"/>
    <cellStyle name="Header2 2 9 4" xfId="6478" xr:uid="{00000000-0005-0000-0000-000048150000}"/>
    <cellStyle name="Header2 2 9 5" xfId="6479" xr:uid="{00000000-0005-0000-0000-000049150000}"/>
    <cellStyle name="Header2 2 9 6" xfId="6480" xr:uid="{00000000-0005-0000-0000-00004A150000}"/>
    <cellStyle name="Header2 2 9 7" xfId="6481" xr:uid="{00000000-0005-0000-0000-00004B150000}"/>
    <cellStyle name="Header2 2 9 8" xfId="6482" xr:uid="{00000000-0005-0000-0000-00004C150000}"/>
    <cellStyle name="Header2 2 9 9" xfId="6483" xr:uid="{00000000-0005-0000-0000-00004D150000}"/>
    <cellStyle name="Header2 3" xfId="410" xr:uid="{00000000-0005-0000-0000-00004E150000}"/>
    <cellStyle name="Header2 3 10" xfId="6484" xr:uid="{00000000-0005-0000-0000-00004F150000}"/>
    <cellStyle name="Header2 3 10 2" xfId="6485" xr:uid="{00000000-0005-0000-0000-000050150000}"/>
    <cellStyle name="Header2 3 10 3" xfId="6486" xr:uid="{00000000-0005-0000-0000-000051150000}"/>
    <cellStyle name="Header2 3 10 4" xfId="6487" xr:uid="{00000000-0005-0000-0000-000052150000}"/>
    <cellStyle name="Header2 3 10 5" xfId="6488" xr:uid="{00000000-0005-0000-0000-000053150000}"/>
    <cellStyle name="Header2 3 10 6" xfId="6489" xr:uid="{00000000-0005-0000-0000-000054150000}"/>
    <cellStyle name="Header2 3 10 7" xfId="6490" xr:uid="{00000000-0005-0000-0000-000055150000}"/>
    <cellStyle name="Header2 3 10 8" xfId="6491" xr:uid="{00000000-0005-0000-0000-000056150000}"/>
    <cellStyle name="Header2 3 10 9" xfId="6492" xr:uid="{00000000-0005-0000-0000-000057150000}"/>
    <cellStyle name="Header2 3 11" xfId="6493" xr:uid="{00000000-0005-0000-0000-000058150000}"/>
    <cellStyle name="Header2 3 11 2" xfId="6494" xr:uid="{00000000-0005-0000-0000-000059150000}"/>
    <cellStyle name="Header2 3 11 3" xfId="6495" xr:uid="{00000000-0005-0000-0000-00005A150000}"/>
    <cellStyle name="Header2 3 11 4" xfId="6496" xr:uid="{00000000-0005-0000-0000-00005B150000}"/>
    <cellStyle name="Header2 3 11 5" xfId="6497" xr:uid="{00000000-0005-0000-0000-00005C150000}"/>
    <cellStyle name="Header2 3 11 6" xfId="6498" xr:uid="{00000000-0005-0000-0000-00005D150000}"/>
    <cellStyle name="Header2 3 11 7" xfId="6499" xr:uid="{00000000-0005-0000-0000-00005E150000}"/>
    <cellStyle name="Header2 3 11 8" xfId="6500" xr:uid="{00000000-0005-0000-0000-00005F150000}"/>
    <cellStyle name="Header2 3 12" xfId="6501" xr:uid="{00000000-0005-0000-0000-000060150000}"/>
    <cellStyle name="Header2 3 12 2" xfId="6502" xr:uid="{00000000-0005-0000-0000-000061150000}"/>
    <cellStyle name="Header2 3 12 3" xfId="6503" xr:uid="{00000000-0005-0000-0000-000062150000}"/>
    <cellStyle name="Header2 3 12 4" xfId="6504" xr:uid="{00000000-0005-0000-0000-000063150000}"/>
    <cellStyle name="Header2 3 12 5" xfId="6505" xr:uid="{00000000-0005-0000-0000-000064150000}"/>
    <cellStyle name="Header2 3 12 6" xfId="6506" xr:uid="{00000000-0005-0000-0000-000065150000}"/>
    <cellStyle name="Header2 3 12 7" xfId="6507" xr:uid="{00000000-0005-0000-0000-000066150000}"/>
    <cellStyle name="Header2 3 12 8" xfId="6508" xr:uid="{00000000-0005-0000-0000-000067150000}"/>
    <cellStyle name="Header2 3 13" xfId="6509" xr:uid="{00000000-0005-0000-0000-000068150000}"/>
    <cellStyle name="Header2 3 14" xfId="6510" xr:uid="{00000000-0005-0000-0000-000069150000}"/>
    <cellStyle name="Header2 3 15" xfId="6511" xr:uid="{00000000-0005-0000-0000-00006A150000}"/>
    <cellStyle name="Header2 3 16" xfId="6512" xr:uid="{00000000-0005-0000-0000-00006B150000}"/>
    <cellStyle name="Header2 3 17" xfId="6513" xr:uid="{00000000-0005-0000-0000-00006C150000}"/>
    <cellStyle name="Header2 3 18" xfId="6514" xr:uid="{00000000-0005-0000-0000-00006D150000}"/>
    <cellStyle name="Header2 3 19" xfId="6515" xr:uid="{00000000-0005-0000-0000-00006E150000}"/>
    <cellStyle name="Header2 3 2" xfId="411" xr:uid="{00000000-0005-0000-0000-00006F150000}"/>
    <cellStyle name="Header2 3 2 10" xfId="6516" xr:uid="{00000000-0005-0000-0000-000070150000}"/>
    <cellStyle name="Header2 3 2 10 2" xfId="6517" xr:uid="{00000000-0005-0000-0000-000071150000}"/>
    <cellStyle name="Header2 3 2 10 3" xfId="6518" xr:uid="{00000000-0005-0000-0000-000072150000}"/>
    <cellStyle name="Header2 3 2 10 4" xfId="6519" xr:uid="{00000000-0005-0000-0000-000073150000}"/>
    <cellStyle name="Header2 3 2 10 5" xfId="6520" xr:uid="{00000000-0005-0000-0000-000074150000}"/>
    <cellStyle name="Header2 3 2 10 6" xfId="6521" xr:uid="{00000000-0005-0000-0000-000075150000}"/>
    <cellStyle name="Header2 3 2 10 7" xfId="6522" xr:uid="{00000000-0005-0000-0000-000076150000}"/>
    <cellStyle name="Header2 3 2 10 8" xfId="6523" xr:uid="{00000000-0005-0000-0000-000077150000}"/>
    <cellStyle name="Header2 3 2 11" xfId="6524" xr:uid="{00000000-0005-0000-0000-000078150000}"/>
    <cellStyle name="Header2 3 2 11 2" xfId="6525" xr:uid="{00000000-0005-0000-0000-000079150000}"/>
    <cellStyle name="Header2 3 2 11 3" xfId="6526" xr:uid="{00000000-0005-0000-0000-00007A150000}"/>
    <cellStyle name="Header2 3 2 11 4" xfId="6527" xr:uid="{00000000-0005-0000-0000-00007B150000}"/>
    <cellStyle name="Header2 3 2 11 5" xfId="6528" xr:uid="{00000000-0005-0000-0000-00007C150000}"/>
    <cellStyle name="Header2 3 2 11 6" xfId="6529" xr:uid="{00000000-0005-0000-0000-00007D150000}"/>
    <cellStyle name="Header2 3 2 11 7" xfId="6530" xr:uid="{00000000-0005-0000-0000-00007E150000}"/>
    <cellStyle name="Header2 3 2 11 8" xfId="6531" xr:uid="{00000000-0005-0000-0000-00007F150000}"/>
    <cellStyle name="Header2 3 2 12" xfId="6532" xr:uid="{00000000-0005-0000-0000-000080150000}"/>
    <cellStyle name="Header2 3 2 12 2" xfId="6533" xr:uid="{00000000-0005-0000-0000-000081150000}"/>
    <cellStyle name="Header2 3 2 12 3" xfId="6534" xr:uid="{00000000-0005-0000-0000-000082150000}"/>
    <cellStyle name="Header2 3 2 12 4" xfId="6535" xr:uid="{00000000-0005-0000-0000-000083150000}"/>
    <cellStyle name="Header2 3 2 12 5" xfId="6536" xr:uid="{00000000-0005-0000-0000-000084150000}"/>
    <cellStyle name="Header2 3 2 12 6" xfId="6537" xr:uid="{00000000-0005-0000-0000-000085150000}"/>
    <cellStyle name="Header2 3 2 12 7" xfId="6538" xr:uid="{00000000-0005-0000-0000-000086150000}"/>
    <cellStyle name="Header2 3 2 12 8" xfId="6539" xr:uid="{00000000-0005-0000-0000-000087150000}"/>
    <cellStyle name="Header2 3 2 13" xfId="6540" xr:uid="{00000000-0005-0000-0000-000088150000}"/>
    <cellStyle name="Header2 3 2 13 2" xfId="6541" xr:uid="{00000000-0005-0000-0000-000089150000}"/>
    <cellStyle name="Header2 3 2 13 3" xfId="6542" xr:uid="{00000000-0005-0000-0000-00008A150000}"/>
    <cellStyle name="Header2 3 2 13 4" xfId="6543" xr:uid="{00000000-0005-0000-0000-00008B150000}"/>
    <cellStyle name="Header2 3 2 13 5" xfId="6544" xr:uid="{00000000-0005-0000-0000-00008C150000}"/>
    <cellStyle name="Header2 3 2 13 6" xfId="6545" xr:uid="{00000000-0005-0000-0000-00008D150000}"/>
    <cellStyle name="Header2 3 2 13 7" xfId="6546" xr:uid="{00000000-0005-0000-0000-00008E150000}"/>
    <cellStyle name="Header2 3 2 13 8" xfId="6547" xr:uid="{00000000-0005-0000-0000-00008F150000}"/>
    <cellStyle name="Header2 3 2 14" xfId="6548" xr:uid="{00000000-0005-0000-0000-000090150000}"/>
    <cellStyle name="Header2 3 2 15" xfId="6549" xr:uid="{00000000-0005-0000-0000-000091150000}"/>
    <cellStyle name="Header2 3 2 16" xfId="6550" xr:uid="{00000000-0005-0000-0000-000092150000}"/>
    <cellStyle name="Header2 3 2 17" xfId="6551" xr:uid="{00000000-0005-0000-0000-000093150000}"/>
    <cellStyle name="Header2 3 2 18" xfId="6552" xr:uid="{00000000-0005-0000-0000-000094150000}"/>
    <cellStyle name="Header2 3 2 19" xfId="6553" xr:uid="{00000000-0005-0000-0000-000095150000}"/>
    <cellStyle name="Header2 3 2 2" xfId="412" xr:uid="{00000000-0005-0000-0000-000096150000}"/>
    <cellStyle name="Header2 3 2 2 10" xfId="6554" xr:uid="{00000000-0005-0000-0000-000097150000}"/>
    <cellStyle name="Header2 3 2 2 10 2" xfId="6555" xr:uid="{00000000-0005-0000-0000-000098150000}"/>
    <cellStyle name="Header2 3 2 2 10 3" xfId="6556" xr:uid="{00000000-0005-0000-0000-000099150000}"/>
    <cellStyle name="Header2 3 2 2 10 4" xfId="6557" xr:uid="{00000000-0005-0000-0000-00009A150000}"/>
    <cellStyle name="Header2 3 2 2 10 5" xfId="6558" xr:uid="{00000000-0005-0000-0000-00009B150000}"/>
    <cellStyle name="Header2 3 2 2 10 6" xfId="6559" xr:uid="{00000000-0005-0000-0000-00009C150000}"/>
    <cellStyle name="Header2 3 2 2 10 7" xfId="6560" xr:uid="{00000000-0005-0000-0000-00009D150000}"/>
    <cellStyle name="Header2 3 2 2 10 8" xfId="6561" xr:uid="{00000000-0005-0000-0000-00009E150000}"/>
    <cellStyle name="Header2 3 2 2 11" xfId="6562" xr:uid="{00000000-0005-0000-0000-00009F150000}"/>
    <cellStyle name="Header2 3 2 2 11 2" xfId="6563" xr:uid="{00000000-0005-0000-0000-0000A0150000}"/>
    <cellStyle name="Header2 3 2 2 11 3" xfId="6564" xr:uid="{00000000-0005-0000-0000-0000A1150000}"/>
    <cellStyle name="Header2 3 2 2 11 4" xfId="6565" xr:uid="{00000000-0005-0000-0000-0000A2150000}"/>
    <cellStyle name="Header2 3 2 2 11 5" xfId="6566" xr:uid="{00000000-0005-0000-0000-0000A3150000}"/>
    <cellStyle name="Header2 3 2 2 11 6" xfId="6567" xr:uid="{00000000-0005-0000-0000-0000A4150000}"/>
    <cellStyle name="Header2 3 2 2 11 7" xfId="6568" xr:uid="{00000000-0005-0000-0000-0000A5150000}"/>
    <cellStyle name="Header2 3 2 2 11 8" xfId="6569" xr:uid="{00000000-0005-0000-0000-0000A6150000}"/>
    <cellStyle name="Header2 3 2 2 12" xfId="6570" xr:uid="{00000000-0005-0000-0000-0000A7150000}"/>
    <cellStyle name="Header2 3 2 2 13" xfId="6571" xr:uid="{00000000-0005-0000-0000-0000A8150000}"/>
    <cellStyle name="Header2 3 2 2 14" xfId="6572" xr:uid="{00000000-0005-0000-0000-0000A9150000}"/>
    <cellStyle name="Header2 3 2 2 15" xfId="6573" xr:uid="{00000000-0005-0000-0000-0000AA150000}"/>
    <cellStyle name="Header2 3 2 2 16" xfId="6574" xr:uid="{00000000-0005-0000-0000-0000AB150000}"/>
    <cellStyle name="Header2 3 2 2 17" xfId="6575" xr:uid="{00000000-0005-0000-0000-0000AC150000}"/>
    <cellStyle name="Header2 3 2 2 18" xfId="6576" xr:uid="{00000000-0005-0000-0000-0000AD150000}"/>
    <cellStyle name="Header2 3 2 2 19" xfId="6577" xr:uid="{00000000-0005-0000-0000-0000AE150000}"/>
    <cellStyle name="Header2 3 2 2 2" xfId="413" xr:uid="{00000000-0005-0000-0000-0000AF150000}"/>
    <cellStyle name="Header2 3 2 2 2 10" xfId="6578" xr:uid="{00000000-0005-0000-0000-0000B0150000}"/>
    <cellStyle name="Header2 3 2 2 2 11" xfId="6579" xr:uid="{00000000-0005-0000-0000-0000B1150000}"/>
    <cellStyle name="Header2 3 2 2 2 12" xfId="6580" xr:uid="{00000000-0005-0000-0000-0000B2150000}"/>
    <cellStyle name="Header2 3 2 2 2 13" xfId="6581" xr:uid="{00000000-0005-0000-0000-0000B3150000}"/>
    <cellStyle name="Header2 3 2 2 2 14" xfId="6582" xr:uid="{00000000-0005-0000-0000-0000B4150000}"/>
    <cellStyle name="Header2 3 2 2 2 15" xfId="6583" xr:uid="{00000000-0005-0000-0000-0000B5150000}"/>
    <cellStyle name="Header2 3 2 2 2 16" xfId="6584" xr:uid="{00000000-0005-0000-0000-0000B6150000}"/>
    <cellStyle name="Header2 3 2 2 2 17" xfId="6585" xr:uid="{00000000-0005-0000-0000-0000B7150000}"/>
    <cellStyle name="Header2 3 2 2 2 2" xfId="414" xr:uid="{00000000-0005-0000-0000-0000B8150000}"/>
    <cellStyle name="Header2 3 2 2 2 2 10" xfId="6586" xr:uid="{00000000-0005-0000-0000-0000B9150000}"/>
    <cellStyle name="Header2 3 2 2 2 2 11" xfId="6587" xr:uid="{00000000-0005-0000-0000-0000BA150000}"/>
    <cellStyle name="Header2 3 2 2 2 2 12" xfId="6588" xr:uid="{00000000-0005-0000-0000-0000BB150000}"/>
    <cellStyle name="Header2 3 2 2 2 2 13" xfId="6589" xr:uid="{00000000-0005-0000-0000-0000BC150000}"/>
    <cellStyle name="Header2 3 2 2 2 2 14" xfId="6590" xr:uid="{00000000-0005-0000-0000-0000BD150000}"/>
    <cellStyle name="Header2 3 2 2 2 2 15" xfId="6591" xr:uid="{00000000-0005-0000-0000-0000BE150000}"/>
    <cellStyle name="Header2 3 2 2 2 2 16" xfId="6592" xr:uid="{00000000-0005-0000-0000-0000BF150000}"/>
    <cellStyle name="Header2 3 2 2 2 2 2" xfId="415" xr:uid="{00000000-0005-0000-0000-0000C0150000}"/>
    <cellStyle name="Header2 3 2 2 2 2 2 10" xfId="6593" xr:uid="{00000000-0005-0000-0000-0000C1150000}"/>
    <cellStyle name="Header2 3 2 2 2 2 2 2" xfId="6594" xr:uid="{00000000-0005-0000-0000-0000C2150000}"/>
    <cellStyle name="Header2 3 2 2 2 2 2 2 2" xfId="6595" xr:uid="{00000000-0005-0000-0000-0000C3150000}"/>
    <cellStyle name="Header2 3 2 2 2 2 2 2 3" xfId="6596" xr:uid="{00000000-0005-0000-0000-0000C4150000}"/>
    <cellStyle name="Header2 3 2 2 2 2 2 2 4" xfId="6597" xr:uid="{00000000-0005-0000-0000-0000C5150000}"/>
    <cellStyle name="Header2 3 2 2 2 2 2 2 5" xfId="6598" xr:uid="{00000000-0005-0000-0000-0000C6150000}"/>
    <cellStyle name="Header2 3 2 2 2 2 2 2 6" xfId="6599" xr:uid="{00000000-0005-0000-0000-0000C7150000}"/>
    <cellStyle name="Header2 3 2 2 2 2 2 2 7" xfId="6600" xr:uid="{00000000-0005-0000-0000-0000C8150000}"/>
    <cellStyle name="Header2 3 2 2 2 2 2 2 8" xfId="6601" xr:uid="{00000000-0005-0000-0000-0000C9150000}"/>
    <cellStyle name="Header2 3 2 2 2 2 2 3" xfId="6602" xr:uid="{00000000-0005-0000-0000-0000CA150000}"/>
    <cellStyle name="Header2 3 2 2 2 2 2 4" xfId="6603" xr:uid="{00000000-0005-0000-0000-0000CB150000}"/>
    <cellStyle name="Header2 3 2 2 2 2 2 5" xfId="6604" xr:uid="{00000000-0005-0000-0000-0000CC150000}"/>
    <cellStyle name="Header2 3 2 2 2 2 2 6" xfId="6605" xr:uid="{00000000-0005-0000-0000-0000CD150000}"/>
    <cellStyle name="Header2 3 2 2 2 2 2 7" xfId="6606" xr:uid="{00000000-0005-0000-0000-0000CE150000}"/>
    <cellStyle name="Header2 3 2 2 2 2 2 8" xfId="6607" xr:uid="{00000000-0005-0000-0000-0000CF150000}"/>
    <cellStyle name="Header2 3 2 2 2 2 2 9" xfId="6608" xr:uid="{00000000-0005-0000-0000-0000D0150000}"/>
    <cellStyle name="Header2 3 2 2 2 2 3" xfId="6609" xr:uid="{00000000-0005-0000-0000-0000D1150000}"/>
    <cellStyle name="Header2 3 2 2 2 2 3 10" xfId="6610" xr:uid="{00000000-0005-0000-0000-0000D2150000}"/>
    <cellStyle name="Header2 3 2 2 2 2 3 2" xfId="6611" xr:uid="{00000000-0005-0000-0000-0000D3150000}"/>
    <cellStyle name="Header2 3 2 2 2 2 3 2 2" xfId="6612" xr:uid="{00000000-0005-0000-0000-0000D4150000}"/>
    <cellStyle name="Header2 3 2 2 2 2 3 2 3" xfId="6613" xr:uid="{00000000-0005-0000-0000-0000D5150000}"/>
    <cellStyle name="Header2 3 2 2 2 2 3 2 4" xfId="6614" xr:uid="{00000000-0005-0000-0000-0000D6150000}"/>
    <cellStyle name="Header2 3 2 2 2 2 3 2 5" xfId="6615" xr:uid="{00000000-0005-0000-0000-0000D7150000}"/>
    <cellStyle name="Header2 3 2 2 2 2 3 2 6" xfId="6616" xr:uid="{00000000-0005-0000-0000-0000D8150000}"/>
    <cellStyle name="Header2 3 2 2 2 2 3 2 7" xfId="6617" xr:uid="{00000000-0005-0000-0000-0000D9150000}"/>
    <cellStyle name="Header2 3 2 2 2 2 3 2 8" xfId="6618" xr:uid="{00000000-0005-0000-0000-0000DA150000}"/>
    <cellStyle name="Header2 3 2 2 2 2 3 3" xfId="6619" xr:uid="{00000000-0005-0000-0000-0000DB150000}"/>
    <cellStyle name="Header2 3 2 2 2 2 3 4" xfId="6620" xr:uid="{00000000-0005-0000-0000-0000DC150000}"/>
    <cellStyle name="Header2 3 2 2 2 2 3 5" xfId="6621" xr:uid="{00000000-0005-0000-0000-0000DD150000}"/>
    <cellStyle name="Header2 3 2 2 2 2 3 6" xfId="6622" xr:uid="{00000000-0005-0000-0000-0000DE150000}"/>
    <cellStyle name="Header2 3 2 2 2 2 3 7" xfId="6623" xr:uid="{00000000-0005-0000-0000-0000DF150000}"/>
    <cellStyle name="Header2 3 2 2 2 2 3 8" xfId="6624" xr:uid="{00000000-0005-0000-0000-0000E0150000}"/>
    <cellStyle name="Header2 3 2 2 2 2 3 9" xfId="6625" xr:uid="{00000000-0005-0000-0000-0000E1150000}"/>
    <cellStyle name="Header2 3 2 2 2 2 4" xfId="6626" xr:uid="{00000000-0005-0000-0000-0000E2150000}"/>
    <cellStyle name="Header2 3 2 2 2 2 4 2" xfId="6627" xr:uid="{00000000-0005-0000-0000-0000E3150000}"/>
    <cellStyle name="Header2 3 2 2 2 2 4 3" xfId="6628" xr:uid="{00000000-0005-0000-0000-0000E4150000}"/>
    <cellStyle name="Header2 3 2 2 2 2 4 4" xfId="6629" xr:uid="{00000000-0005-0000-0000-0000E5150000}"/>
    <cellStyle name="Header2 3 2 2 2 2 4 5" xfId="6630" xr:uid="{00000000-0005-0000-0000-0000E6150000}"/>
    <cellStyle name="Header2 3 2 2 2 2 4 6" xfId="6631" xr:uid="{00000000-0005-0000-0000-0000E7150000}"/>
    <cellStyle name="Header2 3 2 2 2 2 4 7" xfId="6632" xr:uid="{00000000-0005-0000-0000-0000E8150000}"/>
    <cellStyle name="Header2 3 2 2 2 2 4 8" xfId="6633" xr:uid="{00000000-0005-0000-0000-0000E9150000}"/>
    <cellStyle name="Header2 3 2 2 2 2 4 9" xfId="6634" xr:uid="{00000000-0005-0000-0000-0000EA150000}"/>
    <cellStyle name="Header2 3 2 2 2 2 5" xfId="6635" xr:uid="{00000000-0005-0000-0000-0000EB150000}"/>
    <cellStyle name="Header2 3 2 2 2 2 5 2" xfId="6636" xr:uid="{00000000-0005-0000-0000-0000EC150000}"/>
    <cellStyle name="Header2 3 2 2 2 2 5 3" xfId="6637" xr:uid="{00000000-0005-0000-0000-0000ED150000}"/>
    <cellStyle name="Header2 3 2 2 2 2 5 4" xfId="6638" xr:uid="{00000000-0005-0000-0000-0000EE150000}"/>
    <cellStyle name="Header2 3 2 2 2 2 5 5" xfId="6639" xr:uid="{00000000-0005-0000-0000-0000EF150000}"/>
    <cellStyle name="Header2 3 2 2 2 2 5 6" xfId="6640" xr:uid="{00000000-0005-0000-0000-0000F0150000}"/>
    <cellStyle name="Header2 3 2 2 2 2 5 7" xfId="6641" xr:uid="{00000000-0005-0000-0000-0000F1150000}"/>
    <cellStyle name="Header2 3 2 2 2 2 5 8" xfId="6642" xr:uid="{00000000-0005-0000-0000-0000F2150000}"/>
    <cellStyle name="Header2 3 2 2 2 2 6" xfId="6643" xr:uid="{00000000-0005-0000-0000-0000F3150000}"/>
    <cellStyle name="Header2 3 2 2 2 2 6 2" xfId="6644" xr:uid="{00000000-0005-0000-0000-0000F4150000}"/>
    <cellStyle name="Header2 3 2 2 2 2 6 3" xfId="6645" xr:uid="{00000000-0005-0000-0000-0000F5150000}"/>
    <cellStyle name="Header2 3 2 2 2 2 6 4" xfId="6646" xr:uid="{00000000-0005-0000-0000-0000F6150000}"/>
    <cellStyle name="Header2 3 2 2 2 2 6 5" xfId="6647" xr:uid="{00000000-0005-0000-0000-0000F7150000}"/>
    <cellStyle name="Header2 3 2 2 2 2 6 6" xfId="6648" xr:uid="{00000000-0005-0000-0000-0000F8150000}"/>
    <cellStyle name="Header2 3 2 2 2 2 6 7" xfId="6649" xr:uid="{00000000-0005-0000-0000-0000F9150000}"/>
    <cellStyle name="Header2 3 2 2 2 2 6 8" xfId="6650" xr:uid="{00000000-0005-0000-0000-0000FA150000}"/>
    <cellStyle name="Header2 3 2 2 2 2 7" xfId="6651" xr:uid="{00000000-0005-0000-0000-0000FB150000}"/>
    <cellStyle name="Header2 3 2 2 2 2 7 2" xfId="6652" xr:uid="{00000000-0005-0000-0000-0000FC150000}"/>
    <cellStyle name="Header2 3 2 2 2 2 7 3" xfId="6653" xr:uid="{00000000-0005-0000-0000-0000FD150000}"/>
    <cellStyle name="Header2 3 2 2 2 2 7 4" xfId="6654" xr:uid="{00000000-0005-0000-0000-0000FE150000}"/>
    <cellStyle name="Header2 3 2 2 2 2 7 5" xfId="6655" xr:uid="{00000000-0005-0000-0000-0000FF150000}"/>
    <cellStyle name="Header2 3 2 2 2 2 7 6" xfId="6656" xr:uid="{00000000-0005-0000-0000-000000160000}"/>
    <cellStyle name="Header2 3 2 2 2 2 7 7" xfId="6657" xr:uid="{00000000-0005-0000-0000-000001160000}"/>
    <cellStyle name="Header2 3 2 2 2 2 7 8" xfId="6658" xr:uid="{00000000-0005-0000-0000-000002160000}"/>
    <cellStyle name="Header2 3 2 2 2 2 8" xfId="6659" xr:uid="{00000000-0005-0000-0000-000003160000}"/>
    <cellStyle name="Header2 3 2 2 2 2 8 2" xfId="6660" xr:uid="{00000000-0005-0000-0000-000004160000}"/>
    <cellStyle name="Header2 3 2 2 2 2 8 3" xfId="6661" xr:uid="{00000000-0005-0000-0000-000005160000}"/>
    <cellStyle name="Header2 3 2 2 2 2 8 4" xfId="6662" xr:uid="{00000000-0005-0000-0000-000006160000}"/>
    <cellStyle name="Header2 3 2 2 2 2 8 5" xfId="6663" xr:uid="{00000000-0005-0000-0000-000007160000}"/>
    <cellStyle name="Header2 3 2 2 2 2 8 6" xfId="6664" xr:uid="{00000000-0005-0000-0000-000008160000}"/>
    <cellStyle name="Header2 3 2 2 2 2 8 7" xfId="6665" xr:uid="{00000000-0005-0000-0000-000009160000}"/>
    <cellStyle name="Header2 3 2 2 2 2 8 8" xfId="6666" xr:uid="{00000000-0005-0000-0000-00000A160000}"/>
    <cellStyle name="Header2 3 2 2 2 2 9" xfId="6667" xr:uid="{00000000-0005-0000-0000-00000B160000}"/>
    <cellStyle name="Header2 3 2 2 2 3" xfId="416" xr:uid="{00000000-0005-0000-0000-00000C160000}"/>
    <cellStyle name="Header2 3 2 2 2 3 10" xfId="6668" xr:uid="{00000000-0005-0000-0000-00000D160000}"/>
    <cellStyle name="Header2 3 2 2 2 3 2" xfId="6669" xr:uid="{00000000-0005-0000-0000-00000E160000}"/>
    <cellStyle name="Header2 3 2 2 2 3 2 2" xfId="6670" xr:uid="{00000000-0005-0000-0000-00000F160000}"/>
    <cellStyle name="Header2 3 2 2 2 3 2 3" xfId="6671" xr:uid="{00000000-0005-0000-0000-000010160000}"/>
    <cellStyle name="Header2 3 2 2 2 3 2 4" xfId="6672" xr:uid="{00000000-0005-0000-0000-000011160000}"/>
    <cellStyle name="Header2 3 2 2 2 3 2 5" xfId="6673" xr:uid="{00000000-0005-0000-0000-000012160000}"/>
    <cellStyle name="Header2 3 2 2 2 3 2 6" xfId="6674" xr:uid="{00000000-0005-0000-0000-000013160000}"/>
    <cellStyle name="Header2 3 2 2 2 3 2 7" xfId="6675" xr:uid="{00000000-0005-0000-0000-000014160000}"/>
    <cellStyle name="Header2 3 2 2 2 3 2 8" xfId="6676" xr:uid="{00000000-0005-0000-0000-000015160000}"/>
    <cellStyle name="Header2 3 2 2 2 3 3" xfId="6677" xr:uid="{00000000-0005-0000-0000-000016160000}"/>
    <cellStyle name="Header2 3 2 2 2 3 4" xfId="6678" xr:uid="{00000000-0005-0000-0000-000017160000}"/>
    <cellStyle name="Header2 3 2 2 2 3 5" xfId="6679" xr:uid="{00000000-0005-0000-0000-000018160000}"/>
    <cellStyle name="Header2 3 2 2 2 3 6" xfId="6680" xr:uid="{00000000-0005-0000-0000-000019160000}"/>
    <cellStyle name="Header2 3 2 2 2 3 7" xfId="6681" xr:uid="{00000000-0005-0000-0000-00001A160000}"/>
    <cellStyle name="Header2 3 2 2 2 3 8" xfId="6682" xr:uid="{00000000-0005-0000-0000-00001B160000}"/>
    <cellStyle name="Header2 3 2 2 2 3 9" xfId="6683" xr:uid="{00000000-0005-0000-0000-00001C160000}"/>
    <cellStyle name="Header2 3 2 2 2 4" xfId="6684" xr:uid="{00000000-0005-0000-0000-00001D160000}"/>
    <cellStyle name="Header2 3 2 2 2 4 10" xfId="6685" xr:uid="{00000000-0005-0000-0000-00001E160000}"/>
    <cellStyle name="Header2 3 2 2 2 4 2" xfId="6686" xr:uid="{00000000-0005-0000-0000-00001F160000}"/>
    <cellStyle name="Header2 3 2 2 2 4 2 2" xfId="6687" xr:uid="{00000000-0005-0000-0000-000020160000}"/>
    <cellStyle name="Header2 3 2 2 2 4 2 3" xfId="6688" xr:uid="{00000000-0005-0000-0000-000021160000}"/>
    <cellStyle name="Header2 3 2 2 2 4 2 4" xfId="6689" xr:uid="{00000000-0005-0000-0000-000022160000}"/>
    <cellStyle name="Header2 3 2 2 2 4 2 5" xfId="6690" xr:uid="{00000000-0005-0000-0000-000023160000}"/>
    <cellStyle name="Header2 3 2 2 2 4 2 6" xfId="6691" xr:uid="{00000000-0005-0000-0000-000024160000}"/>
    <cellStyle name="Header2 3 2 2 2 4 2 7" xfId="6692" xr:uid="{00000000-0005-0000-0000-000025160000}"/>
    <cellStyle name="Header2 3 2 2 2 4 2 8" xfId="6693" xr:uid="{00000000-0005-0000-0000-000026160000}"/>
    <cellStyle name="Header2 3 2 2 2 4 3" xfId="6694" xr:uid="{00000000-0005-0000-0000-000027160000}"/>
    <cellStyle name="Header2 3 2 2 2 4 4" xfId="6695" xr:uid="{00000000-0005-0000-0000-000028160000}"/>
    <cellStyle name="Header2 3 2 2 2 4 5" xfId="6696" xr:uid="{00000000-0005-0000-0000-000029160000}"/>
    <cellStyle name="Header2 3 2 2 2 4 6" xfId="6697" xr:uid="{00000000-0005-0000-0000-00002A160000}"/>
    <cellStyle name="Header2 3 2 2 2 4 7" xfId="6698" xr:uid="{00000000-0005-0000-0000-00002B160000}"/>
    <cellStyle name="Header2 3 2 2 2 4 8" xfId="6699" xr:uid="{00000000-0005-0000-0000-00002C160000}"/>
    <cellStyle name="Header2 3 2 2 2 4 9" xfId="6700" xr:uid="{00000000-0005-0000-0000-00002D160000}"/>
    <cellStyle name="Header2 3 2 2 2 5" xfId="6701" xr:uid="{00000000-0005-0000-0000-00002E160000}"/>
    <cellStyle name="Header2 3 2 2 2 5 2" xfId="6702" xr:uid="{00000000-0005-0000-0000-00002F160000}"/>
    <cellStyle name="Header2 3 2 2 2 5 3" xfId="6703" xr:uid="{00000000-0005-0000-0000-000030160000}"/>
    <cellStyle name="Header2 3 2 2 2 5 4" xfId="6704" xr:uid="{00000000-0005-0000-0000-000031160000}"/>
    <cellStyle name="Header2 3 2 2 2 5 5" xfId="6705" xr:uid="{00000000-0005-0000-0000-000032160000}"/>
    <cellStyle name="Header2 3 2 2 2 5 6" xfId="6706" xr:uid="{00000000-0005-0000-0000-000033160000}"/>
    <cellStyle name="Header2 3 2 2 2 5 7" xfId="6707" xr:uid="{00000000-0005-0000-0000-000034160000}"/>
    <cellStyle name="Header2 3 2 2 2 5 8" xfId="6708" xr:uid="{00000000-0005-0000-0000-000035160000}"/>
    <cellStyle name="Header2 3 2 2 2 5 9" xfId="6709" xr:uid="{00000000-0005-0000-0000-000036160000}"/>
    <cellStyle name="Header2 3 2 2 2 6" xfId="6710" xr:uid="{00000000-0005-0000-0000-000037160000}"/>
    <cellStyle name="Header2 3 2 2 2 6 2" xfId="6711" xr:uid="{00000000-0005-0000-0000-000038160000}"/>
    <cellStyle name="Header2 3 2 2 2 6 3" xfId="6712" xr:uid="{00000000-0005-0000-0000-000039160000}"/>
    <cellStyle name="Header2 3 2 2 2 6 4" xfId="6713" xr:uid="{00000000-0005-0000-0000-00003A160000}"/>
    <cellStyle name="Header2 3 2 2 2 6 5" xfId="6714" xr:uid="{00000000-0005-0000-0000-00003B160000}"/>
    <cellStyle name="Header2 3 2 2 2 6 6" xfId="6715" xr:uid="{00000000-0005-0000-0000-00003C160000}"/>
    <cellStyle name="Header2 3 2 2 2 6 7" xfId="6716" xr:uid="{00000000-0005-0000-0000-00003D160000}"/>
    <cellStyle name="Header2 3 2 2 2 6 8" xfId="6717" xr:uid="{00000000-0005-0000-0000-00003E160000}"/>
    <cellStyle name="Header2 3 2 2 2 7" xfId="6718" xr:uid="{00000000-0005-0000-0000-00003F160000}"/>
    <cellStyle name="Header2 3 2 2 2 7 2" xfId="6719" xr:uid="{00000000-0005-0000-0000-000040160000}"/>
    <cellStyle name="Header2 3 2 2 2 7 3" xfId="6720" xr:uid="{00000000-0005-0000-0000-000041160000}"/>
    <cellStyle name="Header2 3 2 2 2 7 4" xfId="6721" xr:uid="{00000000-0005-0000-0000-000042160000}"/>
    <cellStyle name="Header2 3 2 2 2 7 5" xfId="6722" xr:uid="{00000000-0005-0000-0000-000043160000}"/>
    <cellStyle name="Header2 3 2 2 2 7 6" xfId="6723" xr:uid="{00000000-0005-0000-0000-000044160000}"/>
    <cellStyle name="Header2 3 2 2 2 7 7" xfId="6724" xr:uid="{00000000-0005-0000-0000-000045160000}"/>
    <cellStyle name="Header2 3 2 2 2 7 8" xfId="6725" xr:uid="{00000000-0005-0000-0000-000046160000}"/>
    <cellStyle name="Header2 3 2 2 2 8" xfId="6726" xr:uid="{00000000-0005-0000-0000-000047160000}"/>
    <cellStyle name="Header2 3 2 2 2 8 2" xfId="6727" xr:uid="{00000000-0005-0000-0000-000048160000}"/>
    <cellStyle name="Header2 3 2 2 2 8 3" xfId="6728" xr:uid="{00000000-0005-0000-0000-000049160000}"/>
    <cellStyle name="Header2 3 2 2 2 8 4" xfId="6729" xr:uid="{00000000-0005-0000-0000-00004A160000}"/>
    <cellStyle name="Header2 3 2 2 2 8 5" xfId="6730" xr:uid="{00000000-0005-0000-0000-00004B160000}"/>
    <cellStyle name="Header2 3 2 2 2 8 6" xfId="6731" xr:uid="{00000000-0005-0000-0000-00004C160000}"/>
    <cellStyle name="Header2 3 2 2 2 8 7" xfId="6732" xr:uid="{00000000-0005-0000-0000-00004D160000}"/>
    <cellStyle name="Header2 3 2 2 2 8 8" xfId="6733" xr:uid="{00000000-0005-0000-0000-00004E160000}"/>
    <cellStyle name="Header2 3 2 2 2 9" xfId="6734" xr:uid="{00000000-0005-0000-0000-00004F160000}"/>
    <cellStyle name="Header2 3 2 2 2 9 2" xfId="6735" xr:uid="{00000000-0005-0000-0000-000050160000}"/>
    <cellStyle name="Header2 3 2 2 2 9 3" xfId="6736" xr:uid="{00000000-0005-0000-0000-000051160000}"/>
    <cellStyle name="Header2 3 2 2 2 9 4" xfId="6737" xr:uid="{00000000-0005-0000-0000-000052160000}"/>
    <cellStyle name="Header2 3 2 2 2 9 5" xfId="6738" xr:uid="{00000000-0005-0000-0000-000053160000}"/>
    <cellStyle name="Header2 3 2 2 2 9 6" xfId="6739" xr:uid="{00000000-0005-0000-0000-000054160000}"/>
    <cellStyle name="Header2 3 2 2 2 9 7" xfId="6740" xr:uid="{00000000-0005-0000-0000-000055160000}"/>
    <cellStyle name="Header2 3 2 2 2 9 8" xfId="6741" xr:uid="{00000000-0005-0000-0000-000056160000}"/>
    <cellStyle name="Header2 3 2 2 3" xfId="417" xr:uid="{00000000-0005-0000-0000-000057160000}"/>
    <cellStyle name="Header2 3 2 2 3 10" xfId="6742" xr:uid="{00000000-0005-0000-0000-000058160000}"/>
    <cellStyle name="Header2 3 2 2 3 11" xfId="6743" xr:uid="{00000000-0005-0000-0000-000059160000}"/>
    <cellStyle name="Header2 3 2 2 3 12" xfId="6744" xr:uid="{00000000-0005-0000-0000-00005A160000}"/>
    <cellStyle name="Header2 3 2 2 3 13" xfId="6745" xr:uid="{00000000-0005-0000-0000-00005B160000}"/>
    <cellStyle name="Header2 3 2 2 3 14" xfId="6746" xr:uid="{00000000-0005-0000-0000-00005C160000}"/>
    <cellStyle name="Header2 3 2 2 3 15" xfId="6747" xr:uid="{00000000-0005-0000-0000-00005D160000}"/>
    <cellStyle name="Header2 3 2 2 3 16" xfId="6748" xr:uid="{00000000-0005-0000-0000-00005E160000}"/>
    <cellStyle name="Header2 3 2 2 3 17" xfId="6749" xr:uid="{00000000-0005-0000-0000-00005F160000}"/>
    <cellStyle name="Header2 3 2 2 3 2" xfId="418" xr:uid="{00000000-0005-0000-0000-000060160000}"/>
    <cellStyle name="Header2 3 2 2 3 2 10" xfId="6750" xr:uid="{00000000-0005-0000-0000-000061160000}"/>
    <cellStyle name="Header2 3 2 2 3 2 11" xfId="6751" xr:uid="{00000000-0005-0000-0000-000062160000}"/>
    <cellStyle name="Header2 3 2 2 3 2 12" xfId="6752" xr:uid="{00000000-0005-0000-0000-000063160000}"/>
    <cellStyle name="Header2 3 2 2 3 2 13" xfId="6753" xr:uid="{00000000-0005-0000-0000-000064160000}"/>
    <cellStyle name="Header2 3 2 2 3 2 14" xfId="6754" xr:uid="{00000000-0005-0000-0000-000065160000}"/>
    <cellStyle name="Header2 3 2 2 3 2 15" xfId="6755" xr:uid="{00000000-0005-0000-0000-000066160000}"/>
    <cellStyle name="Header2 3 2 2 3 2 16" xfId="6756" xr:uid="{00000000-0005-0000-0000-000067160000}"/>
    <cellStyle name="Header2 3 2 2 3 2 2" xfId="419" xr:uid="{00000000-0005-0000-0000-000068160000}"/>
    <cellStyle name="Header2 3 2 2 3 2 2 10" xfId="6757" xr:uid="{00000000-0005-0000-0000-000069160000}"/>
    <cellStyle name="Header2 3 2 2 3 2 2 2" xfId="6758" xr:uid="{00000000-0005-0000-0000-00006A160000}"/>
    <cellStyle name="Header2 3 2 2 3 2 2 2 2" xfId="6759" xr:uid="{00000000-0005-0000-0000-00006B160000}"/>
    <cellStyle name="Header2 3 2 2 3 2 2 2 3" xfId="6760" xr:uid="{00000000-0005-0000-0000-00006C160000}"/>
    <cellStyle name="Header2 3 2 2 3 2 2 2 4" xfId="6761" xr:uid="{00000000-0005-0000-0000-00006D160000}"/>
    <cellStyle name="Header2 3 2 2 3 2 2 2 5" xfId="6762" xr:uid="{00000000-0005-0000-0000-00006E160000}"/>
    <cellStyle name="Header2 3 2 2 3 2 2 2 6" xfId="6763" xr:uid="{00000000-0005-0000-0000-00006F160000}"/>
    <cellStyle name="Header2 3 2 2 3 2 2 2 7" xfId="6764" xr:uid="{00000000-0005-0000-0000-000070160000}"/>
    <cellStyle name="Header2 3 2 2 3 2 2 2 8" xfId="6765" xr:uid="{00000000-0005-0000-0000-000071160000}"/>
    <cellStyle name="Header2 3 2 2 3 2 2 3" xfId="6766" xr:uid="{00000000-0005-0000-0000-000072160000}"/>
    <cellStyle name="Header2 3 2 2 3 2 2 4" xfId="6767" xr:uid="{00000000-0005-0000-0000-000073160000}"/>
    <cellStyle name="Header2 3 2 2 3 2 2 5" xfId="6768" xr:uid="{00000000-0005-0000-0000-000074160000}"/>
    <cellStyle name="Header2 3 2 2 3 2 2 6" xfId="6769" xr:uid="{00000000-0005-0000-0000-000075160000}"/>
    <cellStyle name="Header2 3 2 2 3 2 2 7" xfId="6770" xr:uid="{00000000-0005-0000-0000-000076160000}"/>
    <cellStyle name="Header2 3 2 2 3 2 2 8" xfId="6771" xr:uid="{00000000-0005-0000-0000-000077160000}"/>
    <cellStyle name="Header2 3 2 2 3 2 2 9" xfId="6772" xr:uid="{00000000-0005-0000-0000-000078160000}"/>
    <cellStyle name="Header2 3 2 2 3 2 3" xfId="6773" xr:uid="{00000000-0005-0000-0000-000079160000}"/>
    <cellStyle name="Header2 3 2 2 3 2 3 10" xfId="6774" xr:uid="{00000000-0005-0000-0000-00007A160000}"/>
    <cellStyle name="Header2 3 2 2 3 2 3 2" xfId="6775" xr:uid="{00000000-0005-0000-0000-00007B160000}"/>
    <cellStyle name="Header2 3 2 2 3 2 3 2 2" xfId="6776" xr:uid="{00000000-0005-0000-0000-00007C160000}"/>
    <cellStyle name="Header2 3 2 2 3 2 3 2 3" xfId="6777" xr:uid="{00000000-0005-0000-0000-00007D160000}"/>
    <cellStyle name="Header2 3 2 2 3 2 3 2 4" xfId="6778" xr:uid="{00000000-0005-0000-0000-00007E160000}"/>
    <cellStyle name="Header2 3 2 2 3 2 3 2 5" xfId="6779" xr:uid="{00000000-0005-0000-0000-00007F160000}"/>
    <cellStyle name="Header2 3 2 2 3 2 3 2 6" xfId="6780" xr:uid="{00000000-0005-0000-0000-000080160000}"/>
    <cellStyle name="Header2 3 2 2 3 2 3 2 7" xfId="6781" xr:uid="{00000000-0005-0000-0000-000081160000}"/>
    <cellStyle name="Header2 3 2 2 3 2 3 2 8" xfId="6782" xr:uid="{00000000-0005-0000-0000-000082160000}"/>
    <cellStyle name="Header2 3 2 2 3 2 3 3" xfId="6783" xr:uid="{00000000-0005-0000-0000-000083160000}"/>
    <cellStyle name="Header2 3 2 2 3 2 3 4" xfId="6784" xr:uid="{00000000-0005-0000-0000-000084160000}"/>
    <cellStyle name="Header2 3 2 2 3 2 3 5" xfId="6785" xr:uid="{00000000-0005-0000-0000-000085160000}"/>
    <cellStyle name="Header2 3 2 2 3 2 3 6" xfId="6786" xr:uid="{00000000-0005-0000-0000-000086160000}"/>
    <cellStyle name="Header2 3 2 2 3 2 3 7" xfId="6787" xr:uid="{00000000-0005-0000-0000-000087160000}"/>
    <cellStyle name="Header2 3 2 2 3 2 3 8" xfId="6788" xr:uid="{00000000-0005-0000-0000-000088160000}"/>
    <cellStyle name="Header2 3 2 2 3 2 3 9" xfId="6789" xr:uid="{00000000-0005-0000-0000-000089160000}"/>
    <cellStyle name="Header2 3 2 2 3 2 4" xfId="6790" xr:uid="{00000000-0005-0000-0000-00008A160000}"/>
    <cellStyle name="Header2 3 2 2 3 2 4 2" xfId="6791" xr:uid="{00000000-0005-0000-0000-00008B160000}"/>
    <cellStyle name="Header2 3 2 2 3 2 4 3" xfId="6792" xr:uid="{00000000-0005-0000-0000-00008C160000}"/>
    <cellStyle name="Header2 3 2 2 3 2 4 4" xfId="6793" xr:uid="{00000000-0005-0000-0000-00008D160000}"/>
    <cellStyle name="Header2 3 2 2 3 2 4 5" xfId="6794" xr:uid="{00000000-0005-0000-0000-00008E160000}"/>
    <cellStyle name="Header2 3 2 2 3 2 4 6" xfId="6795" xr:uid="{00000000-0005-0000-0000-00008F160000}"/>
    <cellStyle name="Header2 3 2 2 3 2 4 7" xfId="6796" xr:uid="{00000000-0005-0000-0000-000090160000}"/>
    <cellStyle name="Header2 3 2 2 3 2 4 8" xfId="6797" xr:uid="{00000000-0005-0000-0000-000091160000}"/>
    <cellStyle name="Header2 3 2 2 3 2 4 9" xfId="6798" xr:uid="{00000000-0005-0000-0000-000092160000}"/>
    <cellStyle name="Header2 3 2 2 3 2 5" xfId="6799" xr:uid="{00000000-0005-0000-0000-000093160000}"/>
    <cellStyle name="Header2 3 2 2 3 2 5 2" xfId="6800" xr:uid="{00000000-0005-0000-0000-000094160000}"/>
    <cellStyle name="Header2 3 2 2 3 2 5 3" xfId="6801" xr:uid="{00000000-0005-0000-0000-000095160000}"/>
    <cellStyle name="Header2 3 2 2 3 2 5 4" xfId="6802" xr:uid="{00000000-0005-0000-0000-000096160000}"/>
    <cellStyle name="Header2 3 2 2 3 2 5 5" xfId="6803" xr:uid="{00000000-0005-0000-0000-000097160000}"/>
    <cellStyle name="Header2 3 2 2 3 2 5 6" xfId="6804" xr:uid="{00000000-0005-0000-0000-000098160000}"/>
    <cellStyle name="Header2 3 2 2 3 2 5 7" xfId="6805" xr:uid="{00000000-0005-0000-0000-000099160000}"/>
    <cellStyle name="Header2 3 2 2 3 2 5 8" xfId="6806" xr:uid="{00000000-0005-0000-0000-00009A160000}"/>
    <cellStyle name="Header2 3 2 2 3 2 6" xfId="6807" xr:uid="{00000000-0005-0000-0000-00009B160000}"/>
    <cellStyle name="Header2 3 2 2 3 2 6 2" xfId="6808" xr:uid="{00000000-0005-0000-0000-00009C160000}"/>
    <cellStyle name="Header2 3 2 2 3 2 6 3" xfId="6809" xr:uid="{00000000-0005-0000-0000-00009D160000}"/>
    <cellStyle name="Header2 3 2 2 3 2 6 4" xfId="6810" xr:uid="{00000000-0005-0000-0000-00009E160000}"/>
    <cellStyle name="Header2 3 2 2 3 2 6 5" xfId="6811" xr:uid="{00000000-0005-0000-0000-00009F160000}"/>
    <cellStyle name="Header2 3 2 2 3 2 6 6" xfId="6812" xr:uid="{00000000-0005-0000-0000-0000A0160000}"/>
    <cellStyle name="Header2 3 2 2 3 2 6 7" xfId="6813" xr:uid="{00000000-0005-0000-0000-0000A1160000}"/>
    <cellStyle name="Header2 3 2 2 3 2 6 8" xfId="6814" xr:uid="{00000000-0005-0000-0000-0000A2160000}"/>
    <cellStyle name="Header2 3 2 2 3 2 7" xfId="6815" xr:uid="{00000000-0005-0000-0000-0000A3160000}"/>
    <cellStyle name="Header2 3 2 2 3 2 7 2" xfId="6816" xr:uid="{00000000-0005-0000-0000-0000A4160000}"/>
    <cellStyle name="Header2 3 2 2 3 2 7 3" xfId="6817" xr:uid="{00000000-0005-0000-0000-0000A5160000}"/>
    <cellStyle name="Header2 3 2 2 3 2 7 4" xfId="6818" xr:uid="{00000000-0005-0000-0000-0000A6160000}"/>
    <cellStyle name="Header2 3 2 2 3 2 7 5" xfId="6819" xr:uid="{00000000-0005-0000-0000-0000A7160000}"/>
    <cellStyle name="Header2 3 2 2 3 2 7 6" xfId="6820" xr:uid="{00000000-0005-0000-0000-0000A8160000}"/>
    <cellStyle name="Header2 3 2 2 3 2 7 7" xfId="6821" xr:uid="{00000000-0005-0000-0000-0000A9160000}"/>
    <cellStyle name="Header2 3 2 2 3 2 7 8" xfId="6822" xr:uid="{00000000-0005-0000-0000-0000AA160000}"/>
    <cellStyle name="Header2 3 2 2 3 2 8" xfId="6823" xr:uid="{00000000-0005-0000-0000-0000AB160000}"/>
    <cellStyle name="Header2 3 2 2 3 2 8 2" xfId="6824" xr:uid="{00000000-0005-0000-0000-0000AC160000}"/>
    <cellStyle name="Header2 3 2 2 3 2 8 3" xfId="6825" xr:uid="{00000000-0005-0000-0000-0000AD160000}"/>
    <cellStyle name="Header2 3 2 2 3 2 8 4" xfId="6826" xr:uid="{00000000-0005-0000-0000-0000AE160000}"/>
    <cellStyle name="Header2 3 2 2 3 2 8 5" xfId="6827" xr:uid="{00000000-0005-0000-0000-0000AF160000}"/>
    <cellStyle name="Header2 3 2 2 3 2 8 6" xfId="6828" xr:uid="{00000000-0005-0000-0000-0000B0160000}"/>
    <cellStyle name="Header2 3 2 2 3 2 8 7" xfId="6829" xr:uid="{00000000-0005-0000-0000-0000B1160000}"/>
    <cellStyle name="Header2 3 2 2 3 2 8 8" xfId="6830" xr:uid="{00000000-0005-0000-0000-0000B2160000}"/>
    <cellStyle name="Header2 3 2 2 3 2 9" xfId="6831" xr:uid="{00000000-0005-0000-0000-0000B3160000}"/>
    <cellStyle name="Header2 3 2 2 3 3" xfId="420" xr:uid="{00000000-0005-0000-0000-0000B4160000}"/>
    <cellStyle name="Header2 3 2 2 3 3 10" xfId="6832" xr:uid="{00000000-0005-0000-0000-0000B5160000}"/>
    <cellStyle name="Header2 3 2 2 3 3 2" xfId="6833" xr:uid="{00000000-0005-0000-0000-0000B6160000}"/>
    <cellStyle name="Header2 3 2 2 3 3 2 2" xfId="6834" xr:uid="{00000000-0005-0000-0000-0000B7160000}"/>
    <cellStyle name="Header2 3 2 2 3 3 2 3" xfId="6835" xr:uid="{00000000-0005-0000-0000-0000B8160000}"/>
    <cellStyle name="Header2 3 2 2 3 3 2 4" xfId="6836" xr:uid="{00000000-0005-0000-0000-0000B9160000}"/>
    <cellStyle name="Header2 3 2 2 3 3 2 5" xfId="6837" xr:uid="{00000000-0005-0000-0000-0000BA160000}"/>
    <cellStyle name="Header2 3 2 2 3 3 2 6" xfId="6838" xr:uid="{00000000-0005-0000-0000-0000BB160000}"/>
    <cellStyle name="Header2 3 2 2 3 3 2 7" xfId="6839" xr:uid="{00000000-0005-0000-0000-0000BC160000}"/>
    <cellStyle name="Header2 3 2 2 3 3 2 8" xfId="6840" xr:uid="{00000000-0005-0000-0000-0000BD160000}"/>
    <cellStyle name="Header2 3 2 2 3 3 3" xfId="6841" xr:uid="{00000000-0005-0000-0000-0000BE160000}"/>
    <cellStyle name="Header2 3 2 2 3 3 4" xfId="6842" xr:uid="{00000000-0005-0000-0000-0000BF160000}"/>
    <cellStyle name="Header2 3 2 2 3 3 5" xfId="6843" xr:uid="{00000000-0005-0000-0000-0000C0160000}"/>
    <cellStyle name="Header2 3 2 2 3 3 6" xfId="6844" xr:uid="{00000000-0005-0000-0000-0000C1160000}"/>
    <cellStyle name="Header2 3 2 2 3 3 7" xfId="6845" xr:uid="{00000000-0005-0000-0000-0000C2160000}"/>
    <cellStyle name="Header2 3 2 2 3 3 8" xfId="6846" xr:uid="{00000000-0005-0000-0000-0000C3160000}"/>
    <cellStyle name="Header2 3 2 2 3 3 9" xfId="6847" xr:uid="{00000000-0005-0000-0000-0000C4160000}"/>
    <cellStyle name="Header2 3 2 2 3 4" xfId="6848" xr:uid="{00000000-0005-0000-0000-0000C5160000}"/>
    <cellStyle name="Header2 3 2 2 3 4 10" xfId="6849" xr:uid="{00000000-0005-0000-0000-0000C6160000}"/>
    <cellStyle name="Header2 3 2 2 3 4 2" xfId="6850" xr:uid="{00000000-0005-0000-0000-0000C7160000}"/>
    <cellStyle name="Header2 3 2 2 3 4 2 2" xfId="6851" xr:uid="{00000000-0005-0000-0000-0000C8160000}"/>
    <cellStyle name="Header2 3 2 2 3 4 2 3" xfId="6852" xr:uid="{00000000-0005-0000-0000-0000C9160000}"/>
    <cellStyle name="Header2 3 2 2 3 4 2 4" xfId="6853" xr:uid="{00000000-0005-0000-0000-0000CA160000}"/>
    <cellStyle name="Header2 3 2 2 3 4 2 5" xfId="6854" xr:uid="{00000000-0005-0000-0000-0000CB160000}"/>
    <cellStyle name="Header2 3 2 2 3 4 2 6" xfId="6855" xr:uid="{00000000-0005-0000-0000-0000CC160000}"/>
    <cellStyle name="Header2 3 2 2 3 4 2 7" xfId="6856" xr:uid="{00000000-0005-0000-0000-0000CD160000}"/>
    <cellStyle name="Header2 3 2 2 3 4 2 8" xfId="6857" xr:uid="{00000000-0005-0000-0000-0000CE160000}"/>
    <cellStyle name="Header2 3 2 2 3 4 3" xfId="6858" xr:uid="{00000000-0005-0000-0000-0000CF160000}"/>
    <cellStyle name="Header2 3 2 2 3 4 4" xfId="6859" xr:uid="{00000000-0005-0000-0000-0000D0160000}"/>
    <cellStyle name="Header2 3 2 2 3 4 5" xfId="6860" xr:uid="{00000000-0005-0000-0000-0000D1160000}"/>
    <cellStyle name="Header2 3 2 2 3 4 6" xfId="6861" xr:uid="{00000000-0005-0000-0000-0000D2160000}"/>
    <cellStyle name="Header2 3 2 2 3 4 7" xfId="6862" xr:uid="{00000000-0005-0000-0000-0000D3160000}"/>
    <cellStyle name="Header2 3 2 2 3 4 8" xfId="6863" xr:uid="{00000000-0005-0000-0000-0000D4160000}"/>
    <cellStyle name="Header2 3 2 2 3 4 9" xfId="6864" xr:uid="{00000000-0005-0000-0000-0000D5160000}"/>
    <cellStyle name="Header2 3 2 2 3 5" xfId="6865" xr:uid="{00000000-0005-0000-0000-0000D6160000}"/>
    <cellStyle name="Header2 3 2 2 3 5 2" xfId="6866" xr:uid="{00000000-0005-0000-0000-0000D7160000}"/>
    <cellStyle name="Header2 3 2 2 3 5 3" xfId="6867" xr:uid="{00000000-0005-0000-0000-0000D8160000}"/>
    <cellStyle name="Header2 3 2 2 3 5 4" xfId="6868" xr:uid="{00000000-0005-0000-0000-0000D9160000}"/>
    <cellStyle name="Header2 3 2 2 3 5 5" xfId="6869" xr:uid="{00000000-0005-0000-0000-0000DA160000}"/>
    <cellStyle name="Header2 3 2 2 3 5 6" xfId="6870" xr:uid="{00000000-0005-0000-0000-0000DB160000}"/>
    <cellStyle name="Header2 3 2 2 3 5 7" xfId="6871" xr:uid="{00000000-0005-0000-0000-0000DC160000}"/>
    <cellStyle name="Header2 3 2 2 3 5 8" xfId="6872" xr:uid="{00000000-0005-0000-0000-0000DD160000}"/>
    <cellStyle name="Header2 3 2 2 3 5 9" xfId="6873" xr:uid="{00000000-0005-0000-0000-0000DE160000}"/>
    <cellStyle name="Header2 3 2 2 3 6" xfId="6874" xr:uid="{00000000-0005-0000-0000-0000DF160000}"/>
    <cellStyle name="Header2 3 2 2 3 6 2" xfId="6875" xr:uid="{00000000-0005-0000-0000-0000E0160000}"/>
    <cellStyle name="Header2 3 2 2 3 6 3" xfId="6876" xr:uid="{00000000-0005-0000-0000-0000E1160000}"/>
    <cellStyle name="Header2 3 2 2 3 6 4" xfId="6877" xr:uid="{00000000-0005-0000-0000-0000E2160000}"/>
    <cellStyle name="Header2 3 2 2 3 6 5" xfId="6878" xr:uid="{00000000-0005-0000-0000-0000E3160000}"/>
    <cellStyle name="Header2 3 2 2 3 6 6" xfId="6879" xr:uid="{00000000-0005-0000-0000-0000E4160000}"/>
    <cellStyle name="Header2 3 2 2 3 6 7" xfId="6880" xr:uid="{00000000-0005-0000-0000-0000E5160000}"/>
    <cellStyle name="Header2 3 2 2 3 6 8" xfId="6881" xr:uid="{00000000-0005-0000-0000-0000E6160000}"/>
    <cellStyle name="Header2 3 2 2 3 7" xfId="6882" xr:uid="{00000000-0005-0000-0000-0000E7160000}"/>
    <cellStyle name="Header2 3 2 2 3 7 2" xfId="6883" xr:uid="{00000000-0005-0000-0000-0000E8160000}"/>
    <cellStyle name="Header2 3 2 2 3 7 3" xfId="6884" xr:uid="{00000000-0005-0000-0000-0000E9160000}"/>
    <cellStyle name="Header2 3 2 2 3 7 4" xfId="6885" xr:uid="{00000000-0005-0000-0000-0000EA160000}"/>
    <cellStyle name="Header2 3 2 2 3 7 5" xfId="6886" xr:uid="{00000000-0005-0000-0000-0000EB160000}"/>
    <cellStyle name="Header2 3 2 2 3 7 6" xfId="6887" xr:uid="{00000000-0005-0000-0000-0000EC160000}"/>
    <cellStyle name="Header2 3 2 2 3 7 7" xfId="6888" xr:uid="{00000000-0005-0000-0000-0000ED160000}"/>
    <cellStyle name="Header2 3 2 2 3 7 8" xfId="6889" xr:uid="{00000000-0005-0000-0000-0000EE160000}"/>
    <cellStyle name="Header2 3 2 2 3 8" xfId="6890" xr:uid="{00000000-0005-0000-0000-0000EF160000}"/>
    <cellStyle name="Header2 3 2 2 3 8 2" xfId="6891" xr:uid="{00000000-0005-0000-0000-0000F0160000}"/>
    <cellStyle name="Header2 3 2 2 3 8 3" xfId="6892" xr:uid="{00000000-0005-0000-0000-0000F1160000}"/>
    <cellStyle name="Header2 3 2 2 3 8 4" xfId="6893" xr:uid="{00000000-0005-0000-0000-0000F2160000}"/>
    <cellStyle name="Header2 3 2 2 3 8 5" xfId="6894" xr:uid="{00000000-0005-0000-0000-0000F3160000}"/>
    <cellStyle name="Header2 3 2 2 3 8 6" xfId="6895" xr:uid="{00000000-0005-0000-0000-0000F4160000}"/>
    <cellStyle name="Header2 3 2 2 3 8 7" xfId="6896" xr:uid="{00000000-0005-0000-0000-0000F5160000}"/>
    <cellStyle name="Header2 3 2 2 3 8 8" xfId="6897" xr:uid="{00000000-0005-0000-0000-0000F6160000}"/>
    <cellStyle name="Header2 3 2 2 3 9" xfId="6898" xr:uid="{00000000-0005-0000-0000-0000F7160000}"/>
    <cellStyle name="Header2 3 2 2 3 9 2" xfId="6899" xr:uid="{00000000-0005-0000-0000-0000F8160000}"/>
    <cellStyle name="Header2 3 2 2 3 9 3" xfId="6900" xr:uid="{00000000-0005-0000-0000-0000F9160000}"/>
    <cellStyle name="Header2 3 2 2 3 9 4" xfId="6901" xr:uid="{00000000-0005-0000-0000-0000FA160000}"/>
    <cellStyle name="Header2 3 2 2 3 9 5" xfId="6902" xr:uid="{00000000-0005-0000-0000-0000FB160000}"/>
    <cellStyle name="Header2 3 2 2 3 9 6" xfId="6903" xr:uid="{00000000-0005-0000-0000-0000FC160000}"/>
    <cellStyle name="Header2 3 2 2 3 9 7" xfId="6904" xr:uid="{00000000-0005-0000-0000-0000FD160000}"/>
    <cellStyle name="Header2 3 2 2 3 9 8" xfId="6905" xr:uid="{00000000-0005-0000-0000-0000FE160000}"/>
    <cellStyle name="Header2 3 2 2 4" xfId="421" xr:uid="{00000000-0005-0000-0000-0000FF160000}"/>
    <cellStyle name="Header2 3 2 2 4 10" xfId="6906" xr:uid="{00000000-0005-0000-0000-000000170000}"/>
    <cellStyle name="Header2 3 2 2 4 11" xfId="6907" xr:uid="{00000000-0005-0000-0000-000001170000}"/>
    <cellStyle name="Header2 3 2 2 4 12" xfId="6908" xr:uid="{00000000-0005-0000-0000-000002170000}"/>
    <cellStyle name="Header2 3 2 2 4 13" xfId="6909" xr:uid="{00000000-0005-0000-0000-000003170000}"/>
    <cellStyle name="Header2 3 2 2 4 14" xfId="6910" xr:uid="{00000000-0005-0000-0000-000004170000}"/>
    <cellStyle name="Header2 3 2 2 4 15" xfId="6911" xr:uid="{00000000-0005-0000-0000-000005170000}"/>
    <cellStyle name="Header2 3 2 2 4 16" xfId="6912" xr:uid="{00000000-0005-0000-0000-000006170000}"/>
    <cellStyle name="Header2 3 2 2 4 2" xfId="422" xr:uid="{00000000-0005-0000-0000-000007170000}"/>
    <cellStyle name="Header2 3 2 2 4 2 10" xfId="6913" xr:uid="{00000000-0005-0000-0000-000008170000}"/>
    <cellStyle name="Header2 3 2 2 4 2 2" xfId="6914" xr:uid="{00000000-0005-0000-0000-000009170000}"/>
    <cellStyle name="Header2 3 2 2 4 2 2 2" xfId="6915" xr:uid="{00000000-0005-0000-0000-00000A170000}"/>
    <cellStyle name="Header2 3 2 2 4 2 2 3" xfId="6916" xr:uid="{00000000-0005-0000-0000-00000B170000}"/>
    <cellStyle name="Header2 3 2 2 4 2 2 4" xfId="6917" xr:uid="{00000000-0005-0000-0000-00000C170000}"/>
    <cellStyle name="Header2 3 2 2 4 2 2 5" xfId="6918" xr:uid="{00000000-0005-0000-0000-00000D170000}"/>
    <cellStyle name="Header2 3 2 2 4 2 2 6" xfId="6919" xr:uid="{00000000-0005-0000-0000-00000E170000}"/>
    <cellStyle name="Header2 3 2 2 4 2 2 7" xfId="6920" xr:uid="{00000000-0005-0000-0000-00000F170000}"/>
    <cellStyle name="Header2 3 2 2 4 2 2 8" xfId="6921" xr:uid="{00000000-0005-0000-0000-000010170000}"/>
    <cellStyle name="Header2 3 2 2 4 2 3" xfId="6922" xr:uid="{00000000-0005-0000-0000-000011170000}"/>
    <cellStyle name="Header2 3 2 2 4 2 4" xfId="6923" xr:uid="{00000000-0005-0000-0000-000012170000}"/>
    <cellStyle name="Header2 3 2 2 4 2 5" xfId="6924" xr:uid="{00000000-0005-0000-0000-000013170000}"/>
    <cellStyle name="Header2 3 2 2 4 2 6" xfId="6925" xr:uid="{00000000-0005-0000-0000-000014170000}"/>
    <cellStyle name="Header2 3 2 2 4 2 7" xfId="6926" xr:uid="{00000000-0005-0000-0000-000015170000}"/>
    <cellStyle name="Header2 3 2 2 4 2 8" xfId="6927" xr:uid="{00000000-0005-0000-0000-000016170000}"/>
    <cellStyle name="Header2 3 2 2 4 2 9" xfId="6928" xr:uid="{00000000-0005-0000-0000-000017170000}"/>
    <cellStyle name="Header2 3 2 2 4 3" xfId="6929" xr:uid="{00000000-0005-0000-0000-000018170000}"/>
    <cellStyle name="Header2 3 2 2 4 3 10" xfId="6930" xr:uid="{00000000-0005-0000-0000-000019170000}"/>
    <cellStyle name="Header2 3 2 2 4 3 2" xfId="6931" xr:uid="{00000000-0005-0000-0000-00001A170000}"/>
    <cellStyle name="Header2 3 2 2 4 3 2 2" xfId="6932" xr:uid="{00000000-0005-0000-0000-00001B170000}"/>
    <cellStyle name="Header2 3 2 2 4 3 2 3" xfId="6933" xr:uid="{00000000-0005-0000-0000-00001C170000}"/>
    <cellStyle name="Header2 3 2 2 4 3 2 4" xfId="6934" xr:uid="{00000000-0005-0000-0000-00001D170000}"/>
    <cellStyle name="Header2 3 2 2 4 3 2 5" xfId="6935" xr:uid="{00000000-0005-0000-0000-00001E170000}"/>
    <cellStyle name="Header2 3 2 2 4 3 2 6" xfId="6936" xr:uid="{00000000-0005-0000-0000-00001F170000}"/>
    <cellStyle name="Header2 3 2 2 4 3 2 7" xfId="6937" xr:uid="{00000000-0005-0000-0000-000020170000}"/>
    <cellStyle name="Header2 3 2 2 4 3 2 8" xfId="6938" xr:uid="{00000000-0005-0000-0000-000021170000}"/>
    <cellStyle name="Header2 3 2 2 4 3 3" xfId="6939" xr:uid="{00000000-0005-0000-0000-000022170000}"/>
    <cellStyle name="Header2 3 2 2 4 3 4" xfId="6940" xr:uid="{00000000-0005-0000-0000-000023170000}"/>
    <cellStyle name="Header2 3 2 2 4 3 5" xfId="6941" xr:uid="{00000000-0005-0000-0000-000024170000}"/>
    <cellStyle name="Header2 3 2 2 4 3 6" xfId="6942" xr:uid="{00000000-0005-0000-0000-000025170000}"/>
    <cellStyle name="Header2 3 2 2 4 3 7" xfId="6943" xr:uid="{00000000-0005-0000-0000-000026170000}"/>
    <cellStyle name="Header2 3 2 2 4 3 8" xfId="6944" xr:uid="{00000000-0005-0000-0000-000027170000}"/>
    <cellStyle name="Header2 3 2 2 4 3 9" xfId="6945" xr:uid="{00000000-0005-0000-0000-000028170000}"/>
    <cellStyle name="Header2 3 2 2 4 4" xfId="6946" xr:uid="{00000000-0005-0000-0000-000029170000}"/>
    <cellStyle name="Header2 3 2 2 4 4 2" xfId="6947" xr:uid="{00000000-0005-0000-0000-00002A170000}"/>
    <cellStyle name="Header2 3 2 2 4 4 3" xfId="6948" xr:uid="{00000000-0005-0000-0000-00002B170000}"/>
    <cellStyle name="Header2 3 2 2 4 4 4" xfId="6949" xr:uid="{00000000-0005-0000-0000-00002C170000}"/>
    <cellStyle name="Header2 3 2 2 4 4 5" xfId="6950" xr:uid="{00000000-0005-0000-0000-00002D170000}"/>
    <cellStyle name="Header2 3 2 2 4 4 6" xfId="6951" xr:uid="{00000000-0005-0000-0000-00002E170000}"/>
    <cellStyle name="Header2 3 2 2 4 4 7" xfId="6952" xr:uid="{00000000-0005-0000-0000-00002F170000}"/>
    <cellStyle name="Header2 3 2 2 4 4 8" xfId="6953" xr:uid="{00000000-0005-0000-0000-000030170000}"/>
    <cellStyle name="Header2 3 2 2 4 4 9" xfId="6954" xr:uid="{00000000-0005-0000-0000-000031170000}"/>
    <cellStyle name="Header2 3 2 2 4 5" xfId="6955" xr:uid="{00000000-0005-0000-0000-000032170000}"/>
    <cellStyle name="Header2 3 2 2 4 5 2" xfId="6956" xr:uid="{00000000-0005-0000-0000-000033170000}"/>
    <cellStyle name="Header2 3 2 2 4 5 3" xfId="6957" xr:uid="{00000000-0005-0000-0000-000034170000}"/>
    <cellStyle name="Header2 3 2 2 4 5 4" xfId="6958" xr:uid="{00000000-0005-0000-0000-000035170000}"/>
    <cellStyle name="Header2 3 2 2 4 5 5" xfId="6959" xr:uid="{00000000-0005-0000-0000-000036170000}"/>
    <cellStyle name="Header2 3 2 2 4 5 6" xfId="6960" xr:uid="{00000000-0005-0000-0000-000037170000}"/>
    <cellStyle name="Header2 3 2 2 4 5 7" xfId="6961" xr:uid="{00000000-0005-0000-0000-000038170000}"/>
    <cellStyle name="Header2 3 2 2 4 5 8" xfId="6962" xr:uid="{00000000-0005-0000-0000-000039170000}"/>
    <cellStyle name="Header2 3 2 2 4 6" xfId="6963" xr:uid="{00000000-0005-0000-0000-00003A170000}"/>
    <cellStyle name="Header2 3 2 2 4 6 2" xfId="6964" xr:uid="{00000000-0005-0000-0000-00003B170000}"/>
    <cellStyle name="Header2 3 2 2 4 6 3" xfId="6965" xr:uid="{00000000-0005-0000-0000-00003C170000}"/>
    <cellStyle name="Header2 3 2 2 4 6 4" xfId="6966" xr:uid="{00000000-0005-0000-0000-00003D170000}"/>
    <cellStyle name="Header2 3 2 2 4 6 5" xfId="6967" xr:uid="{00000000-0005-0000-0000-00003E170000}"/>
    <cellStyle name="Header2 3 2 2 4 6 6" xfId="6968" xr:uid="{00000000-0005-0000-0000-00003F170000}"/>
    <cellStyle name="Header2 3 2 2 4 6 7" xfId="6969" xr:uid="{00000000-0005-0000-0000-000040170000}"/>
    <cellStyle name="Header2 3 2 2 4 6 8" xfId="6970" xr:uid="{00000000-0005-0000-0000-000041170000}"/>
    <cellStyle name="Header2 3 2 2 4 7" xfId="6971" xr:uid="{00000000-0005-0000-0000-000042170000}"/>
    <cellStyle name="Header2 3 2 2 4 7 2" xfId="6972" xr:uid="{00000000-0005-0000-0000-000043170000}"/>
    <cellStyle name="Header2 3 2 2 4 7 3" xfId="6973" xr:uid="{00000000-0005-0000-0000-000044170000}"/>
    <cellStyle name="Header2 3 2 2 4 7 4" xfId="6974" xr:uid="{00000000-0005-0000-0000-000045170000}"/>
    <cellStyle name="Header2 3 2 2 4 7 5" xfId="6975" xr:uid="{00000000-0005-0000-0000-000046170000}"/>
    <cellStyle name="Header2 3 2 2 4 7 6" xfId="6976" xr:uid="{00000000-0005-0000-0000-000047170000}"/>
    <cellStyle name="Header2 3 2 2 4 7 7" xfId="6977" xr:uid="{00000000-0005-0000-0000-000048170000}"/>
    <cellStyle name="Header2 3 2 2 4 7 8" xfId="6978" xr:uid="{00000000-0005-0000-0000-000049170000}"/>
    <cellStyle name="Header2 3 2 2 4 8" xfId="6979" xr:uid="{00000000-0005-0000-0000-00004A170000}"/>
    <cellStyle name="Header2 3 2 2 4 8 2" xfId="6980" xr:uid="{00000000-0005-0000-0000-00004B170000}"/>
    <cellStyle name="Header2 3 2 2 4 8 3" xfId="6981" xr:uid="{00000000-0005-0000-0000-00004C170000}"/>
    <cellStyle name="Header2 3 2 2 4 8 4" xfId="6982" xr:uid="{00000000-0005-0000-0000-00004D170000}"/>
    <cellStyle name="Header2 3 2 2 4 8 5" xfId="6983" xr:uid="{00000000-0005-0000-0000-00004E170000}"/>
    <cellStyle name="Header2 3 2 2 4 8 6" xfId="6984" xr:uid="{00000000-0005-0000-0000-00004F170000}"/>
    <cellStyle name="Header2 3 2 2 4 8 7" xfId="6985" xr:uid="{00000000-0005-0000-0000-000050170000}"/>
    <cellStyle name="Header2 3 2 2 4 8 8" xfId="6986" xr:uid="{00000000-0005-0000-0000-000051170000}"/>
    <cellStyle name="Header2 3 2 2 4 9" xfId="6987" xr:uid="{00000000-0005-0000-0000-000052170000}"/>
    <cellStyle name="Header2 3 2 2 5" xfId="423" xr:uid="{00000000-0005-0000-0000-000053170000}"/>
    <cellStyle name="Header2 3 2 2 5 10" xfId="6988" xr:uid="{00000000-0005-0000-0000-000054170000}"/>
    <cellStyle name="Header2 3 2 2 5 2" xfId="6989" xr:uid="{00000000-0005-0000-0000-000055170000}"/>
    <cellStyle name="Header2 3 2 2 5 2 2" xfId="6990" xr:uid="{00000000-0005-0000-0000-000056170000}"/>
    <cellStyle name="Header2 3 2 2 5 2 3" xfId="6991" xr:uid="{00000000-0005-0000-0000-000057170000}"/>
    <cellStyle name="Header2 3 2 2 5 2 4" xfId="6992" xr:uid="{00000000-0005-0000-0000-000058170000}"/>
    <cellStyle name="Header2 3 2 2 5 2 5" xfId="6993" xr:uid="{00000000-0005-0000-0000-000059170000}"/>
    <cellStyle name="Header2 3 2 2 5 2 6" xfId="6994" xr:uid="{00000000-0005-0000-0000-00005A170000}"/>
    <cellStyle name="Header2 3 2 2 5 2 7" xfId="6995" xr:uid="{00000000-0005-0000-0000-00005B170000}"/>
    <cellStyle name="Header2 3 2 2 5 2 8" xfId="6996" xr:uid="{00000000-0005-0000-0000-00005C170000}"/>
    <cellStyle name="Header2 3 2 2 5 3" xfId="6997" xr:uid="{00000000-0005-0000-0000-00005D170000}"/>
    <cellStyle name="Header2 3 2 2 5 4" xfId="6998" xr:uid="{00000000-0005-0000-0000-00005E170000}"/>
    <cellStyle name="Header2 3 2 2 5 5" xfId="6999" xr:uid="{00000000-0005-0000-0000-00005F170000}"/>
    <cellStyle name="Header2 3 2 2 5 6" xfId="7000" xr:uid="{00000000-0005-0000-0000-000060170000}"/>
    <cellStyle name="Header2 3 2 2 5 7" xfId="7001" xr:uid="{00000000-0005-0000-0000-000061170000}"/>
    <cellStyle name="Header2 3 2 2 5 8" xfId="7002" xr:uid="{00000000-0005-0000-0000-000062170000}"/>
    <cellStyle name="Header2 3 2 2 5 9" xfId="7003" xr:uid="{00000000-0005-0000-0000-000063170000}"/>
    <cellStyle name="Header2 3 2 2 6" xfId="7004" xr:uid="{00000000-0005-0000-0000-000064170000}"/>
    <cellStyle name="Header2 3 2 2 6 10" xfId="7005" xr:uid="{00000000-0005-0000-0000-000065170000}"/>
    <cellStyle name="Header2 3 2 2 6 2" xfId="7006" xr:uid="{00000000-0005-0000-0000-000066170000}"/>
    <cellStyle name="Header2 3 2 2 6 2 2" xfId="7007" xr:uid="{00000000-0005-0000-0000-000067170000}"/>
    <cellStyle name="Header2 3 2 2 6 2 3" xfId="7008" xr:uid="{00000000-0005-0000-0000-000068170000}"/>
    <cellStyle name="Header2 3 2 2 6 2 4" xfId="7009" xr:uid="{00000000-0005-0000-0000-000069170000}"/>
    <cellStyle name="Header2 3 2 2 6 2 5" xfId="7010" xr:uid="{00000000-0005-0000-0000-00006A170000}"/>
    <cellStyle name="Header2 3 2 2 6 2 6" xfId="7011" xr:uid="{00000000-0005-0000-0000-00006B170000}"/>
    <cellStyle name="Header2 3 2 2 6 2 7" xfId="7012" xr:uid="{00000000-0005-0000-0000-00006C170000}"/>
    <cellStyle name="Header2 3 2 2 6 2 8" xfId="7013" xr:uid="{00000000-0005-0000-0000-00006D170000}"/>
    <cellStyle name="Header2 3 2 2 6 3" xfId="7014" xr:uid="{00000000-0005-0000-0000-00006E170000}"/>
    <cellStyle name="Header2 3 2 2 6 4" xfId="7015" xr:uid="{00000000-0005-0000-0000-00006F170000}"/>
    <cellStyle name="Header2 3 2 2 6 5" xfId="7016" xr:uid="{00000000-0005-0000-0000-000070170000}"/>
    <cellStyle name="Header2 3 2 2 6 6" xfId="7017" xr:uid="{00000000-0005-0000-0000-000071170000}"/>
    <cellStyle name="Header2 3 2 2 6 7" xfId="7018" xr:uid="{00000000-0005-0000-0000-000072170000}"/>
    <cellStyle name="Header2 3 2 2 6 8" xfId="7019" xr:uid="{00000000-0005-0000-0000-000073170000}"/>
    <cellStyle name="Header2 3 2 2 6 9" xfId="7020" xr:uid="{00000000-0005-0000-0000-000074170000}"/>
    <cellStyle name="Header2 3 2 2 7" xfId="7021" xr:uid="{00000000-0005-0000-0000-000075170000}"/>
    <cellStyle name="Header2 3 2 2 7 2" xfId="7022" xr:uid="{00000000-0005-0000-0000-000076170000}"/>
    <cellStyle name="Header2 3 2 2 7 3" xfId="7023" xr:uid="{00000000-0005-0000-0000-000077170000}"/>
    <cellStyle name="Header2 3 2 2 7 4" xfId="7024" xr:uid="{00000000-0005-0000-0000-000078170000}"/>
    <cellStyle name="Header2 3 2 2 7 5" xfId="7025" xr:uid="{00000000-0005-0000-0000-000079170000}"/>
    <cellStyle name="Header2 3 2 2 7 6" xfId="7026" xr:uid="{00000000-0005-0000-0000-00007A170000}"/>
    <cellStyle name="Header2 3 2 2 7 7" xfId="7027" xr:uid="{00000000-0005-0000-0000-00007B170000}"/>
    <cellStyle name="Header2 3 2 2 7 8" xfId="7028" xr:uid="{00000000-0005-0000-0000-00007C170000}"/>
    <cellStyle name="Header2 3 2 2 7 9" xfId="7029" xr:uid="{00000000-0005-0000-0000-00007D170000}"/>
    <cellStyle name="Header2 3 2 2 8" xfId="7030" xr:uid="{00000000-0005-0000-0000-00007E170000}"/>
    <cellStyle name="Header2 3 2 2 8 2" xfId="7031" xr:uid="{00000000-0005-0000-0000-00007F170000}"/>
    <cellStyle name="Header2 3 2 2 8 3" xfId="7032" xr:uid="{00000000-0005-0000-0000-000080170000}"/>
    <cellStyle name="Header2 3 2 2 8 4" xfId="7033" xr:uid="{00000000-0005-0000-0000-000081170000}"/>
    <cellStyle name="Header2 3 2 2 8 5" xfId="7034" xr:uid="{00000000-0005-0000-0000-000082170000}"/>
    <cellStyle name="Header2 3 2 2 8 6" xfId="7035" xr:uid="{00000000-0005-0000-0000-000083170000}"/>
    <cellStyle name="Header2 3 2 2 8 7" xfId="7036" xr:uid="{00000000-0005-0000-0000-000084170000}"/>
    <cellStyle name="Header2 3 2 2 8 8" xfId="7037" xr:uid="{00000000-0005-0000-0000-000085170000}"/>
    <cellStyle name="Header2 3 2 2 9" xfId="7038" xr:uid="{00000000-0005-0000-0000-000086170000}"/>
    <cellStyle name="Header2 3 2 2 9 2" xfId="7039" xr:uid="{00000000-0005-0000-0000-000087170000}"/>
    <cellStyle name="Header2 3 2 2 9 3" xfId="7040" xr:uid="{00000000-0005-0000-0000-000088170000}"/>
    <cellStyle name="Header2 3 2 2 9 4" xfId="7041" xr:uid="{00000000-0005-0000-0000-000089170000}"/>
    <cellStyle name="Header2 3 2 2 9 5" xfId="7042" xr:uid="{00000000-0005-0000-0000-00008A170000}"/>
    <cellStyle name="Header2 3 2 2 9 6" xfId="7043" xr:uid="{00000000-0005-0000-0000-00008B170000}"/>
    <cellStyle name="Header2 3 2 2 9 7" xfId="7044" xr:uid="{00000000-0005-0000-0000-00008C170000}"/>
    <cellStyle name="Header2 3 2 2 9 8" xfId="7045" xr:uid="{00000000-0005-0000-0000-00008D170000}"/>
    <cellStyle name="Header2 3 2 20" xfId="7046" xr:uid="{00000000-0005-0000-0000-00008E170000}"/>
    <cellStyle name="Header2 3 2 21" xfId="7047" xr:uid="{00000000-0005-0000-0000-00008F170000}"/>
    <cellStyle name="Header2 3 2 3" xfId="424" xr:uid="{00000000-0005-0000-0000-000090170000}"/>
    <cellStyle name="Header2 3 2 3 10" xfId="7048" xr:uid="{00000000-0005-0000-0000-000091170000}"/>
    <cellStyle name="Header2 3 2 3 10 2" xfId="7049" xr:uid="{00000000-0005-0000-0000-000092170000}"/>
    <cellStyle name="Header2 3 2 3 10 3" xfId="7050" xr:uid="{00000000-0005-0000-0000-000093170000}"/>
    <cellStyle name="Header2 3 2 3 10 4" xfId="7051" xr:uid="{00000000-0005-0000-0000-000094170000}"/>
    <cellStyle name="Header2 3 2 3 10 5" xfId="7052" xr:uid="{00000000-0005-0000-0000-000095170000}"/>
    <cellStyle name="Header2 3 2 3 10 6" xfId="7053" xr:uid="{00000000-0005-0000-0000-000096170000}"/>
    <cellStyle name="Header2 3 2 3 10 7" xfId="7054" xr:uid="{00000000-0005-0000-0000-000097170000}"/>
    <cellStyle name="Header2 3 2 3 10 8" xfId="7055" xr:uid="{00000000-0005-0000-0000-000098170000}"/>
    <cellStyle name="Header2 3 2 3 11" xfId="7056" xr:uid="{00000000-0005-0000-0000-000099170000}"/>
    <cellStyle name="Header2 3 2 3 11 2" xfId="7057" xr:uid="{00000000-0005-0000-0000-00009A170000}"/>
    <cellStyle name="Header2 3 2 3 11 3" xfId="7058" xr:uid="{00000000-0005-0000-0000-00009B170000}"/>
    <cellStyle name="Header2 3 2 3 11 4" xfId="7059" xr:uid="{00000000-0005-0000-0000-00009C170000}"/>
    <cellStyle name="Header2 3 2 3 11 5" xfId="7060" xr:uid="{00000000-0005-0000-0000-00009D170000}"/>
    <cellStyle name="Header2 3 2 3 11 6" xfId="7061" xr:uid="{00000000-0005-0000-0000-00009E170000}"/>
    <cellStyle name="Header2 3 2 3 11 7" xfId="7062" xr:uid="{00000000-0005-0000-0000-00009F170000}"/>
    <cellStyle name="Header2 3 2 3 11 8" xfId="7063" xr:uid="{00000000-0005-0000-0000-0000A0170000}"/>
    <cellStyle name="Header2 3 2 3 12" xfId="7064" xr:uid="{00000000-0005-0000-0000-0000A1170000}"/>
    <cellStyle name="Header2 3 2 3 13" xfId="7065" xr:uid="{00000000-0005-0000-0000-0000A2170000}"/>
    <cellStyle name="Header2 3 2 3 14" xfId="7066" xr:uid="{00000000-0005-0000-0000-0000A3170000}"/>
    <cellStyle name="Header2 3 2 3 15" xfId="7067" xr:uid="{00000000-0005-0000-0000-0000A4170000}"/>
    <cellStyle name="Header2 3 2 3 16" xfId="7068" xr:uid="{00000000-0005-0000-0000-0000A5170000}"/>
    <cellStyle name="Header2 3 2 3 17" xfId="7069" xr:uid="{00000000-0005-0000-0000-0000A6170000}"/>
    <cellStyle name="Header2 3 2 3 18" xfId="7070" xr:uid="{00000000-0005-0000-0000-0000A7170000}"/>
    <cellStyle name="Header2 3 2 3 19" xfId="7071" xr:uid="{00000000-0005-0000-0000-0000A8170000}"/>
    <cellStyle name="Header2 3 2 3 2" xfId="425" xr:uid="{00000000-0005-0000-0000-0000A9170000}"/>
    <cellStyle name="Header2 3 2 3 2 10" xfId="7072" xr:uid="{00000000-0005-0000-0000-0000AA170000}"/>
    <cellStyle name="Header2 3 2 3 2 11" xfId="7073" xr:uid="{00000000-0005-0000-0000-0000AB170000}"/>
    <cellStyle name="Header2 3 2 3 2 12" xfId="7074" xr:uid="{00000000-0005-0000-0000-0000AC170000}"/>
    <cellStyle name="Header2 3 2 3 2 13" xfId="7075" xr:uid="{00000000-0005-0000-0000-0000AD170000}"/>
    <cellStyle name="Header2 3 2 3 2 14" xfId="7076" xr:uid="{00000000-0005-0000-0000-0000AE170000}"/>
    <cellStyle name="Header2 3 2 3 2 15" xfId="7077" xr:uid="{00000000-0005-0000-0000-0000AF170000}"/>
    <cellStyle name="Header2 3 2 3 2 16" xfId="7078" xr:uid="{00000000-0005-0000-0000-0000B0170000}"/>
    <cellStyle name="Header2 3 2 3 2 17" xfId="7079" xr:uid="{00000000-0005-0000-0000-0000B1170000}"/>
    <cellStyle name="Header2 3 2 3 2 2" xfId="426" xr:uid="{00000000-0005-0000-0000-0000B2170000}"/>
    <cellStyle name="Header2 3 2 3 2 2 10" xfId="7080" xr:uid="{00000000-0005-0000-0000-0000B3170000}"/>
    <cellStyle name="Header2 3 2 3 2 2 11" xfId="7081" xr:uid="{00000000-0005-0000-0000-0000B4170000}"/>
    <cellStyle name="Header2 3 2 3 2 2 12" xfId="7082" xr:uid="{00000000-0005-0000-0000-0000B5170000}"/>
    <cellStyle name="Header2 3 2 3 2 2 13" xfId="7083" xr:uid="{00000000-0005-0000-0000-0000B6170000}"/>
    <cellStyle name="Header2 3 2 3 2 2 14" xfId="7084" xr:uid="{00000000-0005-0000-0000-0000B7170000}"/>
    <cellStyle name="Header2 3 2 3 2 2 15" xfId="7085" xr:uid="{00000000-0005-0000-0000-0000B8170000}"/>
    <cellStyle name="Header2 3 2 3 2 2 16" xfId="7086" xr:uid="{00000000-0005-0000-0000-0000B9170000}"/>
    <cellStyle name="Header2 3 2 3 2 2 2" xfId="427" xr:uid="{00000000-0005-0000-0000-0000BA170000}"/>
    <cellStyle name="Header2 3 2 3 2 2 2 10" xfId="7087" xr:uid="{00000000-0005-0000-0000-0000BB170000}"/>
    <cellStyle name="Header2 3 2 3 2 2 2 2" xfId="7088" xr:uid="{00000000-0005-0000-0000-0000BC170000}"/>
    <cellStyle name="Header2 3 2 3 2 2 2 2 2" xfId="7089" xr:uid="{00000000-0005-0000-0000-0000BD170000}"/>
    <cellStyle name="Header2 3 2 3 2 2 2 2 3" xfId="7090" xr:uid="{00000000-0005-0000-0000-0000BE170000}"/>
    <cellStyle name="Header2 3 2 3 2 2 2 2 4" xfId="7091" xr:uid="{00000000-0005-0000-0000-0000BF170000}"/>
    <cellStyle name="Header2 3 2 3 2 2 2 2 5" xfId="7092" xr:uid="{00000000-0005-0000-0000-0000C0170000}"/>
    <cellStyle name="Header2 3 2 3 2 2 2 2 6" xfId="7093" xr:uid="{00000000-0005-0000-0000-0000C1170000}"/>
    <cellStyle name="Header2 3 2 3 2 2 2 2 7" xfId="7094" xr:uid="{00000000-0005-0000-0000-0000C2170000}"/>
    <cellStyle name="Header2 3 2 3 2 2 2 2 8" xfId="7095" xr:uid="{00000000-0005-0000-0000-0000C3170000}"/>
    <cellStyle name="Header2 3 2 3 2 2 2 3" xfId="7096" xr:uid="{00000000-0005-0000-0000-0000C4170000}"/>
    <cellStyle name="Header2 3 2 3 2 2 2 4" xfId="7097" xr:uid="{00000000-0005-0000-0000-0000C5170000}"/>
    <cellStyle name="Header2 3 2 3 2 2 2 5" xfId="7098" xr:uid="{00000000-0005-0000-0000-0000C6170000}"/>
    <cellStyle name="Header2 3 2 3 2 2 2 6" xfId="7099" xr:uid="{00000000-0005-0000-0000-0000C7170000}"/>
    <cellStyle name="Header2 3 2 3 2 2 2 7" xfId="7100" xr:uid="{00000000-0005-0000-0000-0000C8170000}"/>
    <cellStyle name="Header2 3 2 3 2 2 2 8" xfId="7101" xr:uid="{00000000-0005-0000-0000-0000C9170000}"/>
    <cellStyle name="Header2 3 2 3 2 2 2 9" xfId="7102" xr:uid="{00000000-0005-0000-0000-0000CA170000}"/>
    <cellStyle name="Header2 3 2 3 2 2 3" xfId="7103" xr:uid="{00000000-0005-0000-0000-0000CB170000}"/>
    <cellStyle name="Header2 3 2 3 2 2 3 10" xfId="7104" xr:uid="{00000000-0005-0000-0000-0000CC170000}"/>
    <cellStyle name="Header2 3 2 3 2 2 3 2" xfId="7105" xr:uid="{00000000-0005-0000-0000-0000CD170000}"/>
    <cellStyle name="Header2 3 2 3 2 2 3 2 2" xfId="7106" xr:uid="{00000000-0005-0000-0000-0000CE170000}"/>
    <cellStyle name="Header2 3 2 3 2 2 3 2 3" xfId="7107" xr:uid="{00000000-0005-0000-0000-0000CF170000}"/>
    <cellStyle name="Header2 3 2 3 2 2 3 2 4" xfId="7108" xr:uid="{00000000-0005-0000-0000-0000D0170000}"/>
    <cellStyle name="Header2 3 2 3 2 2 3 2 5" xfId="7109" xr:uid="{00000000-0005-0000-0000-0000D1170000}"/>
    <cellStyle name="Header2 3 2 3 2 2 3 2 6" xfId="7110" xr:uid="{00000000-0005-0000-0000-0000D2170000}"/>
    <cellStyle name="Header2 3 2 3 2 2 3 2 7" xfId="7111" xr:uid="{00000000-0005-0000-0000-0000D3170000}"/>
    <cellStyle name="Header2 3 2 3 2 2 3 2 8" xfId="7112" xr:uid="{00000000-0005-0000-0000-0000D4170000}"/>
    <cellStyle name="Header2 3 2 3 2 2 3 3" xfId="7113" xr:uid="{00000000-0005-0000-0000-0000D5170000}"/>
    <cellStyle name="Header2 3 2 3 2 2 3 4" xfId="7114" xr:uid="{00000000-0005-0000-0000-0000D6170000}"/>
    <cellStyle name="Header2 3 2 3 2 2 3 5" xfId="7115" xr:uid="{00000000-0005-0000-0000-0000D7170000}"/>
    <cellStyle name="Header2 3 2 3 2 2 3 6" xfId="7116" xr:uid="{00000000-0005-0000-0000-0000D8170000}"/>
    <cellStyle name="Header2 3 2 3 2 2 3 7" xfId="7117" xr:uid="{00000000-0005-0000-0000-0000D9170000}"/>
    <cellStyle name="Header2 3 2 3 2 2 3 8" xfId="7118" xr:uid="{00000000-0005-0000-0000-0000DA170000}"/>
    <cellStyle name="Header2 3 2 3 2 2 3 9" xfId="7119" xr:uid="{00000000-0005-0000-0000-0000DB170000}"/>
    <cellStyle name="Header2 3 2 3 2 2 4" xfId="7120" xr:uid="{00000000-0005-0000-0000-0000DC170000}"/>
    <cellStyle name="Header2 3 2 3 2 2 4 2" xfId="7121" xr:uid="{00000000-0005-0000-0000-0000DD170000}"/>
    <cellStyle name="Header2 3 2 3 2 2 4 3" xfId="7122" xr:uid="{00000000-0005-0000-0000-0000DE170000}"/>
    <cellStyle name="Header2 3 2 3 2 2 4 4" xfId="7123" xr:uid="{00000000-0005-0000-0000-0000DF170000}"/>
    <cellStyle name="Header2 3 2 3 2 2 4 5" xfId="7124" xr:uid="{00000000-0005-0000-0000-0000E0170000}"/>
    <cellStyle name="Header2 3 2 3 2 2 4 6" xfId="7125" xr:uid="{00000000-0005-0000-0000-0000E1170000}"/>
    <cellStyle name="Header2 3 2 3 2 2 4 7" xfId="7126" xr:uid="{00000000-0005-0000-0000-0000E2170000}"/>
    <cellStyle name="Header2 3 2 3 2 2 4 8" xfId="7127" xr:uid="{00000000-0005-0000-0000-0000E3170000}"/>
    <cellStyle name="Header2 3 2 3 2 2 4 9" xfId="7128" xr:uid="{00000000-0005-0000-0000-0000E4170000}"/>
    <cellStyle name="Header2 3 2 3 2 2 5" xfId="7129" xr:uid="{00000000-0005-0000-0000-0000E5170000}"/>
    <cellStyle name="Header2 3 2 3 2 2 5 2" xfId="7130" xr:uid="{00000000-0005-0000-0000-0000E6170000}"/>
    <cellStyle name="Header2 3 2 3 2 2 5 3" xfId="7131" xr:uid="{00000000-0005-0000-0000-0000E7170000}"/>
    <cellStyle name="Header2 3 2 3 2 2 5 4" xfId="7132" xr:uid="{00000000-0005-0000-0000-0000E8170000}"/>
    <cellStyle name="Header2 3 2 3 2 2 5 5" xfId="7133" xr:uid="{00000000-0005-0000-0000-0000E9170000}"/>
    <cellStyle name="Header2 3 2 3 2 2 5 6" xfId="7134" xr:uid="{00000000-0005-0000-0000-0000EA170000}"/>
    <cellStyle name="Header2 3 2 3 2 2 5 7" xfId="7135" xr:uid="{00000000-0005-0000-0000-0000EB170000}"/>
    <cellStyle name="Header2 3 2 3 2 2 5 8" xfId="7136" xr:uid="{00000000-0005-0000-0000-0000EC170000}"/>
    <cellStyle name="Header2 3 2 3 2 2 6" xfId="7137" xr:uid="{00000000-0005-0000-0000-0000ED170000}"/>
    <cellStyle name="Header2 3 2 3 2 2 6 2" xfId="7138" xr:uid="{00000000-0005-0000-0000-0000EE170000}"/>
    <cellStyle name="Header2 3 2 3 2 2 6 3" xfId="7139" xr:uid="{00000000-0005-0000-0000-0000EF170000}"/>
    <cellStyle name="Header2 3 2 3 2 2 6 4" xfId="7140" xr:uid="{00000000-0005-0000-0000-0000F0170000}"/>
    <cellStyle name="Header2 3 2 3 2 2 6 5" xfId="7141" xr:uid="{00000000-0005-0000-0000-0000F1170000}"/>
    <cellStyle name="Header2 3 2 3 2 2 6 6" xfId="7142" xr:uid="{00000000-0005-0000-0000-0000F2170000}"/>
    <cellStyle name="Header2 3 2 3 2 2 6 7" xfId="7143" xr:uid="{00000000-0005-0000-0000-0000F3170000}"/>
    <cellStyle name="Header2 3 2 3 2 2 6 8" xfId="7144" xr:uid="{00000000-0005-0000-0000-0000F4170000}"/>
    <cellStyle name="Header2 3 2 3 2 2 7" xfId="7145" xr:uid="{00000000-0005-0000-0000-0000F5170000}"/>
    <cellStyle name="Header2 3 2 3 2 2 7 2" xfId="7146" xr:uid="{00000000-0005-0000-0000-0000F6170000}"/>
    <cellStyle name="Header2 3 2 3 2 2 7 3" xfId="7147" xr:uid="{00000000-0005-0000-0000-0000F7170000}"/>
    <cellStyle name="Header2 3 2 3 2 2 7 4" xfId="7148" xr:uid="{00000000-0005-0000-0000-0000F8170000}"/>
    <cellStyle name="Header2 3 2 3 2 2 7 5" xfId="7149" xr:uid="{00000000-0005-0000-0000-0000F9170000}"/>
    <cellStyle name="Header2 3 2 3 2 2 7 6" xfId="7150" xr:uid="{00000000-0005-0000-0000-0000FA170000}"/>
    <cellStyle name="Header2 3 2 3 2 2 7 7" xfId="7151" xr:uid="{00000000-0005-0000-0000-0000FB170000}"/>
    <cellStyle name="Header2 3 2 3 2 2 7 8" xfId="7152" xr:uid="{00000000-0005-0000-0000-0000FC170000}"/>
    <cellStyle name="Header2 3 2 3 2 2 8" xfId="7153" xr:uid="{00000000-0005-0000-0000-0000FD170000}"/>
    <cellStyle name="Header2 3 2 3 2 2 8 2" xfId="7154" xr:uid="{00000000-0005-0000-0000-0000FE170000}"/>
    <cellStyle name="Header2 3 2 3 2 2 8 3" xfId="7155" xr:uid="{00000000-0005-0000-0000-0000FF170000}"/>
    <cellStyle name="Header2 3 2 3 2 2 8 4" xfId="7156" xr:uid="{00000000-0005-0000-0000-000000180000}"/>
    <cellStyle name="Header2 3 2 3 2 2 8 5" xfId="7157" xr:uid="{00000000-0005-0000-0000-000001180000}"/>
    <cellStyle name="Header2 3 2 3 2 2 8 6" xfId="7158" xr:uid="{00000000-0005-0000-0000-000002180000}"/>
    <cellStyle name="Header2 3 2 3 2 2 8 7" xfId="7159" xr:uid="{00000000-0005-0000-0000-000003180000}"/>
    <cellStyle name="Header2 3 2 3 2 2 8 8" xfId="7160" xr:uid="{00000000-0005-0000-0000-000004180000}"/>
    <cellStyle name="Header2 3 2 3 2 2 9" xfId="7161" xr:uid="{00000000-0005-0000-0000-000005180000}"/>
    <cellStyle name="Header2 3 2 3 2 3" xfId="428" xr:uid="{00000000-0005-0000-0000-000006180000}"/>
    <cellStyle name="Header2 3 2 3 2 3 10" xfId="7162" xr:uid="{00000000-0005-0000-0000-000007180000}"/>
    <cellStyle name="Header2 3 2 3 2 3 2" xfId="7163" xr:uid="{00000000-0005-0000-0000-000008180000}"/>
    <cellStyle name="Header2 3 2 3 2 3 2 2" xfId="7164" xr:uid="{00000000-0005-0000-0000-000009180000}"/>
    <cellStyle name="Header2 3 2 3 2 3 2 3" xfId="7165" xr:uid="{00000000-0005-0000-0000-00000A180000}"/>
    <cellStyle name="Header2 3 2 3 2 3 2 4" xfId="7166" xr:uid="{00000000-0005-0000-0000-00000B180000}"/>
    <cellStyle name="Header2 3 2 3 2 3 2 5" xfId="7167" xr:uid="{00000000-0005-0000-0000-00000C180000}"/>
    <cellStyle name="Header2 3 2 3 2 3 2 6" xfId="7168" xr:uid="{00000000-0005-0000-0000-00000D180000}"/>
    <cellStyle name="Header2 3 2 3 2 3 2 7" xfId="7169" xr:uid="{00000000-0005-0000-0000-00000E180000}"/>
    <cellStyle name="Header2 3 2 3 2 3 2 8" xfId="7170" xr:uid="{00000000-0005-0000-0000-00000F180000}"/>
    <cellStyle name="Header2 3 2 3 2 3 3" xfId="7171" xr:uid="{00000000-0005-0000-0000-000010180000}"/>
    <cellStyle name="Header2 3 2 3 2 3 4" xfId="7172" xr:uid="{00000000-0005-0000-0000-000011180000}"/>
    <cellStyle name="Header2 3 2 3 2 3 5" xfId="7173" xr:uid="{00000000-0005-0000-0000-000012180000}"/>
    <cellStyle name="Header2 3 2 3 2 3 6" xfId="7174" xr:uid="{00000000-0005-0000-0000-000013180000}"/>
    <cellStyle name="Header2 3 2 3 2 3 7" xfId="7175" xr:uid="{00000000-0005-0000-0000-000014180000}"/>
    <cellStyle name="Header2 3 2 3 2 3 8" xfId="7176" xr:uid="{00000000-0005-0000-0000-000015180000}"/>
    <cellStyle name="Header2 3 2 3 2 3 9" xfId="7177" xr:uid="{00000000-0005-0000-0000-000016180000}"/>
    <cellStyle name="Header2 3 2 3 2 4" xfId="7178" xr:uid="{00000000-0005-0000-0000-000017180000}"/>
    <cellStyle name="Header2 3 2 3 2 4 10" xfId="7179" xr:uid="{00000000-0005-0000-0000-000018180000}"/>
    <cellStyle name="Header2 3 2 3 2 4 2" xfId="7180" xr:uid="{00000000-0005-0000-0000-000019180000}"/>
    <cellStyle name="Header2 3 2 3 2 4 2 2" xfId="7181" xr:uid="{00000000-0005-0000-0000-00001A180000}"/>
    <cellStyle name="Header2 3 2 3 2 4 2 3" xfId="7182" xr:uid="{00000000-0005-0000-0000-00001B180000}"/>
    <cellStyle name="Header2 3 2 3 2 4 2 4" xfId="7183" xr:uid="{00000000-0005-0000-0000-00001C180000}"/>
    <cellStyle name="Header2 3 2 3 2 4 2 5" xfId="7184" xr:uid="{00000000-0005-0000-0000-00001D180000}"/>
    <cellStyle name="Header2 3 2 3 2 4 2 6" xfId="7185" xr:uid="{00000000-0005-0000-0000-00001E180000}"/>
    <cellStyle name="Header2 3 2 3 2 4 2 7" xfId="7186" xr:uid="{00000000-0005-0000-0000-00001F180000}"/>
    <cellStyle name="Header2 3 2 3 2 4 2 8" xfId="7187" xr:uid="{00000000-0005-0000-0000-000020180000}"/>
    <cellStyle name="Header2 3 2 3 2 4 3" xfId="7188" xr:uid="{00000000-0005-0000-0000-000021180000}"/>
    <cellStyle name="Header2 3 2 3 2 4 4" xfId="7189" xr:uid="{00000000-0005-0000-0000-000022180000}"/>
    <cellStyle name="Header2 3 2 3 2 4 5" xfId="7190" xr:uid="{00000000-0005-0000-0000-000023180000}"/>
    <cellStyle name="Header2 3 2 3 2 4 6" xfId="7191" xr:uid="{00000000-0005-0000-0000-000024180000}"/>
    <cellStyle name="Header2 3 2 3 2 4 7" xfId="7192" xr:uid="{00000000-0005-0000-0000-000025180000}"/>
    <cellStyle name="Header2 3 2 3 2 4 8" xfId="7193" xr:uid="{00000000-0005-0000-0000-000026180000}"/>
    <cellStyle name="Header2 3 2 3 2 4 9" xfId="7194" xr:uid="{00000000-0005-0000-0000-000027180000}"/>
    <cellStyle name="Header2 3 2 3 2 5" xfId="7195" xr:uid="{00000000-0005-0000-0000-000028180000}"/>
    <cellStyle name="Header2 3 2 3 2 5 2" xfId="7196" xr:uid="{00000000-0005-0000-0000-000029180000}"/>
    <cellStyle name="Header2 3 2 3 2 5 3" xfId="7197" xr:uid="{00000000-0005-0000-0000-00002A180000}"/>
    <cellStyle name="Header2 3 2 3 2 5 4" xfId="7198" xr:uid="{00000000-0005-0000-0000-00002B180000}"/>
    <cellStyle name="Header2 3 2 3 2 5 5" xfId="7199" xr:uid="{00000000-0005-0000-0000-00002C180000}"/>
    <cellStyle name="Header2 3 2 3 2 5 6" xfId="7200" xr:uid="{00000000-0005-0000-0000-00002D180000}"/>
    <cellStyle name="Header2 3 2 3 2 5 7" xfId="7201" xr:uid="{00000000-0005-0000-0000-00002E180000}"/>
    <cellStyle name="Header2 3 2 3 2 5 8" xfId="7202" xr:uid="{00000000-0005-0000-0000-00002F180000}"/>
    <cellStyle name="Header2 3 2 3 2 5 9" xfId="7203" xr:uid="{00000000-0005-0000-0000-000030180000}"/>
    <cellStyle name="Header2 3 2 3 2 6" xfId="7204" xr:uid="{00000000-0005-0000-0000-000031180000}"/>
    <cellStyle name="Header2 3 2 3 2 6 2" xfId="7205" xr:uid="{00000000-0005-0000-0000-000032180000}"/>
    <cellStyle name="Header2 3 2 3 2 6 3" xfId="7206" xr:uid="{00000000-0005-0000-0000-000033180000}"/>
    <cellStyle name="Header2 3 2 3 2 6 4" xfId="7207" xr:uid="{00000000-0005-0000-0000-000034180000}"/>
    <cellStyle name="Header2 3 2 3 2 6 5" xfId="7208" xr:uid="{00000000-0005-0000-0000-000035180000}"/>
    <cellStyle name="Header2 3 2 3 2 6 6" xfId="7209" xr:uid="{00000000-0005-0000-0000-000036180000}"/>
    <cellStyle name="Header2 3 2 3 2 6 7" xfId="7210" xr:uid="{00000000-0005-0000-0000-000037180000}"/>
    <cellStyle name="Header2 3 2 3 2 6 8" xfId="7211" xr:uid="{00000000-0005-0000-0000-000038180000}"/>
    <cellStyle name="Header2 3 2 3 2 7" xfId="7212" xr:uid="{00000000-0005-0000-0000-000039180000}"/>
    <cellStyle name="Header2 3 2 3 2 7 2" xfId="7213" xr:uid="{00000000-0005-0000-0000-00003A180000}"/>
    <cellStyle name="Header2 3 2 3 2 7 3" xfId="7214" xr:uid="{00000000-0005-0000-0000-00003B180000}"/>
    <cellStyle name="Header2 3 2 3 2 7 4" xfId="7215" xr:uid="{00000000-0005-0000-0000-00003C180000}"/>
    <cellStyle name="Header2 3 2 3 2 7 5" xfId="7216" xr:uid="{00000000-0005-0000-0000-00003D180000}"/>
    <cellStyle name="Header2 3 2 3 2 7 6" xfId="7217" xr:uid="{00000000-0005-0000-0000-00003E180000}"/>
    <cellStyle name="Header2 3 2 3 2 7 7" xfId="7218" xr:uid="{00000000-0005-0000-0000-00003F180000}"/>
    <cellStyle name="Header2 3 2 3 2 7 8" xfId="7219" xr:uid="{00000000-0005-0000-0000-000040180000}"/>
    <cellStyle name="Header2 3 2 3 2 8" xfId="7220" xr:uid="{00000000-0005-0000-0000-000041180000}"/>
    <cellStyle name="Header2 3 2 3 2 8 2" xfId="7221" xr:uid="{00000000-0005-0000-0000-000042180000}"/>
    <cellStyle name="Header2 3 2 3 2 8 3" xfId="7222" xr:uid="{00000000-0005-0000-0000-000043180000}"/>
    <cellStyle name="Header2 3 2 3 2 8 4" xfId="7223" xr:uid="{00000000-0005-0000-0000-000044180000}"/>
    <cellStyle name="Header2 3 2 3 2 8 5" xfId="7224" xr:uid="{00000000-0005-0000-0000-000045180000}"/>
    <cellStyle name="Header2 3 2 3 2 8 6" xfId="7225" xr:uid="{00000000-0005-0000-0000-000046180000}"/>
    <cellStyle name="Header2 3 2 3 2 8 7" xfId="7226" xr:uid="{00000000-0005-0000-0000-000047180000}"/>
    <cellStyle name="Header2 3 2 3 2 8 8" xfId="7227" xr:uid="{00000000-0005-0000-0000-000048180000}"/>
    <cellStyle name="Header2 3 2 3 2 9" xfId="7228" xr:uid="{00000000-0005-0000-0000-000049180000}"/>
    <cellStyle name="Header2 3 2 3 2 9 2" xfId="7229" xr:uid="{00000000-0005-0000-0000-00004A180000}"/>
    <cellStyle name="Header2 3 2 3 2 9 3" xfId="7230" xr:uid="{00000000-0005-0000-0000-00004B180000}"/>
    <cellStyle name="Header2 3 2 3 2 9 4" xfId="7231" xr:uid="{00000000-0005-0000-0000-00004C180000}"/>
    <cellStyle name="Header2 3 2 3 2 9 5" xfId="7232" xr:uid="{00000000-0005-0000-0000-00004D180000}"/>
    <cellStyle name="Header2 3 2 3 2 9 6" xfId="7233" xr:uid="{00000000-0005-0000-0000-00004E180000}"/>
    <cellStyle name="Header2 3 2 3 2 9 7" xfId="7234" xr:uid="{00000000-0005-0000-0000-00004F180000}"/>
    <cellStyle name="Header2 3 2 3 2 9 8" xfId="7235" xr:uid="{00000000-0005-0000-0000-000050180000}"/>
    <cellStyle name="Header2 3 2 3 3" xfId="429" xr:uid="{00000000-0005-0000-0000-000051180000}"/>
    <cellStyle name="Header2 3 2 3 3 10" xfId="7236" xr:uid="{00000000-0005-0000-0000-000052180000}"/>
    <cellStyle name="Header2 3 2 3 3 11" xfId="7237" xr:uid="{00000000-0005-0000-0000-000053180000}"/>
    <cellStyle name="Header2 3 2 3 3 12" xfId="7238" xr:uid="{00000000-0005-0000-0000-000054180000}"/>
    <cellStyle name="Header2 3 2 3 3 13" xfId="7239" xr:uid="{00000000-0005-0000-0000-000055180000}"/>
    <cellStyle name="Header2 3 2 3 3 14" xfId="7240" xr:uid="{00000000-0005-0000-0000-000056180000}"/>
    <cellStyle name="Header2 3 2 3 3 15" xfId="7241" xr:uid="{00000000-0005-0000-0000-000057180000}"/>
    <cellStyle name="Header2 3 2 3 3 16" xfId="7242" xr:uid="{00000000-0005-0000-0000-000058180000}"/>
    <cellStyle name="Header2 3 2 3 3 17" xfId="7243" xr:uid="{00000000-0005-0000-0000-000059180000}"/>
    <cellStyle name="Header2 3 2 3 3 2" xfId="430" xr:uid="{00000000-0005-0000-0000-00005A180000}"/>
    <cellStyle name="Header2 3 2 3 3 2 10" xfId="7244" xr:uid="{00000000-0005-0000-0000-00005B180000}"/>
    <cellStyle name="Header2 3 2 3 3 2 11" xfId="7245" xr:uid="{00000000-0005-0000-0000-00005C180000}"/>
    <cellStyle name="Header2 3 2 3 3 2 12" xfId="7246" xr:uid="{00000000-0005-0000-0000-00005D180000}"/>
    <cellStyle name="Header2 3 2 3 3 2 13" xfId="7247" xr:uid="{00000000-0005-0000-0000-00005E180000}"/>
    <cellStyle name="Header2 3 2 3 3 2 14" xfId="7248" xr:uid="{00000000-0005-0000-0000-00005F180000}"/>
    <cellStyle name="Header2 3 2 3 3 2 15" xfId="7249" xr:uid="{00000000-0005-0000-0000-000060180000}"/>
    <cellStyle name="Header2 3 2 3 3 2 16" xfId="7250" xr:uid="{00000000-0005-0000-0000-000061180000}"/>
    <cellStyle name="Header2 3 2 3 3 2 2" xfId="431" xr:uid="{00000000-0005-0000-0000-000062180000}"/>
    <cellStyle name="Header2 3 2 3 3 2 2 10" xfId="7251" xr:uid="{00000000-0005-0000-0000-000063180000}"/>
    <cellStyle name="Header2 3 2 3 3 2 2 2" xfId="7252" xr:uid="{00000000-0005-0000-0000-000064180000}"/>
    <cellStyle name="Header2 3 2 3 3 2 2 2 2" xfId="7253" xr:uid="{00000000-0005-0000-0000-000065180000}"/>
    <cellStyle name="Header2 3 2 3 3 2 2 2 3" xfId="7254" xr:uid="{00000000-0005-0000-0000-000066180000}"/>
    <cellStyle name="Header2 3 2 3 3 2 2 2 4" xfId="7255" xr:uid="{00000000-0005-0000-0000-000067180000}"/>
    <cellStyle name="Header2 3 2 3 3 2 2 2 5" xfId="7256" xr:uid="{00000000-0005-0000-0000-000068180000}"/>
    <cellStyle name="Header2 3 2 3 3 2 2 2 6" xfId="7257" xr:uid="{00000000-0005-0000-0000-000069180000}"/>
    <cellStyle name="Header2 3 2 3 3 2 2 2 7" xfId="7258" xr:uid="{00000000-0005-0000-0000-00006A180000}"/>
    <cellStyle name="Header2 3 2 3 3 2 2 2 8" xfId="7259" xr:uid="{00000000-0005-0000-0000-00006B180000}"/>
    <cellStyle name="Header2 3 2 3 3 2 2 3" xfId="7260" xr:uid="{00000000-0005-0000-0000-00006C180000}"/>
    <cellStyle name="Header2 3 2 3 3 2 2 4" xfId="7261" xr:uid="{00000000-0005-0000-0000-00006D180000}"/>
    <cellStyle name="Header2 3 2 3 3 2 2 5" xfId="7262" xr:uid="{00000000-0005-0000-0000-00006E180000}"/>
    <cellStyle name="Header2 3 2 3 3 2 2 6" xfId="7263" xr:uid="{00000000-0005-0000-0000-00006F180000}"/>
    <cellStyle name="Header2 3 2 3 3 2 2 7" xfId="7264" xr:uid="{00000000-0005-0000-0000-000070180000}"/>
    <cellStyle name="Header2 3 2 3 3 2 2 8" xfId="7265" xr:uid="{00000000-0005-0000-0000-000071180000}"/>
    <cellStyle name="Header2 3 2 3 3 2 2 9" xfId="7266" xr:uid="{00000000-0005-0000-0000-000072180000}"/>
    <cellStyle name="Header2 3 2 3 3 2 3" xfId="7267" xr:uid="{00000000-0005-0000-0000-000073180000}"/>
    <cellStyle name="Header2 3 2 3 3 2 3 10" xfId="7268" xr:uid="{00000000-0005-0000-0000-000074180000}"/>
    <cellStyle name="Header2 3 2 3 3 2 3 2" xfId="7269" xr:uid="{00000000-0005-0000-0000-000075180000}"/>
    <cellStyle name="Header2 3 2 3 3 2 3 2 2" xfId="7270" xr:uid="{00000000-0005-0000-0000-000076180000}"/>
    <cellStyle name="Header2 3 2 3 3 2 3 2 3" xfId="7271" xr:uid="{00000000-0005-0000-0000-000077180000}"/>
    <cellStyle name="Header2 3 2 3 3 2 3 2 4" xfId="7272" xr:uid="{00000000-0005-0000-0000-000078180000}"/>
    <cellStyle name="Header2 3 2 3 3 2 3 2 5" xfId="7273" xr:uid="{00000000-0005-0000-0000-000079180000}"/>
    <cellStyle name="Header2 3 2 3 3 2 3 2 6" xfId="7274" xr:uid="{00000000-0005-0000-0000-00007A180000}"/>
    <cellStyle name="Header2 3 2 3 3 2 3 2 7" xfId="7275" xr:uid="{00000000-0005-0000-0000-00007B180000}"/>
    <cellStyle name="Header2 3 2 3 3 2 3 2 8" xfId="7276" xr:uid="{00000000-0005-0000-0000-00007C180000}"/>
    <cellStyle name="Header2 3 2 3 3 2 3 3" xfId="7277" xr:uid="{00000000-0005-0000-0000-00007D180000}"/>
    <cellStyle name="Header2 3 2 3 3 2 3 4" xfId="7278" xr:uid="{00000000-0005-0000-0000-00007E180000}"/>
    <cellStyle name="Header2 3 2 3 3 2 3 5" xfId="7279" xr:uid="{00000000-0005-0000-0000-00007F180000}"/>
    <cellStyle name="Header2 3 2 3 3 2 3 6" xfId="7280" xr:uid="{00000000-0005-0000-0000-000080180000}"/>
    <cellStyle name="Header2 3 2 3 3 2 3 7" xfId="7281" xr:uid="{00000000-0005-0000-0000-000081180000}"/>
    <cellStyle name="Header2 3 2 3 3 2 3 8" xfId="7282" xr:uid="{00000000-0005-0000-0000-000082180000}"/>
    <cellStyle name="Header2 3 2 3 3 2 3 9" xfId="7283" xr:uid="{00000000-0005-0000-0000-000083180000}"/>
    <cellStyle name="Header2 3 2 3 3 2 4" xfId="7284" xr:uid="{00000000-0005-0000-0000-000084180000}"/>
    <cellStyle name="Header2 3 2 3 3 2 4 2" xfId="7285" xr:uid="{00000000-0005-0000-0000-000085180000}"/>
    <cellStyle name="Header2 3 2 3 3 2 4 3" xfId="7286" xr:uid="{00000000-0005-0000-0000-000086180000}"/>
    <cellStyle name="Header2 3 2 3 3 2 4 4" xfId="7287" xr:uid="{00000000-0005-0000-0000-000087180000}"/>
    <cellStyle name="Header2 3 2 3 3 2 4 5" xfId="7288" xr:uid="{00000000-0005-0000-0000-000088180000}"/>
    <cellStyle name="Header2 3 2 3 3 2 4 6" xfId="7289" xr:uid="{00000000-0005-0000-0000-000089180000}"/>
    <cellStyle name="Header2 3 2 3 3 2 4 7" xfId="7290" xr:uid="{00000000-0005-0000-0000-00008A180000}"/>
    <cellStyle name="Header2 3 2 3 3 2 4 8" xfId="7291" xr:uid="{00000000-0005-0000-0000-00008B180000}"/>
    <cellStyle name="Header2 3 2 3 3 2 4 9" xfId="7292" xr:uid="{00000000-0005-0000-0000-00008C180000}"/>
    <cellStyle name="Header2 3 2 3 3 2 5" xfId="7293" xr:uid="{00000000-0005-0000-0000-00008D180000}"/>
    <cellStyle name="Header2 3 2 3 3 2 5 2" xfId="7294" xr:uid="{00000000-0005-0000-0000-00008E180000}"/>
    <cellStyle name="Header2 3 2 3 3 2 5 3" xfId="7295" xr:uid="{00000000-0005-0000-0000-00008F180000}"/>
    <cellStyle name="Header2 3 2 3 3 2 5 4" xfId="7296" xr:uid="{00000000-0005-0000-0000-000090180000}"/>
    <cellStyle name="Header2 3 2 3 3 2 5 5" xfId="7297" xr:uid="{00000000-0005-0000-0000-000091180000}"/>
    <cellStyle name="Header2 3 2 3 3 2 5 6" xfId="7298" xr:uid="{00000000-0005-0000-0000-000092180000}"/>
    <cellStyle name="Header2 3 2 3 3 2 5 7" xfId="7299" xr:uid="{00000000-0005-0000-0000-000093180000}"/>
    <cellStyle name="Header2 3 2 3 3 2 5 8" xfId="7300" xr:uid="{00000000-0005-0000-0000-000094180000}"/>
    <cellStyle name="Header2 3 2 3 3 2 6" xfId="7301" xr:uid="{00000000-0005-0000-0000-000095180000}"/>
    <cellStyle name="Header2 3 2 3 3 2 6 2" xfId="7302" xr:uid="{00000000-0005-0000-0000-000096180000}"/>
    <cellStyle name="Header2 3 2 3 3 2 6 3" xfId="7303" xr:uid="{00000000-0005-0000-0000-000097180000}"/>
    <cellStyle name="Header2 3 2 3 3 2 6 4" xfId="7304" xr:uid="{00000000-0005-0000-0000-000098180000}"/>
    <cellStyle name="Header2 3 2 3 3 2 6 5" xfId="7305" xr:uid="{00000000-0005-0000-0000-000099180000}"/>
    <cellStyle name="Header2 3 2 3 3 2 6 6" xfId="7306" xr:uid="{00000000-0005-0000-0000-00009A180000}"/>
    <cellStyle name="Header2 3 2 3 3 2 6 7" xfId="7307" xr:uid="{00000000-0005-0000-0000-00009B180000}"/>
    <cellStyle name="Header2 3 2 3 3 2 6 8" xfId="7308" xr:uid="{00000000-0005-0000-0000-00009C180000}"/>
    <cellStyle name="Header2 3 2 3 3 2 7" xfId="7309" xr:uid="{00000000-0005-0000-0000-00009D180000}"/>
    <cellStyle name="Header2 3 2 3 3 2 7 2" xfId="7310" xr:uid="{00000000-0005-0000-0000-00009E180000}"/>
    <cellStyle name="Header2 3 2 3 3 2 7 3" xfId="7311" xr:uid="{00000000-0005-0000-0000-00009F180000}"/>
    <cellStyle name="Header2 3 2 3 3 2 7 4" xfId="7312" xr:uid="{00000000-0005-0000-0000-0000A0180000}"/>
    <cellStyle name="Header2 3 2 3 3 2 7 5" xfId="7313" xr:uid="{00000000-0005-0000-0000-0000A1180000}"/>
    <cellStyle name="Header2 3 2 3 3 2 7 6" xfId="7314" xr:uid="{00000000-0005-0000-0000-0000A2180000}"/>
    <cellStyle name="Header2 3 2 3 3 2 7 7" xfId="7315" xr:uid="{00000000-0005-0000-0000-0000A3180000}"/>
    <cellStyle name="Header2 3 2 3 3 2 7 8" xfId="7316" xr:uid="{00000000-0005-0000-0000-0000A4180000}"/>
    <cellStyle name="Header2 3 2 3 3 2 8" xfId="7317" xr:uid="{00000000-0005-0000-0000-0000A5180000}"/>
    <cellStyle name="Header2 3 2 3 3 2 8 2" xfId="7318" xr:uid="{00000000-0005-0000-0000-0000A6180000}"/>
    <cellStyle name="Header2 3 2 3 3 2 8 3" xfId="7319" xr:uid="{00000000-0005-0000-0000-0000A7180000}"/>
    <cellStyle name="Header2 3 2 3 3 2 8 4" xfId="7320" xr:uid="{00000000-0005-0000-0000-0000A8180000}"/>
    <cellStyle name="Header2 3 2 3 3 2 8 5" xfId="7321" xr:uid="{00000000-0005-0000-0000-0000A9180000}"/>
    <cellStyle name="Header2 3 2 3 3 2 8 6" xfId="7322" xr:uid="{00000000-0005-0000-0000-0000AA180000}"/>
    <cellStyle name="Header2 3 2 3 3 2 8 7" xfId="7323" xr:uid="{00000000-0005-0000-0000-0000AB180000}"/>
    <cellStyle name="Header2 3 2 3 3 2 8 8" xfId="7324" xr:uid="{00000000-0005-0000-0000-0000AC180000}"/>
    <cellStyle name="Header2 3 2 3 3 2 9" xfId="7325" xr:uid="{00000000-0005-0000-0000-0000AD180000}"/>
    <cellStyle name="Header2 3 2 3 3 3" xfId="432" xr:uid="{00000000-0005-0000-0000-0000AE180000}"/>
    <cellStyle name="Header2 3 2 3 3 3 10" xfId="7326" xr:uid="{00000000-0005-0000-0000-0000AF180000}"/>
    <cellStyle name="Header2 3 2 3 3 3 2" xfId="7327" xr:uid="{00000000-0005-0000-0000-0000B0180000}"/>
    <cellStyle name="Header2 3 2 3 3 3 2 2" xfId="7328" xr:uid="{00000000-0005-0000-0000-0000B1180000}"/>
    <cellStyle name="Header2 3 2 3 3 3 2 3" xfId="7329" xr:uid="{00000000-0005-0000-0000-0000B2180000}"/>
    <cellStyle name="Header2 3 2 3 3 3 2 4" xfId="7330" xr:uid="{00000000-0005-0000-0000-0000B3180000}"/>
    <cellStyle name="Header2 3 2 3 3 3 2 5" xfId="7331" xr:uid="{00000000-0005-0000-0000-0000B4180000}"/>
    <cellStyle name="Header2 3 2 3 3 3 2 6" xfId="7332" xr:uid="{00000000-0005-0000-0000-0000B5180000}"/>
    <cellStyle name="Header2 3 2 3 3 3 2 7" xfId="7333" xr:uid="{00000000-0005-0000-0000-0000B6180000}"/>
    <cellStyle name="Header2 3 2 3 3 3 2 8" xfId="7334" xr:uid="{00000000-0005-0000-0000-0000B7180000}"/>
    <cellStyle name="Header2 3 2 3 3 3 3" xfId="7335" xr:uid="{00000000-0005-0000-0000-0000B8180000}"/>
    <cellStyle name="Header2 3 2 3 3 3 4" xfId="7336" xr:uid="{00000000-0005-0000-0000-0000B9180000}"/>
    <cellStyle name="Header2 3 2 3 3 3 5" xfId="7337" xr:uid="{00000000-0005-0000-0000-0000BA180000}"/>
    <cellStyle name="Header2 3 2 3 3 3 6" xfId="7338" xr:uid="{00000000-0005-0000-0000-0000BB180000}"/>
    <cellStyle name="Header2 3 2 3 3 3 7" xfId="7339" xr:uid="{00000000-0005-0000-0000-0000BC180000}"/>
    <cellStyle name="Header2 3 2 3 3 3 8" xfId="7340" xr:uid="{00000000-0005-0000-0000-0000BD180000}"/>
    <cellStyle name="Header2 3 2 3 3 3 9" xfId="7341" xr:uid="{00000000-0005-0000-0000-0000BE180000}"/>
    <cellStyle name="Header2 3 2 3 3 4" xfId="7342" xr:uid="{00000000-0005-0000-0000-0000BF180000}"/>
    <cellStyle name="Header2 3 2 3 3 4 10" xfId="7343" xr:uid="{00000000-0005-0000-0000-0000C0180000}"/>
    <cellStyle name="Header2 3 2 3 3 4 2" xfId="7344" xr:uid="{00000000-0005-0000-0000-0000C1180000}"/>
    <cellStyle name="Header2 3 2 3 3 4 2 2" xfId="7345" xr:uid="{00000000-0005-0000-0000-0000C2180000}"/>
    <cellStyle name="Header2 3 2 3 3 4 2 3" xfId="7346" xr:uid="{00000000-0005-0000-0000-0000C3180000}"/>
    <cellStyle name="Header2 3 2 3 3 4 2 4" xfId="7347" xr:uid="{00000000-0005-0000-0000-0000C4180000}"/>
    <cellStyle name="Header2 3 2 3 3 4 2 5" xfId="7348" xr:uid="{00000000-0005-0000-0000-0000C5180000}"/>
    <cellStyle name="Header2 3 2 3 3 4 2 6" xfId="7349" xr:uid="{00000000-0005-0000-0000-0000C6180000}"/>
    <cellStyle name="Header2 3 2 3 3 4 2 7" xfId="7350" xr:uid="{00000000-0005-0000-0000-0000C7180000}"/>
    <cellStyle name="Header2 3 2 3 3 4 2 8" xfId="7351" xr:uid="{00000000-0005-0000-0000-0000C8180000}"/>
    <cellStyle name="Header2 3 2 3 3 4 3" xfId="7352" xr:uid="{00000000-0005-0000-0000-0000C9180000}"/>
    <cellStyle name="Header2 3 2 3 3 4 4" xfId="7353" xr:uid="{00000000-0005-0000-0000-0000CA180000}"/>
    <cellStyle name="Header2 3 2 3 3 4 5" xfId="7354" xr:uid="{00000000-0005-0000-0000-0000CB180000}"/>
    <cellStyle name="Header2 3 2 3 3 4 6" xfId="7355" xr:uid="{00000000-0005-0000-0000-0000CC180000}"/>
    <cellStyle name="Header2 3 2 3 3 4 7" xfId="7356" xr:uid="{00000000-0005-0000-0000-0000CD180000}"/>
    <cellStyle name="Header2 3 2 3 3 4 8" xfId="7357" xr:uid="{00000000-0005-0000-0000-0000CE180000}"/>
    <cellStyle name="Header2 3 2 3 3 4 9" xfId="7358" xr:uid="{00000000-0005-0000-0000-0000CF180000}"/>
    <cellStyle name="Header2 3 2 3 3 5" xfId="7359" xr:uid="{00000000-0005-0000-0000-0000D0180000}"/>
    <cellStyle name="Header2 3 2 3 3 5 2" xfId="7360" xr:uid="{00000000-0005-0000-0000-0000D1180000}"/>
    <cellStyle name="Header2 3 2 3 3 5 3" xfId="7361" xr:uid="{00000000-0005-0000-0000-0000D2180000}"/>
    <cellStyle name="Header2 3 2 3 3 5 4" xfId="7362" xr:uid="{00000000-0005-0000-0000-0000D3180000}"/>
    <cellStyle name="Header2 3 2 3 3 5 5" xfId="7363" xr:uid="{00000000-0005-0000-0000-0000D4180000}"/>
    <cellStyle name="Header2 3 2 3 3 5 6" xfId="7364" xr:uid="{00000000-0005-0000-0000-0000D5180000}"/>
    <cellStyle name="Header2 3 2 3 3 5 7" xfId="7365" xr:uid="{00000000-0005-0000-0000-0000D6180000}"/>
    <cellStyle name="Header2 3 2 3 3 5 8" xfId="7366" xr:uid="{00000000-0005-0000-0000-0000D7180000}"/>
    <cellStyle name="Header2 3 2 3 3 5 9" xfId="7367" xr:uid="{00000000-0005-0000-0000-0000D8180000}"/>
    <cellStyle name="Header2 3 2 3 3 6" xfId="7368" xr:uid="{00000000-0005-0000-0000-0000D9180000}"/>
    <cellStyle name="Header2 3 2 3 3 6 2" xfId="7369" xr:uid="{00000000-0005-0000-0000-0000DA180000}"/>
    <cellStyle name="Header2 3 2 3 3 6 3" xfId="7370" xr:uid="{00000000-0005-0000-0000-0000DB180000}"/>
    <cellStyle name="Header2 3 2 3 3 6 4" xfId="7371" xr:uid="{00000000-0005-0000-0000-0000DC180000}"/>
    <cellStyle name="Header2 3 2 3 3 6 5" xfId="7372" xr:uid="{00000000-0005-0000-0000-0000DD180000}"/>
    <cellStyle name="Header2 3 2 3 3 6 6" xfId="7373" xr:uid="{00000000-0005-0000-0000-0000DE180000}"/>
    <cellStyle name="Header2 3 2 3 3 6 7" xfId="7374" xr:uid="{00000000-0005-0000-0000-0000DF180000}"/>
    <cellStyle name="Header2 3 2 3 3 6 8" xfId="7375" xr:uid="{00000000-0005-0000-0000-0000E0180000}"/>
    <cellStyle name="Header2 3 2 3 3 7" xfId="7376" xr:uid="{00000000-0005-0000-0000-0000E1180000}"/>
    <cellStyle name="Header2 3 2 3 3 7 2" xfId="7377" xr:uid="{00000000-0005-0000-0000-0000E2180000}"/>
    <cellStyle name="Header2 3 2 3 3 7 3" xfId="7378" xr:uid="{00000000-0005-0000-0000-0000E3180000}"/>
    <cellStyle name="Header2 3 2 3 3 7 4" xfId="7379" xr:uid="{00000000-0005-0000-0000-0000E4180000}"/>
    <cellStyle name="Header2 3 2 3 3 7 5" xfId="7380" xr:uid="{00000000-0005-0000-0000-0000E5180000}"/>
    <cellStyle name="Header2 3 2 3 3 7 6" xfId="7381" xr:uid="{00000000-0005-0000-0000-0000E6180000}"/>
    <cellStyle name="Header2 3 2 3 3 7 7" xfId="7382" xr:uid="{00000000-0005-0000-0000-0000E7180000}"/>
    <cellStyle name="Header2 3 2 3 3 7 8" xfId="7383" xr:uid="{00000000-0005-0000-0000-0000E8180000}"/>
    <cellStyle name="Header2 3 2 3 3 8" xfId="7384" xr:uid="{00000000-0005-0000-0000-0000E9180000}"/>
    <cellStyle name="Header2 3 2 3 3 8 2" xfId="7385" xr:uid="{00000000-0005-0000-0000-0000EA180000}"/>
    <cellStyle name="Header2 3 2 3 3 8 3" xfId="7386" xr:uid="{00000000-0005-0000-0000-0000EB180000}"/>
    <cellStyle name="Header2 3 2 3 3 8 4" xfId="7387" xr:uid="{00000000-0005-0000-0000-0000EC180000}"/>
    <cellStyle name="Header2 3 2 3 3 8 5" xfId="7388" xr:uid="{00000000-0005-0000-0000-0000ED180000}"/>
    <cellStyle name="Header2 3 2 3 3 8 6" xfId="7389" xr:uid="{00000000-0005-0000-0000-0000EE180000}"/>
    <cellStyle name="Header2 3 2 3 3 8 7" xfId="7390" xr:uid="{00000000-0005-0000-0000-0000EF180000}"/>
    <cellStyle name="Header2 3 2 3 3 8 8" xfId="7391" xr:uid="{00000000-0005-0000-0000-0000F0180000}"/>
    <cellStyle name="Header2 3 2 3 3 9" xfId="7392" xr:uid="{00000000-0005-0000-0000-0000F1180000}"/>
    <cellStyle name="Header2 3 2 3 3 9 2" xfId="7393" xr:uid="{00000000-0005-0000-0000-0000F2180000}"/>
    <cellStyle name="Header2 3 2 3 3 9 3" xfId="7394" xr:uid="{00000000-0005-0000-0000-0000F3180000}"/>
    <cellStyle name="Header2 3 2 3 3 9 4" xfId="7395" xr:uid="{00000000-0005-0000-0000-0000F4180000}"/>
    <cellStyle name="Header2 3 2 3 3 9 5" xfId="7396" xr:uid="{00000000-0005-0000-0000-0000F5180000}"/>
    <cellStyle name="Header2 3 2 3 3 9 6" xfId="7397" xr:uid="{00000000-0005-0000-0000-0000F6180000}"/>
    <cellStyle name="Header2 3 2 3 3 9 7" xfId="7398" xr:uid="{00000000-0005-0000-0000-0000F7180000}"/>
    <cellStyle name="Header2 3 2 3 3 9 8" xfId="7399" xr:uid="{00000000-0005-0000-0000-0000F8180000}"/>
    <cellStyle name="Header2 3 2 3 4" xfId="433" xr:uid="{00000000-0005-0000-0000-0000F9180000}"/>
    <cellStyle name="Header2 3 2 3 4 10" xfId="7400" xr:uid="{00000000-0005-0000-0000-0000FA180000}"/>
    <cellStyle name="Header2 3 2 3 4 11" xfId="7401" xr:uid="{00000000-0005-0000-0000-0000FB180000}"/>
    <cellStyle name="Header2 3 2 3 4 12" xfId="7402" xr:uid="{00000000-0005-0000-0000-0000FC180000}"/>
    <cellStyle name="Header2 3 2 3 4 13" xfId="7403" xr:uid="{00000000-0005-0000-0000-0000FD180000}"/>
    <cellStyle name="Header2 3 2 3 4 14" xfId="7404" xr:uid="{00000000-0005-0000-0000-0000FE180000}"/>
    <cellStyle name="Header2 3 2 3 4 15" xfId="7405" xr:uid="{00000000-0005-0000-0000-0000FF180000}"/>
    <cellStyle name="Header2 3 2 3 4 16" xfId="7406" xr:uid="{00000000-0005-0000-0000-000000190000}"/>
    <cellStyle name="Header2 3 2 3 4 2" xfId="434" xr:uid="{00000000-0005-0000-0000-000001190000}"/>
    <cellStyle name="Header2 3 2 3 4 2 10" xfId="7407" xr:uid="{00000000-0005-0000-0000-000002190000}"/>
    <cellStyle name="Header2 3 2 3 4 2 2" xfId="7408" xr:uid="{00000000-0005-0000-0000-000003190000}"/>
    <cellStyle name="Header2 3 2 3 4 2 2 2" xfId="7409" xr:uid="{00000000-0005-0000-0000-000004190000}"/>
    <cellStyle name="Header2 3 2 3 4 2 2 3" xfId="7410" xr:uid="{00000000-0005-0000-0000-000005190000}"/>
    <cellStyle name="Header2 3 2 3 4 2 2 4" xfId="7411" xr:uid="{00000000-0005-0000-0000-000006190000}"/>
    <cellStyle name="Header2 3 2 3 4 2 2 5" xfId="7412" xr:uid="{00000000-0005-0000-0000-000007190000}"/>
    <cellStyle name="Header2 3 2 3 4 2 2 6" xfId="7413" xr:uid="{00000000-0005-0000-0000-000008190000}"/>
    <cellStyle name="Header2 3 2 3 4 2 2 7" xfId="7414" xr:uid="{00000000-0005-0000-0000-000009190000}"/>
    <cellStyle name="Header2 3 2 3 4 2 2 8" xfId="7415" xr:uid="{00000000-0005-0000-0000-00000A190000}"/>
    <cellStyle name="Header2 3 2 3 4 2 3" xfId="7416" xr:uid="{00000000-0005-0000-0000-00000B190000}"/>
    <cellStyle name="Header2 3 2 3 4 2 4" xfId="7417" xr:uid="{00000000-0005-0000-0000-00000C190000}"/>
    <cellStyle name="Header2 3 2 3 4 2 5" xfId="7418" xr:uid="{00000000-0005-0000-0000-00000D190000}"/>
    <cellStyle name="Header2 3 2 3 4 2 6" xfId="7419" xr:uid="{00000000-0005-0000-0000-00000E190000}"/>
    <cellStyle name="Header2 3 2 3 4 2 7" xfId="7420" xr:uid="{00000000-0005-0000-0000-00000F190000}"/>
    <cellStyle name="Header2 3 2 3 4 2 8" xfId="7421" xr:uid="{00000000-0005-0000-0000-000010190000}"/>
    <cellStyle name="Header2 3 2 3 4 2 9" xfId="7422" xr:uid="{00000000-0005-0000-0000-000011190000}"/>
    <cellStyle name="Header2 3 2 3 4 3" xfId="7423" xr:uid="{00000000-0005-0000-0000-000012190000}"/>
    <cellStyle name="Header2 3 2 3 4 3 10" xfId="7424" xr:uid="{00000000-0005-0000-0000-000013190000}"/>
    <cellStyle name="Header2 3 2 3 4 3 2" xfId="7425" xr:uid="{00000000-0005-0000-0000-000014190000}"/>
    <cellStyle name="Header2 3 2 3 4 3 2 2" xfId="7426" xr:uid="{00000000-0005-0000-0000-000015190000}"/>
    <cellStyle name="Header2 3 2 3 4 3 2 3" xfId="7427" xr:uid="{00000000-0005-0000-0000-000016190000}"/>
    <cellStyle name="Header2 3 2 3 4 3 2 4" xfId="7428" xr:uid="{00000000-0005-0000-0000-000017190000}"/>
    <cellStyle name="Header2 3 2 3 4 3 2 5" xfId="7429" xr:uid="{00000000-0005-0000-0000-000018190000}"/>
    <cellStyle name="Header2 3 2 3 4 3 2 6" xfId="7430" xr:uid="{00000000-0005-0000-0000-000019190000}"/>
    <cellStyle name="Header2 3 2 3 4 3 2 7" xfId="7431" xr:uid="{00000000-0005-0000-0000-00001A190000}"/>
    <cellStyle name="Header2 3 2 3 4 3 2 8" xfId="7432" xr:uid="{00000000-0005-0000-0000-00001B190000}"/>
    <cellStyle name="Header2 3 2 3 4 3 3" xfId="7433" xr:uid="{00000000-0005-0000-0000-00001C190000}"/>
    <cellStyle name="Header2 3 2 3 4 3 4" xfId="7434" xr:uid="{00000000-0005-0000-0000-00001D190000}"/>
    <cellStyle name="Header2 3 2 3 4 3 5" xfId="7435" xr:uid="{00000000-0005-0000-0000-00001E190000}"/>
    <cellStyle name="Header2 3 2 3 4 3 6" xfId="7436" xr:uid="{00000000-0005-0000-0000-00001F190000}"/>
    <cellStyle name="Header2 3 2 3 4 3 7" xfId="7437" xr:uid="{00000000-0005-0000-0000-000020190000}"/>
    <cellStyle name="Header2 3 2 3 4 3 8" xfId="7438" xr:uid="{00000000-0005-0000-0000-000021190000}"/>
    <cellStyle name="Header2 3 2 3 4 3 9" xfId="7439" xr:uid="{00000000-0005-0000-0000-000022190000}"/>
    <cellStyle name="Header2 3 2 3 4 4" xfId="7440" xr:uid="{00000000-0005-0000-0000-000023190000}"/>
    <cellStyle name="Header2 3 2 3 4 4 2" xfId="7441" xr:uid="{00000000-0005-0000-0000-000024190000}"/>
    <cellStyle name="Header2 3 2 3 4 4 3" xfId="7442" xr:uid="{00000000-0005-0000-0000-000025190000}"/>
    <cellStyle name="Header2 3 2 3 4 4 4" xfId="7443" xr:uid="{00000000-0005-0000-0000-000026190000}"/>
    <cellStyle name="Header2 3 2 3 4 4 5" xfId="7444" xr:uid="{00000000-0005-0000-0000-000027190000}"/>
    <cellStyle name="Header2 3 2 3 4 4 6" xfId="7445" xr:uid="{00000000-0005-0000-0000-000028190000}"/>
    <cellStyle name="Header2 3 2 3 4 4 7" xfId="7446" xr:uid="{00000000-0005-0000-0000-000029190000}"/>
    <cellStyle name="Header2 3 2 3 4 4 8" xfId="7447" xr:uid="{00000000-0005-0000-0000-00002A190000}"/>
    <cellStyle name="Header2 3 2 3 4 4 9" xfId="7448" xr:uid="{00000000-0005-0000-0000-00002B190000}"/>
    <cellStyle name="Header2 3 2 3 4 5" xfId="7449" xr:uid="{00000000-0005-0000-0000-00002C190000}"/>
    <cellStyle name="Header2 3 2 3 4 5 2" xfId="7450" xr:uid="{00000000-0005-0000-0000-00002D190000}"/>
    <cellStyle name="Header2 3 2 3 4 5 3" xfId="7451" xr:uid="{00000000-0005-0000-0000-00002E190000}"/>
    <cellStyle name="Header2 3 2 3 4 5 4" xfId="7452" xr:uid="{00000000-0005-0000-0000-00002F190000}"/>
    <cellStyle name="Header2 3 2 3 4 5 5" xfId="7453" xr:uid="{00000000-0005-0000-0000-000030190000}"/>
    <cellStyle name="Header2 3 2 3 4 5 6" xfId="7454" xr:uid="{00000000-0005-0000-0000-000031190000}"/>
    <cellStyle name="Header2 3 2 3 4 5 7" xfId="7455" xr:uid="{00000000-0005-0000-0000-000032190000}"/>
    <cellStyle name="Header2 3 2 3 4 5 8" xfId="7456" xr:uid="{00000000-0005-0000-0000-000033190000}"/>
    <cellStyle name="Header2 3 2 3 4 6" xfId="7457" xr:uid="{00000000-0005-0000-0000-000034190000}"/>
    <cellStyle name="Header2 3 2 3 4 6 2" xfId="7458" xr:uid="{00000000-0005-0000-0000-000035190000}"/>
    <cellStyle name="Header2 3 2 3 4 6 3" xfId="7459" xr:uid="{00000000-0005-0000-0000-000036190000}"/>
    <cellStyle name="Header2 3 2 3 4 6 4" xfId="7460" xr:uid="{00000000-0005-0000-0000-000037190000}"/>
    <cellStyle name="Header2 3 2 3 4 6 5" xfId="7461" xr:uid="{00000000-0005-0000-0000-000038190000}"/>
    <cellStyle name="Header2 3 2 3 4 6 6" xfId="7462" xr:uid="{00000000-0005-0000-0000-000039190000}"/>
    <cellStyle name="Header2 3 2 3 4 6 7" xfId="7463" xr:uid="{00000000-0005-0000-0000-00003A190000}"/>
    <cellStyle name="Header2 3 2 3 4 6 8" xfId="7464" xr:uid="{00000000-0005-0000-0000-00003B190000}"/>
    <cellStyle name="Header2 3 2 3 4 7" xfId="7465" xr:uid="{00000000-0005-0000-0000-00003C190000}"/>
    <cellStyle name="Header2 3 2 3 4 7 2" xfId="7466" xr:uid="{00000000-0005-0000-0000-00003D190000}"/>
    <cellStyle name="Header2 3 2 3 4 7 3" xfId="7467" xr:uid="{00000000-0005-0000-0000-00003E190000}"/>
    <cellStyle name="Header2 3 2 3 4 7 4" xfId="7468" xr:uid="{00000000-0005-0000-0000-00003F190000}"/>
    <cellStyle name="Header2 3 2 3 4 7 5" xfId="7469" xr:uid="{00000000-0005-0000-0000-000040190000}"/>
    <cellStyle name="Header2 3 2 3 4 7 6" xfId="7470" xr:uid="{00000000-0005-0000-0000-000041190000}"/>
    <cellStyle name="Header2 3 2 3 4 7 7" xfId="7471" xr:uid="{00000000-0005-0000-0000-000042190000}"/>
    <cellStyle name="Header2 3 2 3 4 7 8" xfId="7472" xr:uid="{00000000-0005-0000-0000-000043190000}"/>
    <cellStyle name="Header2 3 2 3 4 8" xfId="7473" xr:uid="{00000000-0005-0000-0000-000044190000}"/>
    <cellStyle name="Header2 3 2 3 4 8 2" xfId="7474" xr:uid="{00000000-0005-0000-0000-000045190000}"/>
    <cellStyle name="Header2 3 2 3 4 8 3" xfId="7475" xr:uid="{00000000-0005-0000-0000-000046190000}"/>
    <cellStyle name="Header2 3 2 3 4 8 4" xfId="7476" xr:uid="{00000000-0005-0000-0000-000047190000}"/>
    <cellStyle name="Header2 3 2 3 4 8 5" xfId="7477" xr:uid="{00000000-0005-0000-0000-000048190000}"/>
    <cellStyle name="Header2 3 2 3 4 8 6" xfId="7478" xr:uid="{00000000-0005-0000-0000-000049190000}"/>
    <cellStyle name="Header2 3 2 3 4 8 7" xfId="7479" xr:uid="{00000000-0005-0000-0000-00004A190000}"/>
    <cellStyle name="Header2 3 2 3 4 8 8" xfId="7480" xr:uid="{00000000-0005-0000-0000-00004B190000}"/>
    <cellStyle name="Header2 3 2 3 4 9" xfId="7481" xr:uid="{00000000-0005-0000-0000-00004C190000}"/>
    <cellStyle name="Header2 3 2 3 5" xfId="435" xr:uid="{00000000-0005-0000-0000-00004D190000}"/>
    <cellStyle name="Header2 3 2 3 5 10" xfId="7482" xr:uid="{00000000-0005-0000-0000-00004E190000}"/>
    <cellStyle name="Header2 3 2 3 5 2" xfId="7483" xr:uid="{00000000-0005-0000-0000-00004F190000}"/>
    <cellStyle name="Header2 3 2 3 5 2 2" xfId="7484" xr:uid="{00000000-0005-0000-0000-000050190000}"/>
    <cellStyle name="Header2 3 2 3 5 2 3" xfId="7485" xr:uid="{00000000-0005-0000-0000-000051190000}"/>
    <cellStyle name="Header2 3 2 3 5 2 4" xfId="7486" xr:uid="{00000000-0005-0000-0000-000052190000}"/>
    <cellStyle name="Header2 3 2 3 5 2 5" xfId="7487" xr:uid="{00000000-0005-0000-0000-000053190000}"/>
    <cellStyle name="Header2 3 2 3 5 2 6" xfId="7488" xr:uid="{00000000-0005-0000-0000-000054190000}"/>
    <cellStyle name="Header2 3 2 3 5 2 7" xfId="7489" xr:uid="{00000000-0005-0000-0000-000055190000}"/>
    <cellStyle name="Header2 3 2 3 5 2 8" xfId="7490" xr:uid="{00000000-0005-0000-0000-000056190000}"/>
    <cellStyle name="Header2 3 2 3 5 3" xfId="7491" xr:uid="{00000000-0005-0000-0000-000057190000}"/>
    <cellStyle name="Header2 3 2 3 5 4" xfId="7492" xr:uid="{00000000-0005-0000-0000-000058190000}"/>
    <cellStyle name="Header2 3 2 3 5 5" xfId="7493" xr:uid="{00000000-0005-0000-0000-000059190000}"/>
    <cellStyle name="Header2 3 2 3 5 6" xfId="7494" xr:uid="{00000000-0005-0000-0000-00005A190000}"/>
    <cellStyle name="Header2 3 2 3 5 7" xfId="7495" xr:uid="{00000000-0005-0000-0000-00005B190000}"/>
    <cellStyle name="Header2 3 2 3 5 8" xfId="7496" xr:uid="{00000000-0005-0000-0000-00005C190000}"/>
    <cellStyle name="Header2 3 2 3 5 9" xfId="7497" xr:uid="{00000000-0005-0000-0000-00005D190000}"/>
    <cellStyle name="Header2 3 2 3 6" xfId="7498" xr:uid="{00000000-0005-0000-0000-00005E190000}"/>
    <cellStyle name="Header2 3 2 3 6 10" xfId="7499" xr:uid="{00000000-0005-0000-0000-00005F190000}"/>
    <cellStyle name="Header2 3 2 3 6 2" xfId="7500" xr:uid="{00000000-0005-0000-0000-000060190000}"/>
    <cellStyle name="Header2 3 2 3 6 2 2" xfId="7501" xr:uid="{00000000-0005-0000-0000-000061190000}"/>
    <cellStyle name="Header2 3 2 3 6 2 3" xfId="7502" xr:uid="{00000000-0005-0000-0000-000062190000}"/>
    <cellStyle name="Header2 3 2 3 6 2 4" xfId="7503" xr:uid="{00000000-0005-0000-0000-000063190000}"/>
    <cellStyle name="Header2 3 2 3 6 2 5" xfId="7504" xr:uid="{00000000-0005-0000-0000-000064190000}"/>
    <cellStyle name="Header2 3 2 3 6 2 6" xfId="7505" xr:uid="{00000000-0005-0000-0000-000065190000}"/>
    <cellStyle name="Header2 3 2 3 6 2 7" xfId="7506" xr:uid="{00000000-0005-0000-0000-000066190000}"/>
    <cellStyle name="Header2 3 2 3 6 2 8" xfId="7507" xr:uid="{00000000-0005-0000-0000-000067190000}"/>
    <cellStyle name="Header2 3 2 3 6 3" xfId="7508" xr:uid="{00000000-0005-0000-0000-000068190000}"/>
    <cellStyle name="Header2 3 2 3 6 4" xfId="7509" xr:uid="{00000000-0005-0000-0000-000069190000}"/>
    <cellStyle name="Header2 3 2 3 6 5" xfId="7510" xr:uid="{00000000-0005-0000-0000-00006A190000}"/>
    <cellStyle name="Header2 3 2 3 6 6" xfId="7511" xr:uid="{00000000-0005-0000-0000-00006B190000}"/>
    <cellStyle name="Header2 3 2 3 6 7" xfId="7512" xr:uid="{00000000-0005-0000-0000-00006C190000}"/>
    <cellStyle name="Header2 3 2 3 6 8" xfId="7513" xr:uid="{00000000-0005-0000-0000-00006D190000}"/>
    <cellStyle name="Header2 3 2 3 6 9" xfId="7514" xr:uid="{00000000-0005-0000-0000-00006E190000}"/>
    <cellStyle name="Header2 3 2 3 7" xfId="7515" xr:uid="{00000000-0005-0000-0000-00006F190000}"/>
    <cellStyle name="Header2 3 2 3 7 2" xfId="7516" xr:uid="{00000000-0005-0000-0000-000070190000}"/>
    <cellStyle name="Header2 3 2 3 7 3" xfId="7517" xr:uid="{00000000-0005-0000-0000-000071190000}"/>
    <cellStyle name="Header2 3 2 3 7 4" xfId="7518" xr:uid="{00000000-0005-0000-0000-000072190000}"/>
    <cellStyle name="Header2 3 2 3 7 5" xfId="7519" xr:uid="{00000000-0005-0000-0000-000073190000}"/>
    <cellStyle name="Header2 3 2 3 7 6" xfId="7520" xr:uid="{00000000-0005-0000-0000-000074190000}"/>
    <cellStyle name="Header2 3 2 3 7 7" xfId="7521" xr:uid="{00000000-0005-0000-0000-000075190000}"/>
    <cellStyle name="Header2 3 2 3 7 8" xfId="7522" xr:uid="{00000000-0005-0000-0000-000076190000}"/>
    <cellStyle name="Header2 3 2 3 7 9" xfId="7523" xr:uid="{00000000-0005-0000-0000-000077190000}"/>
    <cellStyle name="Header2 3 2 3 8" xfId="7524" xr:uid="{00000000-0005-0000-0000-000078190000}"/>
    <cellStyle name="Header2 3 2 3 8 2" xfId="7525" xr:uid="{00000000-0005-0000-0000-000079190000}"/>
    <cellStyle name="Header2 3 2 3 8 3" xfId="7526" xr:uid="{00000000-0005-0000-0000-00007A190000}"/>
    <cellStyle name="Header2 3 2 3 8 4" xfId="7527" xr:uid="{00000000-0005-0000-0000-00007B190000}"/>
    <cellStyle name="Header2 3 2 3 8 5" xfId="7528" xr:uid="{00000000-0005-0000-0000-00007C190000}"/>
    <cellStyle name="Header2 3 2 3 8 6" xfId="7529" xr:uid="{00000000-0005-0000-0000-00007D190000}"/>
    <cellStyle name="Header2 3 2 3 8 7" xfId="7530" xr:uid="{00000000-0005-0000-0000-00007E190000}"/>
    <cellStyle name="Header2 3 2 3 8 8" xfId="7531" xr:uid="{00000000-0005-0000-0000-00007F190000}"/>
    <cellStyle name="Header2 3 2 3 9" xfId="7532" xr:uid="{00000000-0005-0000-0000-000080190000}"/>
    <cellStyle name="Header2 3 2 3 9 2" xfId="7533" xr:uid="{00000000-0005-0000-0000-000081190000}"/>
    <cellStyle name="Header2 3 2 3 9 3" xfId="7534" xr:uid="{00000000-0005-0000-0000-000082190000}"/>
    <cellStyle name="Header2 3 2 3 9 4" xfId="7535" xr:uid="{00000000-0005-0000-0000-000083190000}"/>
    <cellStyle name="Header2 3 2 3 9 5" xfId="7536" xr:uid="{00000000-0005-0000-0000-000084190000}"/>
    <cellStyle name="Header2 3 2 3 9 6" xfId="7537" xr:uid="{00000000-0005-0000-0000-000085190000}"/>
    <cellStyle name="Header2 3 2 3 9 7" xfId="7538" xr:uid="{00000000-0005-0000-0000-000086190000}"/>
    <cellStyle name="Header2 3 2 3 9 8" xfId="7539" xr:uid="{00000000-0005-0000-0000-000087190000}"/>
    <cellStyle name="Header2 3 2 4" xfId="436" xr:uid="{00000000-0005-0000-0000-000088190000}"/>
    <cellStyle name="Header2 3 2 4 10" xfId="7540" xr:uid="{00000000-0005-0000-0000-000089190000}"/>
    <cellStyle name="Header2 3 2 4 11" xfId="7541" xr:uid="{00000000-0005-0000-0000-00008A190000}"/>
    <cellStyle name="Header2 3 2 4 12" xfId="7542" xr:uid="{00000000-0005-0000-0000-00008B190000}"/>
    <cellStyle name="Header2 3 2 4 13" xfId="7543" xr:uid="{00000000-0005-0000-0000-00008C190000}"/>
    <cellStyle name="Header2 3 2 4 14" xfId="7544" xr:uid="{00000000-0005-0000-0000-00008D190000}"/>
    <cellStyle name="Header2 3 2 4 15" xfId="7545" xr:uid="{00000000-0005-0000-0000-00008E190000}"/>
    <cellStyle name="Header2 3 2 4 16" xfId="7546" xr:uid="{00000000-0005-0000-0000-00008F190000}"/>
    <cellStyle name="Header2 3 2 4 17" xfId="7547" xr:uid="{00000000-0005-0000-0000-000090190000}"/>
    <cellStyle name="Header2 3 2 4 2" xfId="437" xr:uid="{00000000-0005-0000-0000-000091190000}"/>
    <cellStyle name="Header2 3 2 4 2 10" xfId="7548" xr:uid="{00000000-0005-0000-0000-000092190000}"/>
    <cellStyle name="Header2 3 2 4 2 11" xfId="7549" xr:uid="{00000000-0005-0000-0000-000093190000}"/>
    <cellStyle name="Header2 3 2 4 2 12" xfId="7550" xr:uid="{00000000-0005-0000-0000-000094190000}"/>
    <cellStyle name="Header2 3 2 4 2 13" xfId="7551" xr:uid="{00000000-0005-0000-0000-000095190000}"/>
    <cellStyle name="Header2 3 2 4 2 14" xfId="7552" xr:uid="{00000000-0005-0000-0000-000096190000}"/>
    <cellStyle name="Header2 3 2 4 2 15" xfId="7553" xr:uid="{00000000-0005-0000-0000-000097190000}"/>
    <cellStyle name="Header2 3 2 4 2 16" xfId="7554" xr:uid="{00000000-0005-0000-0000-000098190000}"/>
    <cellStyle name="Header2 3 2 4 2 2" xfId="438" xr:uid="{00000000-0005-0000-0000-000099190000}"/>
    <cellStyle name="Header2 3 2 4 2 2 10" xfId="7555" xr:uid="{00000000-0005-0000-0000-00009A190000}"/>
    <cellStyle name="Header2 3 2 4 2 2 2" xfId="7556" xr:uid="{00000000-0005-0000-0000-00009B190000}"/>
    <cellStyle name="Header2 3 2 4 2 2 2 2" xfId="7557" xr:uid="{00000000-0005-0000-0000-00009C190000}"/>
    <cellStyle name="Header2 3 2 4 2 2 2 3" xfId="7558" xr:uid="{00000000-0005-0000-0000-00009D190000}"/>
    <cellStyle name="Header2 3 2 4 2 2 2 4" xfId="7559" xr:uid="{00000000-0005-0000-0000-00009E190000}"/>
    <cellStyle name="Header2 3 2 4 2 2 2 5" xfId="7560" xr:uid="{00000000-0005-0000-0000-00009F190000}"/>
    <cellStyle name="Header2 3 2 4 2 2 2 6" xfId="7561" xr:uid="{00000000-0005-0000-0000-0000A0190000}"/>
    <cellStyle name="Header2 3 2 4 2 2 2 7" xfId="7562" xr:uid="{00000000-0005-0000-0000-0000A1190000}"/>
    <cellStyle name="Header2 3 2 4 2 2 2 8" xfId="7563" xr:uid="{00000000-0005-0000-0000-0000A2190000}"/>
    <cellStyle name="Header2 3 2 4 2 2 3" xfId="7564" xr:uid="{00000000-0005-0000-0000-0000A3190000}"/>
    <cellStyle name="Header2 3 2 4 2 2 4" xfId="7565" xr:uid="{00000000-0005-0000-0000-0000A4190000}"/>
    <cellStyle name="Header2 3 2 4 2 2 5" xfId="7566" xr:uid="{00000000-0005-0000-0000-0000A5190000}"/>
    <cellStyle name="Header2 3 2 4 2 2 6" xfId="7567" xr:uid="{00000000-0005-0000-0000-0000A6190000}"/>
    <cellStyle name="Header2 3 2 4 2 2 7" xfId="7568" xr:uid="{00000000-0005-0000-0000-0000A7190000}"/>
    <cellStyle name="Header2 3 2 4 2 2 8" xfId="7569" xr:uid="{00000000-0005-0000-0000-0000A8190000}"/>
    <cellStyle name="Header2 3 2 4 2 2 9" xfId="7570" xr:uid="{00000000-0005-0000-0000-0000A9190000}"/>
    <cellStyle name="Header2 3 2 4 2 3" xfId="7571" xr:uid="{00000000-0005-0000-0000-0000AA190000}"/>
    <cellStyle name="Header2 3 2 4 2 3 10" xfId="7572" xr:uid="{00000000-0005-0000-0000-0000AB190000}"/>
    <cellStyle name="Header2 3 2 4 2 3 2" xfId="7573" xr:uid="{00000000-0005-0000-0000-0000AC190000}"/>
    <cellStyle name="Header2 3 2 4 2 3 2 2" xfId="7574" xr:uid="{00000000-0005-0000-0000-0000AD190000}"/>
    <cellStyle name="Header2 3 2 4 2 3 2 3" xfId="7575" xr:uid="{00000000-0005-0000-0000-0000AE190000}"/>
    <cellStyle name="Header2 3 2 4 2 3 2 4" xfId="7576" xr:uid="{00000000-0005-0000-0000-0000AF190000}"/>
    <cellStyle name="Header2 3 2 4 2 3 2 5" xfId="7577" xr:uid="{00000000-0005-0000-0000-0000B0190000}"/>
    <cellStyle name="Header2 3 2 4 2 3 2 6" xfId="7578" xr:uid="{00000000-0005-0000-0000-0000B1190000}"/>
    <cellStyle name="Header2 3 2 4 2 3 2 7" xfId="7579" xr:uid="{00000000-0005-0000-0000-0000B2190000}"/>
    <cellStyle name="Header2 3 2 4 2 3 2 8" xfId="7580" xr:uid="{00000000-0005-0000-0000-0000B3190000}"/>
    <cellStyle name="Header2 3 2 4 2 3 3" xfId="7581" xr:uid="{00000000-0005-0000-0000-0000B4190000}"/>
    <cellStyle name="Header2 3 2 4 2 3 4" xfId="7582" xr:uid="{00000000-0005-0000-0000-0000B5190000}"/>
    <cellStyle name="Header2 3 2 4 2 3 5" xfId="7583" xr:uid="{00000000-0005-0000-0000-0000B6190000}"/>
    <cellStyle name="Header2 3 2 4 2 3 6" xfId="7584" xr:uid="{00000000-0005-0000-0000-0000B7190000}"/>
    <cellStyle name="Header2 3 2 4 2 3 7" xfId="7585" xr:uid="{00000000-0005-0000-0000-0000B8190000}"/>
    <cellStyle name="Header2 3 2 4 2 3 8" xfId="7586" xr:uid="{00000000-0005-0000-0000-0000B9190000}"/>
    <cellStyle name="Header2 3 2 4 2 3 9" xfId="7587" xr:uid="{00000000-0005-0000-0000-0000BA190000}"/>
    <cellStyle name="Header2 3 2 4 2 4" xfId="7588" xr:uid="{00000000-0005-0000-0000-0000BB190000}"/>
    <cellStyle name="Header2 3 2 4 2 4 2" xfId="7589" xr:uid="{00000000-0005-0000-0000-0000BC190000}"/>
    <cellStyle name="Header2 3 2 4 2 4 3" xfId="7590" xr:uid="{00000000-0005-0000-0000-0000BD190000}"/>
    <cellStyle name="Header2 3 2 4 2 4 4" xfId="7591" xr:uid="{00000000-0005-0000-0000-0000BE190000}"/>
    <cellStyle name="Header2 3 2 4 2 4 5" xfId="7592" xr:uid="{00000000-0005-0000-0000-0000BF190000}"/>
    <cellStyle name="Header2 3 2 4 2 4 6" xfId="7593" xr:uid="{00000000-0005-0000-0000-0000C0190000}"/>
    <cellStyle name="Header2 3 2 4 2 4 7" xfId="7594" xr:uid="{00000000-0005-0000-0000-0000C1190000}"/>
    <cellStyle name="Header2 3 2 4 2 4 8" xfId="7595" xr:uid="{00000000-0005-0000-0000-0000C2190000}"/>
    <cellStyle name="Header2 3 2 4 2 4 9" xfId="7596" xr:uid="{00000000-0005-0000-0000-0000C3190000}"/>
    <cellStyle name="Header2 3 2 4 2 5" xfId="7597" xr:uid="{00000000-0005-0000-0000-0000C4190000}"/>
    <cellStyle name="Header2 3 2 4 2 5 2" xfId="7598" xr:uid="{00000000-0005-0000-0000-0000C5190000}"/>
    <cellStyle name="Header2 3 2 4 2 5 3" xfId="7599" xr:uid="{00000000-0005-0000-0000-0000C6190000}"/>
    <cellStyle name="Header2 3 2 4 2 5 4" xfId="7600" xr:uid="{00000000-0005-0000-0000-0000C7190000}"/>
    <cellStyle name="Header2 3 2 4 2 5 5" xfId="7601" xr:uid="{00000000-0005-0000-0000-0000C8190000}"/>
    <cellStyle name="Header2 3 2 4 2 5 6" xfId="7602" xr:uid="{00000000-0005-0000-0000-0000C9190000}"/>
    <cellStyle name="Header2 3 2 4 2 5 7" xfId="7603" xr:uid="{00000000-0005-0000-0000-0000CA190000}"/>
    <cellStyle name="Header2 3 2 4 2 5 8" xfId="7604" xr:uid="{00000000-0005-0000-0000-0000CB190000}"/>
    <cellStyle name="Header2 3 2 4 2 6" xfId="7605" xr:uid="{00000000-0005-0000-0000-0000CC190000}"/>
    <cellStyle name="Header2 3 2 4 2 6 2" xfId="7606" xr:uid="{00000000-0005-0000-0000-0000CD190000}"/>
    <cellStyle name="Header2 3 2 4 2 6 3" xfId="7607" xr:uid="{00000000-0005-0000-0000-0000CE190000}"/>
    <cellStyle name="Header2 3 2 4 2 6 4" xfId="7608" xr:uid="{00000000-0005-0000-0000-0000CF190000}"/>
    <cellStyle name="Header2 3 2 4 2 6 5" xfId="7609" xr:uid="{00000000-0005-0000-0000-0000D0190000}"/>
    <cellStyle name="Header2 3 2 4 2 6 6" xfId="7610" xr:uid="{00000000-0005-0000-0000-0000D1190000}"/>
    <cellStyle name="Header2 3 2 4 2 6 7" xfId="7611" xr:uid="{00000000-0005-0000-0000-0000D2190000}"/>
    <cellStyle name="Header2 3 2 4 2 6 8" xfId="7612" xr:uid="{00000000-0005-0000-0000-0000D3190000}"/>
    <cellStyle name="Header2 3 2 4 2 7" xfId="7613" xr:uid="{00000000-0005-0000-0000-0000D4190000}"/>
    <cellStyle name="Header2 3 2 4 2 7 2" xfId="7614" xr:uid="{00000000-0005-0000-0000-0000D5190000}"/>
    <cellStyle name="Header2 3 2 4 2 7 3" xfId="7615" xr:uid="{00000000-0005-0000-0000-0000D6190000}"/>
    <cellStyle name="Header2 3 2 4 2 7 4" xfId="7616" xr:uid="{00000000-0005-0000-0000-0000D7190000}"/>
    <cellStyle name="Header2 3 2 4 2 7 5" xfId="7617" xr:uid="{00000000-0005-0000-0000-0000D8190000}"/>
    <cellStyle name="Header2 3 2 4 2 7 6" xfId="7618" xr:uid="{00000000-0005-0000-0000-0000D9190000}"/>
    <cellStyle name="Header2 3 2 4 2 7 7" xfId="7619" xr:uid="{00000000-0005-0000-0000-0000DA190000}"/>
    <cellStyle name="Header2 3 2 4 2 7 8" xfId="7620" xr:uid="{00000000-0005-0000-0000-0000DB190000}"/>
    <cellStyle name="Header2 3 2 4 2 8" xfId="7621" xr:uid="{00000000-0005-0000-0000-0000DC190000}"/>
    <cellStyle name="Header2 3 2 4 2 8 2" xfId="7622" xr:uid="{00000000-0005-0000-0000-0000DD190000}"/>
    <cellStyle name="Header2 3 2 4 2 8 3" xfId="7623" xr:uid="{00000000-0005-0000-0000-0000DE190000}"/>
    <cellStyle name="Header2 3 2 4 2 8 4" xfId="7624" xr:uid="{00000000-0005-0000-0000-0000DF190000}"/>
    <cellStyle name="Header2 3 2 4 2 8 5" xfId="7625" xr:uid="{00000000-0005-0000-0000-0000E0190000}"/>
    <cellStyle name="Header2 3 2 4 2 8 6" xfId="7626" xr:uid="{00000000-0005-0000-0000-0000E1190000}"/>
    <cellStyle name="Header2 3 2 4 2 8 7" xfId="7627" xr:uid="{00000000-0005-0000-0000-0000E2190000}"/>
    <cellStyle name="Header2 3 2 4 2 8 8" xfId="7628" xr:uid="{00000000-0005-0000-0000-0000E3190000}"/>
    <cellStyle name="Header2 3 2 4 2 9" xfId="7629" xr:uid="{00000000-0005-0000-0000-0000E4190000}"/>
    <cellStyle name="Header2 3 2 4 3" xfId="439" xr:uid="{00000000-0005-0000-0000-0000E5190000}"/>
    <cellStyle name="Header2 3 2 4 3 10" xfId="7630" xr:uid="{00000000-0005-0000-0000-0000E6190000}"/>
    <cellStyle name="Header2 3 2 4 3 2" xfId="7631" xr:uid="{00000000-0005-0000-0000-0000E7190000}"/>
    <cellStyle name="Header2 3 2 4 3 2 2" xfId="7632" xr:uid="{00000000-0005-0000-0000-0000E8190000}"/>
    <cellStyle name="Header2 3 2 4 3 2 3" xfId="7633" xr:uid="{00000000-0005-0000-0000-0000E9190000}"/>
    <cellStyle name="Header2 3 2 4 3 2 4" xfId="7634" xr:uid="{00000000-0005-0000-0000-0000EA190000}"/>
    <cellStyle name="Header2 3 2 4 3 2 5" xfId="7635" xr:uid="{00000000-0005-0000-0000-0000EB190000}"/>
    <cellStyle name="Header2 3 2 4 3 2 6" xfId="7636" xr:uid="{00000000-0005-0000-0000-0000EC190000}"/>
    <cellStyle name="Header2 3 2 4 3 2 7" xfId="7637" xr:uid="{00000000-0005-0000-0000-0000ED190000}"/>
    <cellStyle name="Header2 3 2 4 3 2 8" xfId="7638" xr:uid="{00000000-0005-0000-0000-0000EE190000}"/>
    <cellStyle name="Header2 3 2 4 3 3" xfId="7639" xr:uid="{00000000-0005-0000-0000-0000EF190000}"/>
    <cellStyle name="Header2 3 2 4 3 4" xfId="7640" xr:uid="{00000000-0005-0000-0000-0000F0190000}"/>
    <cellStyle name="Header2 3 2 4 3 5" xfId="7641" xr:uid="{00000000-0005-0000-0000-0000F1190000}"/>
    <cellStyle name="Header2 3 2 4 3 6" xfId="7642" xr:uid="{00000000-0005-0000-0000-0000F2190000}"/>
    <cellStyle name="Header2 3 2 4 3 7" xfId="7643" xr:uid="{00000000-0005-0000-0000-0000F3190000}"/>
    <cellStyle name="Header2 3 2 4 3 8" xfId="7644" xr:uid="{00000000-0005-0000-0000-0000F4190000}"/>
    <cellStyle name="Header2 3 2 4 3 9" xfId="7645" xr:uid="{00000000-0005-0000-0000-0000F5190000}"/>
    <cellStyle name="Header2 3 2 4 4" xfId="7646" xr:uid="{00000000-0005-0000-0000-0000F6190000}"/>
    <cellStyle name="Header2 3 2 4 4 10" xfId="7647" xr:uid="{00000000-0005-0000-0000-0000F7190000}"/>
    <cellStyle name="Header2 3 2 4 4 2" xfId="7648" xr:uid="{00000000-0005-0000-0000-0000F8190000}"/>
    <cellStyle name="Header2 3 2 4 4 2 2" xfId="7649" xr:uid="{00000000-0005-0000-0000-0000F9190000}"/>
    <cellStyle name="Header2 3 2 4 4 2 3" xfId="7650" xr:uid="{00000000-0005-0000-0000-0000FA190000}"/>
    <cellStyle name="Header2 3 2 4 4 2 4" xfId="7651" xr:uid="{00000000-0005-0000-0000-0000FB190000}"/>
    <cellStyle name="Header2 3 2 4 4 2 5" xfId="7652" xr:uid="{00000000-0005-0000-0000-0000FC190000}"/>
    <cellStyle name="Header2 3 2 4 4 2 6" xfId="7653" xr:uid="{00000000-0005-0000-0000-0000FD190000}"/>
    <cellStyle name="Header2 3 2 4 4 2 7" xfId="7654" xr:uid="{00000000-0005-0000-0000-0000FE190000}"/>
    <cellStyle name="Header2 3 2 4 4 2 8" xfId="7655" xr:uid="{00000000-0005-0000-0000-0000FF190000}"/>
    <cellStyle name="Header2 3 2 4 4 3" xfId="7656" xr:uid="{00000000-0005-0000-0000-0000001A0000}"/>
    <cellStyle name="Header2 3 2 4 4 4" xfId="7657" xr:uid="{00000000-0005-0000-0000-0000011A0000}"/>
    <cellStyle name="Header2 3 2 4 4 5" xfId="7658" xr:uid="{00000000-0005-0000-0000-0000021A0000}"/>
    <cellStyle name="Header2 3 2 4 4 6" xfId="7659" xr:uid="{00000000-0005-0000-0000-0000031A0000}"/>
    <cellStyle name="Header2 3 2 4 4 7" xfId="7660" xr:uid="{00000000-0005-0000-0000-0000041A0000}"/>
    <cellStyle name="Header2 3 2 4 4 8" xfId="7661" xr:uid="{00000000-0005-0000-0000-0000051A0000}"/>
    <cellStyle name="Header2 3 2 4 4 9" xfId="7662" xr:uid="{00000000-0005-0000-0000-0000061A0000}"/>
    <cellStyle name="Header2 3 2 4 5" xfId="7663" xr:uid="{00000000-0005-0000-0000-0000071A0000}"/>
    <cellStyle name="Header2 3 2 4 5 2" xfId="7664" xr:uid="{00000000-0005-0000-0000-0000081A0000}"/>
    <cellStyle name="Header2 3 2 4 5 3" xfId="7665" xr:uid="{00000000-0005-0000-0000-0000091A0000}"/>
    <cellStyle name="Header2 3 2 4 5 4" xfId="7666" xr:uid="{00000000-0005-0000-0000-00000A1A0000}"/>
    <cellStyle name="Header2 3 2 4 5 5" xfId="7667" xr:uid="{00000000-0005-0000-0000-00000B1A0000}"/>
    <cellStyle name="Header2 3 2 4 5 6" xfId="7668" xr:uid="{00000000-0005-0000-0000-00000C1A0000}"/>
    <cellStyle name="Header2 3 2 4 5 7" xfId="7669" xr:uid="{00000000-0005-0000-0000-00000D1A0000}"/>
    <cellStyle name="Header2 3 2 4 5 8" xfId="7670" xr:uid="{00000000-0005-0000-0000-00000E1A0000}"/>
    <cellStyle name="Header2 3 2 4 5 9" xfId="7671" xr:uid="{00000000-0005-0000-0000-00000F1A0000}"/>
    <cellStyle name="Header2 3 2 4 6" xfId="7672" xr:uid="{00000000-0005-0000-0000-0000101A0000}"/>
    <cellStyle name="Header2 3 2 4 6 2" xfId="7673" xr:uid="{00000000-0005-0000-0000-0000111A0000}"/>
    <cellStyle name="Header2 3 2 4 6 3" xfId="7674" xr:uid="{00000000-0005-0000-0000-0000121A0000}"/>
    <cellStyle name="Header2 3 2 4 6 4" xfId="7675" xr:uid="{00000000-0005-0000-0000-0000131A0000}"/>
    <cellStyle name="Header2 3 2 4 6 5" xfId="7676" xr:uid="{00000000-0005-0000-0000-0000141A0000}"/>
    <cellStyle name="Header2 3 2 4 6 6" xfId="7677" xr:uid="{00000000-0005-0000-0000-0000151A0000}"/>
    <cellStyle name="Header2 3 2 4 6 7" xfId="7678" xr:uid="{00000000-0005-0000-0000-0000161A0000}"/>
    <cellStyle name="Header2 3 2 4 6 8" xfId="7679" xr:uid="{00000000-0005-0000-0000-0000171A0000}"/>
    <cellStyle name="Header2 3 2 4 7" xfId="7680" xr:uid="{00000000-0005-0000-0000-0000181A0000}"/>
    <cellStyle name="Header2 3 2 4 7 2" xfId="7681" xr:uid="{00000000-0005-0000-0000-0000191A0000}"/>
    <cellStyle name="Header2 3 2 4 7 3" xfId="7682" xr:uid="{00000000-0005-0000-0000-00001A1A0000}"/>
    <cellStyle name="Header2 3 2 4 7 4" xfId="7683" xr:uid="{00000000-0005-0000-0000-00001B1A0000}"/>
    <cellStyle name="Header2 3 2 4 7 5" xfId="7684" xr:uid="{00000000-0005-0000-0000-00001C1A0000}"/>
    <cellStyle name="Header2 3 2 4 7 6" xfId="7685" xr:uid="{00000000-0005-0000-0000-00001D1A0000}"/>
    <cellStyle name="Header2 3 2 4 7 7" xfId="7686" xr:uid="{00000000-0005-0000-0000-00001E1A0000}"/>
    <cellStyle name="Header2 3 2 4 7 8" xfId="7687" xr:uid="{00000000-0005-0000-0000-00001F1A0000}"/>
    <cellStyle name="Header2 3 2 4 8" xfId="7688" xr:uid="{00000000-0005-0000-0000-0000201A0000}"/>
    <cellStyle name="Header2 3 2 4 8 2" xfId="7689" xr:uid="{00000000-0005-0000-0000-0000211A0000}"/>
    <cellStyle name="Header2 3 2 4 8 3" xfId="7690" xr:uid="{00000000-0005-0000-0000-0000221A0000}"/>
    <cellStyle name="Header2 3 2 4 8 4" xfId="7691" xr:uid="{00000000-0005-0000-0000-0000231A0000}"/>
    <cellStyle name="Header2 3 2 4 8 5" xfId="7692" xr:uid="{00000000-0005-0000-0000-0000241A0000}"/>
    <cellStyle name="Header2 3 2 4 8 6" xfId="7693" xr:uid="{00000000-0005-0000-0000-0000251A0000}"/>
    <cellStyle name="Header2 3 2 4 8 7" xfId="7694" xr:uid="{00000000-0005-0000-0000-0000261A0000}"/>
    <cellStyle name="Header2 3 2 4 8 8" xfId="7695" xr:uid="{00000000-0005-0000-0000-0000271A0000}"/>
    <cellStyle name="Header2 3 2 4 9" xfId="7696" xr:uid="{00000000-0005-0000-0000-0000281A0000}"/>
    <cellStyle name="Header2 3 2 4 9 2" xfId="7697" xr:uid="{00000000-0005-0000-0000-0000291A0000}"/>
    <cellStyle name="Header2 3 2 4 9 3" xfId="7698" xr:uid="{00000000-0005-0000-0000-00002A1A0000}"/>
    <cellStyle name="Header2 3 2 4 9 4" xfId="7699" xr:uid="{00000000-0005-0000-0000-00002B1A0000}"/>
    <cellStyle name="Header2 3 2 4 9 5" xfId="7700" xr:uid="{00000000-0005-0000-0000-00002C1A0000}"/>
    <cellStyle name="Header2 3 2 4 9 6" xfId="7701" xr:uid="{00000000-0005-0000-0000-00002D1A0000}"/>
    <cellStyle name="Header2 3 2 4 9 7" xfId="7702" xr:uid="{00000000-0005-0000-0000-00002E1A0000}"/>
    <cellStyle name="Header2 3 2 4 9 8" xfId="7703" xr:uid="{00000000-0005-0000-0000-00002F1A0000}"/>
    <cellStyle name="Header2 3 2 5" xfId="440" xr:uid="{00000000-0005-0000-0000-0000301A0000}"/>
    <cellStyle name="Header2 3 2 5 10" xfId="7704" xr:uid="{00000000-0005-0000-0000-0000311A0000}"/>
    <cellStyle name="Header2 3 2 5 11" xfId="7705" xr:uid="{00000000-0005-0000-0000-0000321A0000}"/>
    <cellStyle name="Header2 3 2 5 12" xfId="7706" xr:uid="{00000000-0005-0000-0000-0000331A0000}"/>
    <cellStyle name="Header2 3 2 5 13" xfId="7707" xr:uid="{00000000-0005-0000-0000-0000341A0000}"/>
    <cellStyle name="Header2 3 2 5 14" xfId="7708" xr:uid="{00000000-0005-0000-0000-0000351A0000}"/>
    <cellStyle name="Header2 3 2 5 15" xfId="7709" xr:uid="{00000000-0005-0000-0000-0000361A0000}"/>
    <cellStyle name="Header2 3 2 5 16" xfId="7710" xr:uid="{00000000-0005-0000-0000-0000371A0000}"/>
    <cellStyle name="Header2 3 2 5 17" xfId="7711" xr:uid="{00000000-0005-0000-0000-0000381A0000}"/>
    <cellStyle name="Header2 3 2 5 2" xfId="441" xr:uid="{00000000-0005-0000-0000-0000391A0000}"/>
    <cellStyle name="Header2 3 2 5 2 10" xfId="7712" xr:uid="{00000000-0005-0000-0000-00003A1A0000}"/>
    <cellStyle name="Header2 3 2 5 2 11" xfId="7713" xr:uid="{00000000-0005-0000-0000-00003B1A0000}"/>
    <cellStyle name="Header2 3 2 5 2 12" xfId="7714" xr:uid="{00000000-0005-0000-0000-00003C1A0000}"/>
    <cellStyle name="Header2 3 2 5 2 13" xfId="7715" xr:uid="{00000000-0005-0000-0000-00003D1A0000}"/>
    <cellStyle name="Header2 3 2 5 2 14" xfId="7716" xr:uid="{00000000-0005-0000-0000-00003E1A0000}"/>
    <cellStyle name="Header2 3 2 5 2 15" xfId="7717" xr:uid="{00000000-0005-0000-0000-00003F1A0000}"/>
    <cellStyle name="Header2 3 2 5 2 16" xfId="7718" xr:uid="{00000000-0005-0000-0000-0000401A0000}"/>
    <cellStyle name="Header2 3 2 5 2 2" xfId="442" xr:uid="{00000000-0005-0000-0000-0000411A0000}"/>
    <cellStyle name="Header2 3 2 5 2 2 10" xfId="7719" xr:uid="{00000000-0005-0000-0000-0000421A0000}"/>
    <cellStyle name="Header2 3 2 5 2 2 2" xfId="7720" xr:uid="{00000000-0005-0000-0000-0000431A0000}"/>
    <cellStyle name="Header2 3 2 5 2 2 2 2" xfId="7721" xr:uid="{00000000-0005-0000-0000-0000441A0000}"/>
    <cellStyle name="Header2 3 2 5 2 2 2 3" xfId="7722" xr:uid="{00000000-0005-0000-0000-0000451A0000}"/>
    <cellStyle name="Header2 3 2 5 2 2 2 4" xfId="7723" xr:uid="{00000000-0005-0000-0000-0000461A0000}"/>
    <cellStyle name="Header2 3 2 5 2 2 2 5" xfId="7724" xr:uid="{00000000-0005-0000-0000-0000471A0000}"/>
    <cellStyle name="Header2 3 2 5 2 2 2 6" xfId="7725" xr:uid="{00000000-0005-0000-0000-0000481A0000}"/>
    <cellStyle name="Header2 3 2 5 2 2 2 7" xfId="7726" xr:uid="{00000000-0005-0000-0000-0000491A0000}"/>
    <cellStyle name="Header2 3 2 5 2 2 2 8" xfId="7727" xr:uid="{00000000-0005-0000-0000-00004A1A0000}"/>
    <cellStyle name="Header2 3 2 5 2 2 3" xfId="7728" xr:uid="{00000000-0005-0000-0000-00004B1A0000}"/>
    <cellStyle name="Header2 3 2 5 2 2 4" xfId="7729" xr:uid="{00000000-0005-0000-0000-00004C1A0000}"/>
    <cellStyle name="Header2 3 2 5 2 2 5" xfId="7730" xr:uid="{00000000-0005-0000-0000-00004D1A0000}"/>
    <cellStyle name="Header2 3 2 5 2 2 6" xfId="7731" xr:uid="{00000000-0005-0000-0000-00004E1A0000}"/>
    <cellStyle name="Header2 3 2 5 2 2 7" xfId="7732" xr:uid="{00000000-0005-0000-0000-00004F1A0000}"/>
    <cellStyle name="Header2 3 2 5 2 2 8" xfId="7733" xr:uid="{00000000-0005-0000-0000-0000501A0000}"/>
    <cellStyle name="Header2 3 2 5 2 2 9" xfId="7734" xr:uid="{00000000-0005-0000-0000-0000511A0000}"/>
    <cellStyle name="Header2 3 2 5 2 3" xfId="7735" xr:uid="{00000000-0005-0000-0000-0000521A0000}"/>
    <cellStyle name="Header2 3 2 5 2 3 10" xfId="7736" xr:uid="{00000000-0005-0000-0000-0000531A0000}"/>
    <cellStyle name="Header2 3 2 5 2 3 2" xfId="7737" xr:uid="{00000000-0005-0000-0000-0000541A0000}"/>
    <cellStyle name="Header2 3 2 5 2 3 2 2" xfId="7738" xr:uid="{00000000-0005-0000-0000-0000551A0000}"/>
    <cellStyle name="Header2 3 2 5 2 3 2 3" xfId="7739" xr:uid="{00000000-0005-0000-0000-0000561A0000}"/>
    <cellStyle name="Header2 3 2 5 2 3 2 4" xfId="7740" xr:uid="{00000000-0005-0000-0000-0000571A0000}"/>
    <cellStyle name="Header2 3 2 5 2 3 2 5" xfId="7741" xr:uid="{00000000-0005-0000-0000-0000581A0000}"/>
    <cellStyle name="Header2 3 2 5 2 3 2 6" xfId="7742" xr:uid="{00000000-0005-0000-0000-0000591A0000}"/>
    <cellStyle name="Header2 3 2 5 2 3 2 7" xfId="7743" xr:uid="{00000000-0005-0000-0000-00005A1A0000}"/>
    <cellStyle name="Header2 3 2 5 2 3 2 8" xfId="7744" xr:uid="{00000000-0005-0000-0000-00005B1A0000}"/>
    <cellStyle name="Header2 3 2 5 2 3 3" xfId="7745" xr:uid="{00000000-0005-0000-0000-00005C1A0000}"/>
    <cellStyle name="Header2 3 2 5 2 3 4" xfId="7746" xr:uid="{00000000-0005-0000-0000-00005D1A0000}"/>
    <cellStyle name="Header2 3 2 5 2 3 5" xfId="7747" xr:uid="{00000000-0005-0000-0000-00005E1A0000}"/>
    <cellStyle name="Header2 3 2 5 2 3 6" xfId="7748" xr:uid="{00000000-0005-0000-0000-00005F1A0000}"/>
    <cellStyle name="Header2 3 2 5 2 3 7" xfId="7749" xr:uid="{00000000-0005-0000-0000-0000601A0000}"/>
    <cellStyle name="Header2 3 2 5 2 3 8" xfId="7750" xr:uid="{00000000-0005-0000-0000-0000611A0000}"/>
    <cellStyle name="Header2 3 2 5 2 3 9" xfId="7751" xr:uid="{00000000-0005-0000-0000-0000621A0000}"/>
    <cellStyle name="Header2 3 2 5 2 4" xfId="7752" xr:uid="{00000000-0005-0000-0000-0000631A0000}"/>
    <cellStyle name="Header2 3 2 5 2 4 2" xfId="7753" xr:uid="{00000000-0005-0000-0000-0000641A0000}"/>
    <cellStyle name="Header2 3 2 5 2 4 3" xfId="7754" xr:uid="{00000000-0005-0000-0000-0000651A0000}"/>
    <cellStyle name="Header2 3 2 5 2 4 4" xfId="7755" xr:uid="{00000000-0005-0000-0000-0000661A0000}"/>
    <cellStyle name="Header2 3 2 5 2 4 5" xfId="7756" xr:uid="{00000000-0005-0000-0000-0000671A0000}"/>
    <cellStyle name="Header2 3 2 5 2 4 6" xfId="7757" xr:uid="{00000000-0005-0000-0000-0000681A0000}"/>
    <cellStyle name="Header2 3 2 5 2 4 7" xfId="7758" xr:uid="{00000000-0005-0000-0000-0000691A0000}"/>
    <cellStyle name="Header2 3 2 5 2 4 8" xfId="7759" xr:uid="{00000000-0005-0000-0000-00006A1A0000}"/>
    <cellStyle name="Header2 3 2 5 2 4 9" xfId="7760" xr:uid="{00000000-0005-0000-0000-00006B1A0000}"/>
    <cellStyle name="Header2 3 2 5 2 5" xfId="7761" xr:uid="{00000000-0005-0000-0000-00006C1A0000}"/>
    <cellStyle name="Header2 3 2 5 2 5 2" xfId="7762" xr:uid="{00000000-0005-0000-0000-00006D1A0000}"/>
    <cellStyle name="Header2 3 2 5 2 5 3" xfId="7763" xr:uid="{00000000-0005-0000-0000-00006E1A0000}"/>
    <cellStyle name="Header2 3 2 5 2 5 4" xfId="7764" xr:uid="{00000000-0005-0000-0000-00006F1A0000}"/>
    <cellStyle name="Header2 3 2 5 2 5 5" xfId="7765" xr:uid="{00000000-0005-0000-0000-0000701A0000}"/>
    <cellStyle name="Header2 3 2 5 2 5 6" xfId="7766" xr:uid="{00000000-0005-0000-0000-0000711A0000}"/>
    <cellStyle name="Header2 3 2 5 2 5 7" xfId="7767" xr:uid="{00000000-0005-0000-0000-0000721A0000}"/>
    <cellStyle name="Header2 3 2 5 2 5 8" xfId="7768" xr:uid="{00000000-0005-0000-0000-0000731A0000}"/>
    <cellStyle name="Header2 3 2 5 2 6" xfId="7769" xr:uid="{00000000-0005-0000-0000-0000741A0000}"/>
    <cellStyle name="Header2 3 2 5 2 6 2" xfId="7770" xr:uid="{00000000-0005-0000-0000-0000751A0000}"/>
    <cellStyle name="Header2 3 2 5 2 6 3" xfId="7771" xr:uid="{00000000-0005-0000-0000-0000761A0000}"/>
    <cellStyle name="Header2 3 2 5 2 6 4" xfId="7772" xr:uid="{00000000-0005-0000-0000-0000771A0000}"/>
    <cellStyle name="Header2 3 2 5 2 6 5" xfId="7773" xr:uid="{00000000-0005-0000-0000-0000781A0000}"/>
    <cellStyle name="Header2 3 2 5 2 6 6" xfId="7774" xr:uid="{00000000-0005-0000-0000-0000791A0000}"/>
    <cellStyle name="Header2 3 2 5 2 6 7" xfId="7775" xr:uid="{00000000-0005-0000-0000-00007A1A0000}"/>
    <cellStyle name="Header2 3 2 5 2 6 8" xfId="7776" xr:uid="{00000000-0005-0000-0000-00007B1A0000}"/>
    <cellStyle name="Header2 3 2 5 2 7" xfId="7777" xr:uid="{00000000-0005-0000-0000-00007C1A0000}"/>
    <cellStyle name="Header2 3 2 5 2 7 2" xfId="7778" xr:uid="{00000000-0005-0000-0000-00007D1A0000}"/>
    <cellStyle name="Header2 3 2 5 2 7 3" xfId="7779" xr:uid="{00000000-0005-0000-0000-00007E1A0000}"/>
    <cellStyle name="Header2 3 2 5 2 7 4" xfId="7780" xr:uid="{00000000-0005-0000-0000-00007F1A0000}"/>
    <cellStyle name="Header2 3 2 5 2 7 5" xfId="7781" xr:uid="{00000000-0005-0000-0000-0000801A0000}"/>
    <cellStyle name="Header2 3 2 5 2 7 6" xfId="7782" xr:uid="{00000000-0005-0000-0000-0000811A0000}"/>
    <cellStyle name="Header2 3 2 5 2 7 7" xfId="7783" xr:uid="{00000000-0005-0000-0000-0000821A0000}"/>
    <cellStyle name="Header2 3 2 5 2 7 8" xfId="7784" xr:uid="{00000000-0005-0000-0000-0000831A0000}"/>
    <cellStyle name="Header2 3 2 5 2 8" xfId="7785" xr:uid="{00000000-0005-0000-0000-0000841A0000}"/>
    <cellStyle name="Header2 3 2 5 2 8 2" xfId="7786" xr:uid="{00000000-0005-0000-0000-0000851A0000}"/>
    <cellStyle name="Header2 3 2 5 2 8 3" xfId="7787" xr:uid="{00000000-0005-0000-0000-0000861A0000}"/>
    <cellStyle name="Header2 3 2 5 2 8 4" xfId="7788" xr:uid="{00000000-0005-0000-0000-0000871A0000}"/>
    <cellStyle name="Header2 3 2 5 2 8 5" xfId="7789" xr:uid="{00000000-0005-0000-0000-0000881A0000}"/>
    <cellStyle name="Header2 3 2 5 2 8 6" xfId="7790" xr:uid="{00000000-0005-0000-0000-0000891A0000}"/>
    <cellStyle name="Header2 3 2 5 2 8 7" xfId="7791" xr:uid="{00000000-0005-0000-0000-00008A1A0000}"/>
    <cellStyle name="Header2 3 2 5 2 8 8" xfId="7792" xr:uid="{00000000-0005-0000-0000-00008B1A0000}"/>
    <cellStyle name="Header2 3 2 5 2 9" xfId="7793" xr:uid="{00000000-0005-0000-0000-00008C1A0000}"/>
    <cellStyle name="Header2 3 2 5 3" xfId="443" xr:uid="{00000000-0005-0000-0000-00008D1A0000}"/>
    <cellStyle name="Header2 3 2 5 3 10" xfId="7794" xr:uid="{00000000-0005-0000-0000-00008E1A0000}"/>
    <cellStyle name="Header2 3 2 5 3 2" xfId="7795" xr:uid="{00000000-0005-0000-0000-00008F1A0000}"/>
    <cellStyle name="Header2 3 2 5 3 2 2" xfId="7796" xr:uid="{00000000-0005-0000-0000-0000901A0000}"/>
    <cellStyle name="Header2 3 2 5 3 2 3" xfId="7797" xr:uid="{00000000-0005-0000-0000-0000911A0000}"/>
    <cellStyle name="Header2 3 2 5 3 2 4" xfId="7798" xr:uid="{00000000-0005-0000-0000-0000921A0000}"/>
    <cellStyle name="Header2 3 2 5 3 2 5" xfId="7799" xr:uid="{00000000-0005-0000-0000-0000931A0000}"/>
    <cellStyle name="Header2 3 2 5 3 2 6" xfId="7800" xr:uid="{00000000-0005-0000-0000-0000941A0000}"/>
    <cellStyle name="Header2 3 2 5 3 2 7" xfId="7801" xr:uid="{00000000-0005-0000-0000-0000951A0000}"/>
    <cellStyle name="Header2 3 2 5 3 2 8" xfId="7802" xr:uid="{00000000-0005-0000-0000-0000961A0000}"/>
    <cellStyle name="Header2 3 2 5 3 3" xfId="7803" xr:uid="{00000000-0005-0000-0000-0000971A0000}"/>
    <cellStyle name="Header2 3 2 5 3 4" xfId="7804" xr:uid="{00000000-0005-0000-0000-0000981A0000}"/>
    <cellStyle name="Header2 3 2 5 3 5" xfId="7805" xr:uid="{00000000-0005-0000-0000-0000991A0000}"/>
    <cellStyle name="Header2 3 2 5 3 6" xfId="7806" xr:uid="{00000000-0005-0000-0000-00009A1A0000}"/>
    <cellStyle name="Header2 3 2 5 3 7" xfId="7807" xr:uid="{00000000-0005-0000-0000-00009B1A0000}"/>
    <cellStyle name="Header2 3 2 5 3 8" xfId="7808" xr:uid="{00000000-0005-0000-0000-00009C1A0000}"/>
    <cellStyle name="Header2 3 2 5 3 9" xfId="7809" xr:uid="{00000000-0005-0000-0000-00009D1A0000}"/>
    <cellStyle name="Header2 3 2 5 4" xfId="7810" xr:uid="{00000000-0005-0000-0000-00009E1A0000}"/>
    <cellStyle name="Header2 3 2 5 4 10" xfId="7811" xr:uid="{00000000-0005-0000-0000-00009F1A0000}"/>
    <cellStyle name="Header2 3 2 5 4 2" xfId="7812" xr:uid="{00000000-0005-0000-0000-0000A01A0000}"/>
    <cellStyle name="Header2 3 2 5 4 2 2" xfId="7813" xr:uid="{00000000-0005-0000-0000-0000A11A0000}"/>
    <cellStyle name="Header2 3 2 5 4 2 3" xfId="7814" xr:uid="{00000000-0005-0000-0000-0000A21A0000}"/>
    <cellStyle name="Header2 3 2 5 4 2 4" xfId="7815" xr:uid="{00000000-0005-0000-0000-0000A31A0000}"/>
    <cellStyle name="Header2 3 2 5 4 2 5" xfId="7816" xr:uid="{00000000-0005-0000-0000-0000A41A0000}"/>
    <cellStyle name="Header2 3 2 5 4 2 6" xfId="7817" xr:uid="{00000000-0005-0000-0000-0000A51A0000}"/>
    <cellStyle name="Header2 3 2 5 4 2 7" xfId="7818" xr:uid="{00000000-0005-0000-0000-0000A61A0000}"/>
    <cellStyle name="Header2 3 2 5 4 2 8" xfId="7819" xr:uid="{00000000-0005-0000-0000-0000A71A0000}"/>
    <cellStyle name="Header2 3 2 5 4 3" xfId="7820" xr:uid="{00000000-0005-0000-0000-0000A81A0000}"/>
    <cellStyle name="Header2 3 2 5 4 4" xfId="7821" xr:uid="{00000000-0005-0000-0000-0000A91A0000}"/>
    <cellStyle name="Header2 3 2 5 4 5" xfId="7822" xr:uid="{00000000-0005-0000-0000-0000AA1A0000}"/>
    <cellStyle name="Header2 3 2 5 4 6" xfId="7823" xr:uid="{00000000-0005-0000-0000-0000AB1A0000}"/>
    <cellStyle name="Header2 3 2 5 4 7" xfId="7824" xr:uid="{00000000-0005-0000-0000-0000AC1A0000}"/>
    <cellStyle name="Header2 3 2 5 4 8" xfId="7825" xr:uid="{00000000-0005-0000-0000-0000AD1A0000}"/>
    <cellStyle name="Header2 3 2 5 4 9" xfId="7826" xr:uid="{00000000-0005-0000-0000-0000AE1A0000}"/>
    <cellStyle name="Header2 3 2 5 5" xfId="7827" xr:uid="{00000000-0005-0000-0000-0000AF1A0000}"/>
    <cellStyle name="Header2 3 2 5 5 2" xfId="7828" xr:uid="{00000000-0005-0000-0000-0000B01A0000}"/>
    <cellStyle name="Header2 3 2 5 5 3" xfId="7829" xr:uid="{00000000-0005-0000-0000-0000B11A0000}"/>
    <cellStyle name="Header2 3 2 5 5 4" xfId="7830" xr:uid="{00000000-0005-0000-0000-0000B21A0000}"/>
    <cellStyle name="Header2 3 2 5 5 5" xfId="7831" xr:uid="{00000000-0005-0000-0000-0000B31A0000}"/>
    <cellStyle name="Header2 3 2 5 5 6" xfId="7832" xr:uid="{00000000-0005-0000-0000-0000B41A0000}"/>
    <cellStyle name="Header2 3 2 5 5 7" xfId="7833" xr:uid="{00000000-0005-0000-0000-0000B51A0000}"/>
    <cellStyle name="Header2 3 2 5 5 8" xfId="7834" xr:uid="{00000000-0005-0000-0000-0000B61A0000}"/>
    <cellStyle name="Header2 3 2 5 5 9" xfId="7835" xr:uid="{00000000-0005-0000-0000-0000B71A0000}"/>
    <cellStyle name="Header2 3 2 5 6" xfId="7836" xr:uid="{00000000-0005-0000-0000-0000B81A0000}"/>
    <cellStyle name="Header2 3 2 5 6 2" xfId="7837" xr:uid="{00000000-0005-0000-0000-0000B91A0000}"/>
    <cellStyle name="Header2 3 2 5 6 3" xfId="7838" xr:uid="{00000000-0005-0000-0000-0000BA1A0000}"/>
    <cellStyle name="Header2 3 2 5 6 4" xfId="7839" xr:uid="{00000000-0005-0000-0000-0000BB1A0000}"/>
    <cellStyle name="Header2 3 2 5 6 5" xfId="7840" xr:uid="{00000000-0005-0000-0000-0000BC1A0000}"/>
    <cellStyle name="Header2 3 2 5 6 6" xfId="7841" xr:uid="{00000000-0005-0000-0000-0000BD1A0000}"/>
    <cellStyle name="Header2 3 2 5 6 7" xfId="7842" xr:uid="{00000000-0005-0000-0000-0000BE1A0000}"/>
    <cellStyle name="Header2 3 2 5 6 8" xfId="7843" xr:uid="{00000000-0005-0000-0000-0000BF1A0000}"/>
    <cellStyle name="Header2 3 2 5 7" xfId="7844" xr:uid="{00000000-0005-0000-0000-0000C01A0000}"/>
    <cellStyle name="Header2 3 2 5 7 2" xfId="7845" xr:uid="{00000000-0005-0000-0000-0000C11A0000}"/>
    <cellStyle name="Header2 3 2 5 7 3" xfId="7846" xr:uid="{00000000-0005-0000-0000-0000C21A0000}"/>
    <cellStyle name="Header2 3 2 5 7 4" xfId="7847" xr:uid="{00000000-0005-0000-0000-0000C31A0000}"/>
    <cellStyle name="Header2 3 2 5 7 5" xfId="7848" xr:uid="{00000000-0005-0000-0000-0000C41A0000}"/>
    <cellStyle name="Header2 3 2 5 7 6" xfId="7849" xr:uid="{00000000-0005-0000-0000-0000C51A0000}"/>
    <cellStyle name="Header2 3 2 5 7 7" xfId="7850" xr:uid="{00000000-0005-0000-0000-0000C61A0000}"/>
    <cellStyle name="Header2 3 2 5 7 8" xfId="7851" xr:uid="{00000000-0005-0000-0000-0000C71A0000}"/>
    <cellStyle name="Header2 3 2 5 8" xfId="7852" xr:uid="{00000000-0005-0000-0000-0000C81A0000}"/>
    <cellStyle name="Header2 3 2 5 8 2" xfId="7853" xr:uid="{00000000-0005-0000-0000-0000C91A0000}"/>
    <cellStyle name="Header2 3 2 5 8 3" xfId="7854" xr:uid="{00000000-0005-0000-0000-0000CA1A0000}"/>
    <cellStyle name="Header2 3 2 5 8 4" xfId="7855" xr:uid="{00000000-0005-0000-0000-0000CB1A0000}"/>
    <cellStyle name="Header2 3 2 5 8 5" xfId="7856" xr:uid="{00000000-0005-0000-0000-0000CC1A0000}"/>
    <cellStyle name="Header2 3 2 5 8 6" xfId="7857" xr:uid="{00000000-0005-0000-0000-0000CD1A0000}"/>
    <cellStyle name="Header2 3 2 5 8 7" xfId="7858" xr:uid="{00000000-0005-0000-0000-0000CE1A0000}"/>
    <cellStyle name="Header2 3 2 5 8 8" xfId="7859" xr:uid="{00000000-0005-0000-0000-0000CF1A0000}"/>
    <cellStyle name="Header2 3 2 5 9" xfId="7860" xr:uid="{00000000-0005-0000-0000-0000D01A0000}"/>
    <cellStyle name="Header2 3 2 5 9 2" xfId="7861" xr:uid="{00000000-0005-0000-0000-0000D11A0000}"/>
    <cellStyle name="Header2 3 2 5 9 3" xfId="7862" xr:uid="{00000000-0005-0000-0000-0000D21A0000}"/>
    <cellStyle name="Header2 3 2 5 9 4" xfId="7863" xr:uid="{00000000-0005-0000-0000-0000D31A0000}"/>
    <cellStyle name="Header2 3 2 5 9 5" xfId="7864" xr:uid="{00000000-0005-0000-0000-0000D41A0000}"/>
    <cellStyle name="Header2 3 2 5 9 6" xfId="7865" xr:uid="{00000000-0005-0000-0000-0000D51A0000}"/>
    <cellStyle name="Header2 3 2 5 9 7" xfId="7866" xr:uid="{00000000-0005-0000-0000-0000D61A0000}"/>
    <cellStyle name="Header2 3 2 5 9 8" xfId="7867" xr:uid="{00000000-0005-0000-0000-0000D71A0000}"/>
    <cellStyle name="Header2 3 2 6" xfId="444" xr:uid="{00000000-0005-0000-0000-0000D81A0000}"/>
    <cellStyle name="Header2 3 2 6 10" xfId="7868" xr:uid="{00000000-0005-0000-0000-0000D91A0000}"/>
    <cellStyle name="Header2 3 2 6 11" xfId="7869" xr:uid="{00000000-0005-0000-0000-0000DA1A0000}"/>
    <cellStyle name="Header2 3 2 6 12" xfId="7870" xr:uid="{00000000-0005-0000-0000-0000DB1A0000}"/>
    <cellStyle name="Header2 3 2 6 13" xfId="7871" xr:uid="{00000000-0005-0000-0000-0000DC1A0000}"/>
    <cellStyle name="Header2 3 2 6 14" xfId="7872" xr:uid="{00000000-0005-0000-0000-0000DD1A0000}"/>
    <cellStyle name="Header2 3 2 6 15" xfId="7873" xr:uid="{00000000-0005-0000-0000-0000DE1A0000}"/>
    <cellStyle name="Header2 3 2 6 16" xfId="7874" xr:uid="{00000000-0005-0000-0000-0000DF1A0000}"/>
    <cellStyle name="Header2 3 2 6 2" xfId="445" xr:uid="{00000000-0005-0000-0000-0000E01A0000}"/>
    <cellStyle name="Header2 3 2 6 2 10" xfId="7875" xr:uid="{00000000-0005-0000-0000-0000E11A0000}"/>
    <cellStyle name="Header2 3 2 6 2 2" xfId="7876" xr:uid="{00000000-0005-0000-0000-0000E21A0000}"/>
    <cellStyle name="Header2 3 2 6 2 2 2" xfId="7877" xr:uid="{00000000-0005-0000-0000-0000E31A0000}"/>
    <cellStyle name="Header2 3 2 6 2 2 3" xfId="7878" xr:uid="{00000000-0005-0000-0000-0000E41A0000}"/>
    <cellStyle name="Header2 3 2 6 2 2 4" xfId="7879" xr:uid="{00000000-0005-0000-0000-0000E51A0000}"/>
    <cellStyle name="Header2 3 2 6 2 2 5" xfId="7880" xr:uid="{00000000-0005-0000-0000-0000E61A0000}"/>
    <cellStyle name="Header2 3 2 6 2 2 6" xfId="7881" xr:uid="{00000000-0005-0000-0000-0000E71A0000}"/>
    <cellStyle name="Header2 3 2 6 2 2 7" xfId="7882" xr:uid="{00000000-0005-0000-0000-0000E81A0000}"/>
    <cellStyle name="Header2 3 2 6 2 2 8" xfId="7883" xr:uid="{00000000-0005-0000-0000-0000E91A0000}"/>
    <cellStyle name="Header2 3 2 6 2 3" xfId="7884" xr:uid="{00000000-0005-0000-0000-0000EA1A0000}"/>
    <cellStyle name="Header2 3 2 6 2 4" xfId="7885" xr:uid="{00000000-0005-0000-0000-0000EB1A0000}"/>
    <cellStyle name="Header2 3 2 6 2 5" xfId="7886" xr:uid="{00000000-0005-0000-0000-0000EC1A0000}"/>
    <cellStyle name="Header2 3 2 6 2 6" xfId="7887" xr:uid="{00000000-0005-0000-0000-0000ED1A0000}"/>
    <cellStyle name="Header2 3 2 6 2 7" xfId="7888" xr:uid="{00000000-0005-0000-0000-0000EE1A0000}"/>
    <cellStyle name="Header2 3 2 6 2 8" xfId="7889" xr:uid="{00000000-0005-0000-0000-0000EF1A0000}"/>
    <cellStyle name="Header2 3 2 6 2 9" xfId="7890" xr:uid="{00000000-0005-0000-0000-0000F01A0000}"/>
    <cellStyle name="Header2 3 2 6 3" xfId="7891" xr:uid="{00000000-0005-0000-0000-0000F11A0000}"/>
    <cellStyle name="Header2 3 2 6 3 10" xfId="7892" xr:uid="{00000000-0005-0000-0000-0000F21A0000}"/>
    <cellStyle name="Header2 3 2 6 3 2" xfId="7893" xr:uid="{00000000-0005-0000-0000-0000F31A0000}"/>
    <cellStyle name="Header2 3 2 6 3 2 2" xfId="7894" xr:uid="{00000000-0005-0000-0000-0000F41A0000}"/>
    <cellStyle name="Header2 3 2 6 3 2 3" xfId="7895" xr:uid="{00000000-0005-0000-0000-0000F51A0000}"/>
    <cellStyle name="Header2 3 2 6 3 2 4" xfId="7896" xr:uid="{00000000-0005-0000-0000-0000F61A0000}"/>
    <cellStyle name="Header2 3 2 6 3 2 5" xfId="7897" xr:uid="{00000000-0005-0000-0000-0000F71A0000}"/>
    <cellStyle name="Header2 3 2 6 3 2 6" xfId="7898" xr:uid="{00000000-0005-0000-0000-0000F81A0000}"/>
    <cellStyle name="Header2 3 2 6 3 2 7" xfId="7899" xr:uid="{00000000-0005-0000-0000-0000F91A0000}"/>
    <cellStyle name="Header2 3 2 6 3 2 8" xfId="7900" xr:uid="{00000000-0005-0000-0000-0000FA1A0000}"/>
    <cellStyle name="Header2 3 2 6 3 3" xfId="7901" xr:uid="{00000000-0005-0000-0000-0000FB1A0000}"/>
    <cellStyle name="Header2 3 2 6 3 4" xfId="7902" xr:uid="{00000000-0005-0000-0000-0000FC1A0000}"/>
    <cellStyle name="Header2 3 2 6 3 5" xfId="7903" xr:uid="{00000000-0005-0000-0000-0000FD1A0000}"/>
    <cellStyle name="Header2 3 2 6 3 6" xfId="7904" xr:uid="{00000000-0005-0000-0000-0000FE1A0000}"/>
    <cellStyle name="Header2 3 2 6 3 7" xfId="7905" xr:uid="{00000000-0005-0000-0000-0000FF1A0000}"/>
    <cellStyle name="Header2 3 2 6 3 8" xfId="7906" xr:uid="{00000000-0005-0000-0000-0000001B0000}"/>
    <cellStyle name="Header2 3 2 6 3 9" xfId="7907" xr:uid="{00000000-0005-0000-0000-0000011B0000}"/>
    <cellStyle name="Header2 3 2 6 4" xfId="7908" xr:uid="{00000000-0005-0000-0000-0000021B0000}"/>
    <cellStyle name="Header2 3 2 6 4 2" xfId="7909" xr:uid="{00000000-0005-0000-0000-0000031B0000}"/>
    <cellStyle name="Header2 3 2 6 4 3" xfId="7910" xr:uid="{00000000-0005-0000-0000-0000041B0000}"/>
    <cellStyle name="Header2 3 2 6 4 4" xfId="7911" xr:uid="{00000000-0005-0000-0000-0000051B0000}"/>
    <cellStyle name="Header2 3 2 6 4 5" xfId="7912" xr:uid="{00000000-0005-0000-0000-0000061B0000}"/>
    <cellStyle name="Header2 3 2 6 4 6" xfId="7913" xr:uid="{00000000-0005-0000-0000-0000071B0000}"/>
    <cellStyle name="Header2 3 2 6 4 7" xfId="7914" xr:uid="{00000000-0005-0000-0000-0000081B0000}"/>
    <cellStyle name="Header2 3 2 6 4 8" xfId="7915" xr:uid="{00000000-0005-0000-0000-0000091B0000}"/>
    <cellStyle name="Header2 3 2 6 4 9" xfId="7916" xr:uid="{00000000-0005-0000-0000-00000A1B0000}"/>
    <cellStyle name="Header2 3 2 6 5" xfId="7917" xr:uid="{00000000-0005-0000-0000-00000B1B0000}"/>
    <cellStyle name="Header2 3 2 6 5 2" xfId="7918" xr:uid="{00000000-0005-0000-0000-00000C1B0000}"/>
    <cellStyle name="Header2 3 2 6 5 3" xfId="7919" xr:uid="{00000000-0005-0000-0000-00000D1B0000}"/>
    <cellStyle name="Header2 3 2 6 5 4" xfId="7920" xr:uid="{00000000-0005-0000-0000-00000E1B0000}"/>
    <cellStyle name="Header2 3 2 6 5 5" xfId="7921" xr:uid="{00000000-0005-0000-0000-00000F1B0000}"/>
    <cellStyle name="Header2 3 2 6 5 6" xfId="7922" xr:uid="{00000000-0005-0000-0000-0000101B0000}"/>
    <cellStyle name="Header2 3 2 6 5 7" xfId="7923" xr:uid="{00000000-0005-0000-0000-0000111B0000}"/>
    <cellStyle name="Header2 3 2 6 5 8" xfId="7924" xr:uid="{00000000-0005-0000-0000-0000121B0000}"/>
    <cellStyle name="Header2 3 2 6 6" xfId="7925" xr:uid="{00000000-0005-0000-0000-0000131B0000}"/>
    <cellStyle name="Header2 3 2 6 6 2" xfId="7926" xr:uid="{00000000-0005-0000-0000-0000141B0000}"/>
    <cellStyle name="Header2 3 2 6 6 3" xfId="7927" xr:uid="{00000000-0005-0000-0000-0000151B0000}"/>
    <cellStyle name="Header2 3 2 6 6 4" xfId="7928" xr:uid="{00000000-0005-0000-0000-0000161B0000}"/>
    <cellStyle name="Header2 3 2 6 6 5" xfId="7929" xr:uid="{00000000-0005-0000-0000-0000171B0000}"/>
    <cellStyle name="Header2 3 2 6 6 6" xfId="7930" xr:uid="{00000000-0005-0000-0000-0000181B0000}"/>
    <cellStyle name="Header2 3 2 6 6 7" xfId="7931" xr:uid="{00000000-0005-0000-0000-0000191B0000}"/>
    <cellStyle name="Header2 3 2 6 6 8" xfId="7932" xr:uid="{00000000-0005-0000-0000-00001A1B0000}"/>
    <cellStyle name="Header2 3 2 6 7" xfId="7933" xr:uid="{00000000-0005-0000-0000-00001B1B0000}"/>
    <cellStyle name="Header2 3 2 6 7 2" xfId="7934" xr:uid="{00000000-0005-0000-0000-00001C1B0000}"/>
    <cellStyle name="Header2 3 2 6 7 3" xfId="7935" xr:uid="{00000000-0005-0000-0000-00001D1B0000}"/>
    <cellStyle name="Header2 3 2 6 7 4" xfId="7936" xr:uid="{00000000-0005-0000-0000-00001E1B0000}"/>
    <cellStyle name="Header2 3 2 6 7 5" xfId="7937" xr:uid="{00000000-0005-0000-0000-00001F1B0000}"/>
    <cellStyle name="Header2 3 2 6 7 6" xfId="7938" xr:uid="{00000000-0005-0000-0000-0000201B0000}"/>
    <cellStyle name="Header2 3 2 6 7 7" xfId="7939" xr:uid="{00000000-0005-0000-0000-0000211B0000}"/>
    <cellStyle name="Header2 3 2 6 7 8" xfId="7940" xr:uid="{00000000-0005-0000-0000-0000221B0000}"/>
    <cellStyle name="Header2 3 2 6 8" xfId="7941" xr:uid="{00000000-0005-0000-0000-0000231B0000}"/>
    <cellStyle name="Header2 3 2 6 8 2" xfId="7942" xr:uid="{00000000-0005-0000-0000-0000241B0000}"/>
    <cellStyle name="Header2 3 2 6 8 3" xfId="7943" xr:uid="{00000000-0005-0000-0000-0000251B0000}"/>
    <cellStyle name="Header2 3 2 6 8 4" xfId="7944" xr:uid="{00000000-0005-0000-0000-0000261B0000}"/>
    <cellStyle name="Header2 3 2 6 8 5" xfId="7945" xr:uid="{00000000-0005-0000-0000-0000271B0000}"/>
    <cellStyle name="Header2 3 2 6 8 6" xfId="7946" xr:uid="{00000000-0005-0000-0000-0000281B0000}"/>
    <cellStyle name="Header2 3 2 6 8 7" xfId="7947" xr:uid="{00000000-0005-0000-0000-0000291B0000}"/>
    <cellStyle name="Header2 3 2 6 8 8" xfId="7948" xr:uid="{00000000-0005-0000-0000-00002A1B0000}"/>
    <cellStyle name="Header2 3 2 6 9" xfId="7949" xr:uid="{00000000-0005-0000-0000-00002B1B0000}"/>
    <cellStyle name="Header2 3 2 7" xfId="446" xr:uid="{00000000-0005-0000-0000-00002C1B0000}"/>
    <cellStyle name="Header2 3 2 7 10" xfId="7950" xr:uid="{00000000-0005-0000-0000-00002D1B0000}"/>
    <cellStyle name="Header2 3 2 7 2" xfId="7951" xr:uid="{00000000-0005-0000-0000-00002E1B0000}"/>
    <cellStyle name="Header2 3 2 7 2 2" xfId="7952" xr:uid="{00000000-0005-0000-0000-00002F1B0000}"/>
    <cellStyle name="Header2 3 2 7 2 3" xfId="7953" xr:uid="{00000000-0005-0000-0000-0000301B0000}"/>
    <cellStyle name="Header2 3 2 7 2 4" xfId="7954" xr:uid="{00000000-0005-0000-0000-0000311B0000}"/>
    <cellStyle name="Header2 3 2 7 2 5" xfId="7955" xr:uid="{00000000-0005-0000-0000-0000321B0000}"/>
    <cellStyle name="Header2 3 2 7 2 6" xfId="7956" xr:uid="{00000000-0005-0000-0000-0000331B0000}"/>
    <cellStyle name="Header2 3 2 7 2 7" xfId="7957" xr:uid="{00000000-0005-0000-0000-0000341B0000}"/>
    <cellStyle name="Header2 3 2 7 2 8" xfId="7958" xr:uid="{00000000-0005-0000-0000-0000351B0000}"/>
    <cellStyle name="Header2 3 2 7 3" xfId="7959" xr:uid="{00000000-0005-0000-0000-0000361B0000}"/>
    <cellStyle name="Header2 3 2 7 4" xfId="7960" xr:uid="{00000000-0005-0000-0000-0000371B0000}"/>
    <cellStyle name="Header2 3 2 7 5" xfId="7961" xr:uid="{00000000-0005-0000-0000-0000381B0000}"/>
    <cellStyle name="Header2 3 2 7 6" xfId="7962" xr:uid="{00000000-0005-0000-0000-0000391B0000}"/>
    <cellStyle name="Header2 3 2 7 7" xfId="7963" xr:uid="{00000000-0005-0000-0000-00003A1B0000}"/>
    <cellStyle name="Header2 3 2 7 8" xfId="7964" xr:uid="{00000000-0005-0000-0000-00003B1B0000}"/>
    <cellStyle name="Header2 3 2 7 9" xfId="7965" xr:uid="{00000000-0005-0000-0000-00003C1B0000}"/>
    <cellStyle name="Header2 3 2 8" xfId="7966" xr:uid="{00000000-0005-0000-0000-00003D1B0000}"/>
    <cellStyle name="Header2 3 2 8 10" xfId="7967" xr:uid="{00000000-0005-0000-0000-00003E1B0000}"/>
    <cellStyle name="Header2 3 2 8 2" xfId="7968" xr:uid="{00000000-0005-0000-0000-00003F1B0000}"/>
    <cellStyle name="Header2 3 2 8 2 2" xfId="7969" xr:uid="{00000000-0005-0000-0000-0000401B0000}"/>
    <cellStyle name="Header2 3 2 8 2 3" xfId="7970" xr:uid="{00000000-0005-0000-0000-0000411B0000}"/>
    <cellStyle name="Header2 3 2 8 2 4" xfId="7971" xr:uid="{00000000-0005-0000-0000-0000421B0000}"/>
    <cellStyle name="Header2 3 2 8 2 5" xfId="7972" xr:uid="{00000000-0005-0000-0000-0000431B0000}"/>
    <cellStyle name="Header2 3 2 8 2 6" xfId="7973" xr:uid="{00000000-0005-0000-0000-0000441B0000}"/>
    <cellStyle name="Header2 3 2 8 2 7" xfId="7974" xr:uid="{00000000-0005-0000-0000-0000451B0000}"/>
    <cellStyle name="Header2 3 2 8 2 8" xfId="7975" xr:uid="{00000000-0005-0000-0000-0000461B0000}"/>
    <cellStyle name="Header2 3 2 8 3" xfId="7976" xr:uid="{00000000-0005-0000-0000-0000471B0000}"/>
    <cellStyle name="Header2 3 2 8 4" xfId="7977" xr:uid="{00000000-0005-0000-0000-0000481B0000}"/>
    <cellStyle name="Header2 3 2 8 5" xfId="7978" xr:uid="{00000000-0005-0000-0000-0000491B0000}"/>
    <cellStyle name="Header2 3 2 8 6" xfId="7979" xr:uid="{00000000-0005-0000-0000-00004A1B0000}"/>
    <cellStyle name="Header2 3 2 8 7" xfId="7980" xr:uid="{00000000-0005-0000-0000-00004B1B0000}"/>
    <cellStyle name="Header2 3 2 8 8" xfId="7981" xr:uid="{00000000-0005-0000-0000-00004C1B0000}"/>
    <cellStyle name="Header2 3 2 8 9" xfId="7982" xr:uid="{00000000-0005-0000-0000-00004D1B0000}"/>
    <cellStyle name="Header2 3 2 9" xfId="7983" xr:uid="{00000000-0005-0000-0000-00004E1B0000}"/>
    <cellStyle name="Header2 3 2 9 2" xfId="7984" xr:uid="{00000000-0005-0000-0000-00004F1B0000}"/>
    <cellStyle name="Header2 3 2 9 3" xfId="7985" xr:uid="{00000000-0005-0000-0000-0000501B0000}"/>
    <cellStyle name="Header2 3 2 9 4" xfId="7986" xr:uid="{00000000-0005-0000-0000-0000511B0000}"/>
    <cellStyle name="Header2 3 2 9 5" xfId="7987" xr:uid="{00000000-0005-0000-0000-0000521B0000}"/>
    <cellStyle name="Header2 3 2 9 6" xfId="7988" xr:uid="{00000000-0005-0000-0000-0000531B0000}"/>
    <cellStyle name="Header2 3 2 9 7" xfId="7989" xr:uid="{00000000-0005-0000-0000-0000541B0000}"/>
    <cellStyle name="Header2 3 2 9 8" xfId="7990" xr:uid="{00000000-0005-0000-0000-0000551B0000}"/>
    <cellStyle name="Header2 3 2 9 9" xfId="7991" xr:uid="{00000000-0005-0000-0000-0000561B0000}"/>
    <cellStyle name="Header2 3 20" xfId="7992" xr:uid="{00000000-0005-0000-0000-0000571B0000}"/>
    <cellStyle name="Header2 3 3" xfId="447" xr:uid="{00000000-0005-0000-0000-0000581B0000}"/>
    <cellStyle name="Header2 3 3 10" xfId="7993" xr:uid="{00000000-0005-0000-0000-0000591B0000}"/>
    <cellStyle name="Header2 3 3 10 2" xfId="7994" xr:uid="{00000000-0005-0000-0000-00005A1B0000}"/>
    <cellStyle name="Header2 3 3 10 3" xfId="7995" xr:uid="{00000000-0005-0000-0000-00005B1B0000}"/>
    <cellStyle name="Header2 3 3 10 4" xfId="7996" xr:uid="{00000000-0005-0000-0000-00005C1B0000}"/>
    <cellStyle name="Header2 3 3 10 5" xfId="7997" xr:uid="{00000000-0005-0000-0000-00005D1B0000}"/>
    <cellStyle name="Header2 3 3 10 6" xfId="7998" xr:uid="{00000000-0005-0000-0000-00005E1B0000}"/>
    <cellStyle name="Header2 3 3 10 7" xfId="7999" xr:uid="{00000000-0005-0000-0000-00005F1B0000}"/>
    <cellStyle name="Header2 3 3 10 8" xfId="8000" xr:uid="{00000000-0005-0000-0000-0000601B0000}"/>
    <cellStyle name="Header2 3 3 11" xfId="8001" xr:uid="{00000000-0005-0000-0000-0000611B0000}"/>
    <cellStyle name="Header2 3 3 11 2" xfId="8002" xr:uid="{00000000-0005-0000-0000-0000621B0000}"/>
    <cellStyle name="Header2 3 3 11 3" xfId="8003" xr:uid="{00000000-0005-0000-0000-0000631B0000}"/>
    <cellStyle name="Header2 3 3 11 4" xfId="8004" xr:uid="{00000000-0005-0000-0000-0000641B0000}"/>
    <cellStyle name="Header2 3 3 11 5" xfId="8005" xr:uid="{00000000-0005-0000-0000-0000651B0000}"/>
    <cellStyle name="Header2 3 3 11 6" xfId="8006" xr:uid="{00000000-0005-0000-0000-0000661B0000}"/>
    <cellStyle name="Header2 3 3 11 7" xfId="8007" xr:uid="{00000000-0005-0000-0000-0000671B0000}"/>
    <cellStyle name="Header2 3 3 11 8" xfId="8008" xr:uid="{00000000-0005-0000-0000-0000681B0000}"/>
    <cellStyle name="Header2 3 3 12" xfId="8009" xr:uid="{00000000-0005-0000-0000-0000691B0000}"/>
    <cellStyle name="Header2 3 3 13" xfId="8010" xr:uid="{00000000-0005-0000-0000-00006A1B0000}"/>
    <cellStyle name="Header2 3 3 14" xfId="8011" xr:uid="{00000000-0005-0000-0000-00006B1B0000}"/>
    <cellStyle name="Header2 3 3 15" xfId="8012" xr:uid="{00000000-0005-0000-0000-00006C1B0000}"/>
    <cellStyle name="Header2 3 3 16" xfId="8013" xr:uid="{00000000-0005-0000-0000-00006D1B0000}"/>
    <cellStyle name="Header2 3 3 17" xfId="8014" xr:uid="{00000000-0005-0000-0000-00006E1B0000}"/>
    <cellStyle name="Header2 3 3 18" xfId="8015" xr:uid="{00000000-0005-0000-0000-00006F1B0000}"/>
    <cellStyle name="Header2 3 3 19" xfId="8016" xr:uid="{00000000-0005-0000-0000-0000701B0000}"/>
    <cellStyle name="Header2 3 3 2" xfId="448" xr:uid="{00000000-0005-0000-0000-0000711B0000}"/>
    <cellStyle name="Header2 3 3 2 10" xfId="8017" xr:uid="{00000000-0005-0000-0000-0000721B0000}"/>
    <cellStyle name="Header2 3 3 2 11" xfId="8018" xr:uid="{00000000-0005-0000-0000-0000731B0000}"/>
    <cellStyle name="Header2 3 3 2 12" xfId="8019" xr:uid="{00000000-0005-0000-0000-0000741B0000}"/>
    <cellStyle name="Header2 3 3 2 13" xfId="8020" xr:uid="{00000000-0005-0000-0000-0000751B0000}"/>
    <cellStyle name="Header2 3 3 2 14" xfId="8021" xr:uid="{00000000-0005-0000-0000-0000761B0000}"/>
    <cellStyle name="Header2 3 3 2 15" xfId="8022" xr:uid="{00000000-0005-0000-0000-0000771B0000}"/>
    <cellStyle name="Header2 3 3 2 16" xfId="8023" xr:uid="{00000000-0005-0000-0000-0000781B0000}"/>
    <cellStyle name="Header2 3 3 2 17" xfId="8024" xr:uid="{00000000-0005-0000-0000-0000791B0000}"/>
    <cellStyle name="Header2 3 3 2 2" xfId="449" xr:uid="{00000000-0005-0000-0000-00007A1B0000}"/>
    <cellStyle name="Header2 3 3 2 2 10" xfId="8025" xr:uid="{00000000-0005-0000-0000-00007B1B0000}"/>
    <cellStyle name="Header2 3 3 2 2 11" xfId="8026" xr:uid="{00000000-0005-0000-0000-00007C1B0000}"/>
    <cellStyle name="Header2 3 3 2 2 12" xfId="8027" xr:uid="{00000000-0005-0000-0000-00007D1B0000}"/>
    <cellStyle name="Header2 3 3 2 2 13" xfId="8028" xr:uid="{00000000-0005-0000-0000-00007E1B0000}"/>
    <cellStyle name="Header2 3 3 2 2 14" xfId="8029" xr:uid="{00000000-0005-0000-0000-00007F1B0000}"/>
    <cellStyle name="Header2 3 3 2 2 15" xfId="8030" xr:uid="{00000000-0005-0000-0000-0000801B0000}"/>
    <cellStyle name="Header2 3 3 2 2 16" xfId="8031" xr:uid="{00000000-0005-0000-0000-0000811B0000}"/>
    <cellStyle name="Header2 3 3 2 2 2" xfId="450" xr:uid="{00000000-0005-0000-0000-0000821B0000}"/>
    <cellStyle name="Header2 3 3 2 2 2 10" xfId="8032" xr:uid="{00000000-0005-0000-0000-0000831B0000}"/>
    <cellStyle name="Header2 3 3 2 2 2 2" xfId="8033" xr:uid="{00000000-0005-0000-0000-0000841B0000}"/>
    <cellStyle name="Header2 3 3 2 2 2 2 2" xfId="8034" xr:uid="{00000000-0005-0000-0000-0000851B0000}"/>
    <cellStyle name="Header2 3 3 2 2 2 2 3" xfId="8035" xr:uid="{00000000-0005-0000-0000-0000861B0000}"/>
    <cellStyle name="Header2 3 3 2 2 2 2 4" xfId="8036" xr:uid="{00000000-0005-0000-0000-0000871B0000}"/>
    <cellStyle name="Header2 3 3 2 2 2 2 5" xfId="8037" xr:uid="{00000000-0005-0000-0000-0000881B0000}"/>
    <cellStyle name="Header2 3 3 2 2 2 2 6" xfId="8038" xr:uid="{00000000-0005-0000-0000-0000891B0000}"/>
    <cellStyle name="Header2 3 3 2 2 2 2 7" xfId="8039" xr:uid="{00000000-0005-0000-0000-00008A1B0000}"/>
    <cellStyle name="Header2 3 3 2 2 2 2 8" xfId="8040" xr:uid="{00000000-0005-0000-0000-00008B1B0000}"/>
    <cellStyle name="Header2 3 3 2 2 2 3" xfId="8041" xr:uid="{00000000-0005-0000-0000-00008C1B0000}"/>
    <cellStyle name="Header2 3 3 2 2 2 4" xfId="8042" xr:uid="{00000000-0005-0000-0000-00008D1B0000}"/>
    <cellStyle name="Header2 3 3 2 2 2 5" xfId="8043" xr:uid="{00000000-0005-0000-0000-00008E1B0000}"/>
    <cellStyle name="Header2 3 3 2 2 2 6" xfId="8044" xr:uid="{00000000-0005-0000-0000-00008F1B0000}"/>
    <cellStyle name="Header2 3 3 2 2 2 7" xfId="8045" xr:uid="{00000000-0005-0000-0000-0000901B0000}"/>
    <cellStyle name="Header2 3 3 2 2 2 8" xfId="8046" xr:uid="{00000000-0005-0000-0000-0000911B0000}"/>
    <cellStyle name="Header2 3 3 2 2 2 9" xfId="8047" xr:uid="{00000000-0005-0000-0000-0000921B0000}"/>
    <cellStyle name="Header2 3 3 2 2 3" xfId="8048" xr:uid="{00000000-0005-0000-0000-0000931B0000}"/>
    <cellStyle name="Header2 3 3 2 2 3 10" xfId="8049" xr:uid="{00000000-0005-0000-0000-0000941B0000}"/>
    <cellStyle name="Header2 3 3 2 2 3 2" xfId="8050" xr:uid="{00000000-0005-0000-0000-0000951B0000}"/>
    <cellStyle name="Header2 3 3 2 2 3 2 2" xfId="8051" xr:uid="{00000000-0005-0000-0000-0000961B0000}"/>
    <cellStyle name="Header2 3 3 2 2 3 2 3" xfId="8052" xr:uid="{00000000-0005-0000-0000-0000971B0000}"/>
    <cellStyle name="Header2 3 3 2 2 3 2 4" xfId="8053" xr:uid="{00000000-0005-0000-0000-0000981B0000}"/>
    <cellStyle name="Header2 3 3 2 2 3 2 5" xfId="8054" xr:uid="{00000000-0005-0000-0000-0000991B0000}"/>
    <cellStyle name="Header2 3 3 2 2 3 2 6" xfId="8055" xr:uid="{00000000-0005-0000-0000-00009A1B0000}"/>
    <cellStyle name="Header2 3 3 2 2 3 2 7" xfId="8056" xr:uid="{00000000-0005-0000-0000-00009B1B0000}"/>
    <cellStyle name="Header2 3 3 2 2 3 2 8" xfId="8057" xr:uid="{00000000-0005-0000-0000-00009C1B0000}"/>
    <cellStyle name="Header2 3 3 2 2 3 3" xfId="8058" xr:uid="{00000000-0005-0000-0000-00009D1B0000}"/>
    <cellStyle name="Header2 3 3 2 2 3 4" xfId="8059" xr:uid="{00000000-0005-0000-0000-00009E1B0000}"/>
    <cellStyle name="Header2 3 3 2 2 3 5" xfId="8060" xr:uid="{00000000-0005-0000-0000-00009F1B0000}"/>
    <cellStyle name="Header2 3 3 2 2 3 6" xfId="8061" xr:uid="{00000000-0005-0000-0000-0000A01B0000}"/>
    <cellStyle name="Header2 3 3 2 2 3 7" xfId="8062" xr:uid="{00000000-0005-0000-0000-0000A11B0000}"/>
    <cellStyle name="Header2 3 3 2 2 3 8" xfId="8063" xr:uid="{00000000-0005-0000-0000-0000A21B0000}"/>
    <cellStyle name="Header2 3 3 2 2 3 9" xfId="8064" xr:uid="{00000000-0005-0000-0000-0000A31B0000}"/>
    <cellStyle name="Header2 3 3 2 2 4" xfId="8065" xr:uid="{00000000-0005-0000-0000-0000A41B0000}"/>
    <cellStyle name="Header2 3 3 2 2 4 2" xfId="8066" xr:uid="{00000000-0005-0000-0000-0000A51B0000}"/>
    <cellStyle name="Header2 3 3 2 2 4 3" xfId="8067" xr:uid="{00000000-0005-0000-0000-0000A61B0000}"/>
    <cellStyle name="Header2 3 3 2 2 4 4" xfId="8068" xr:uid="{00000000-0005-0000-0000-0000A71B0000}"/>
    <cellStyle name="Header2 3 3 2 2 4 5" xfId="8069" xr:uid="{00000000-0005-0000-0000-0000A81B0000}"/>
    <cellStyle name="Header2 3 3 2 2 4 6" xfId="8070" xr:uid="{00000000-0005-0000-0000-0000A91B0000}"/>
    <cellStyle name="Header2 3 3 2 2 4 7" xfId="8071" xr:uid="{00000000-0005-0000-0000-0000AA1B0000}"/>
    <cellStyle name="Header2 3 3 2 2 4 8" xfId="8072" xr:uid="{00000000-0005-0000-0000-0000AB1B0000}"/>
    <cellStyle name="Header2 3 3 2 2 4 9" xfId="8073" xr:uid="{00000000-0005-0000-0000-0000AC1B0000}"/>
    <cellStyle name="Header2 3 3 2 2 5" xfId="8074" xr:uid="{00000000-0005-0000-0000-0000AD1B0000}"/>
    <cellStyle name="Header2 3 3 2 2 5 2" xfId="8075" xr:uid="{00000000-0005-0000-0000-0000AE1B0000}"/>
    <cellStyle name="Header2 3 3 2 2 5 3" xfId="8076" xr:uid="{00000000-0005-0000-0000-0000AF1B0000}"/>
    <cellStyle name="Header2 3 3 2 2 5 4" xfId="8077" xr:uid="{00000000-0005-0000-0000-0000B01B0000}"/>
    <cellStyle name="Header2 3 3 2 2 5 5" xfId="8078" xr:uid="{00000000-0005-0000-0000-0000B11B0000}"/>
    <cellStyle name="Header2 3 3 2 2 5 6" xfId="8079" xr:uid="{00000000-0005-0000-0000-0000B21B0000}"/>
    <cellStyle name="Header2 3 3 2 2 5 7" xfId="8080" xr:uid="{00000000-0005-0000-0000-0000B31B0000}"/>
    <cellStyle name="Header2 3 3 2 2 5 8" xfId="8081" xr:uid="{00000000-0005-0000-0000-0000B41B0000}"/>
    <cellStyle name="Header2 3 3 2 2 6" xfId="8082" xr:uid="{00000000-0005-0000-0000-0000B51B0000}"/>
    <cellStyle name="Header2 3 3 2 2 6 2" xfId="8083" xr:uid="{00000000-0005-0000-0000-0000B61B0000}"/>
    <cellStyle name="Header2 3 3 2 2 6 3" xfId="8084" xr:uid="{00000000-0005-0000-0000-0000B71B0000}"/>
    <cellStyle name="Header2 3 3 2 2 6 4" xfId="8085" xr:uid="{00000000-0005-0000-0000-0000B81B0000}"/>
    <cellStyle name="Header2 3 3 2 2 6 5" xfId="8086" xr:uid="{00000000-0005-0000-0000-0000B91B0000}"/>
    <cellStyle name="Header2 3 3 2 2 6 6" xfId="8087" xr:uid="{00000000-0005-0000-0000-0000BA1B0000}"/>
    <cellStyle name="Header2 3 3 2 2 6 7" xfId="8088" xr:uid="{00000000-0005-0000-0000-0000BB1B0000}"/>
    <cellStyle name="Header2 3 3 2 2 6 8" xfId="8089" xr:uid="{00000000-0005-0000-0000-0000BC1B0000}"/>
    <cellStyle name="Header2 3 3 2 2 7" xfId="8090" xr:uid="{00000000-0005-0000-0000-0000BD1B0000}"/>
    <cellStyle name="Header2 3 3 2 2 7 2" xfId="8091" xr:uid="{00000000-0005-0000-0000-0000BE1B0000}"/>
    <cellStyle name="Header2 3 3 2 2 7 3" xfId="8092" xr:uid="{00000000-0005-0000-0000-0000BF1B0000}"/>
    <cellStyle name="Header2 3 3 2 2 7 4" xfId="8093" xr:uid="{00000000-0005-0000-0000-0000C01B0000}"/>
    <cellStyle name="Header2 3 3 2 2 7 5" xfId="8094" xr:uid="{00000000-0005-0000-0000-0000C11B0000}"/>
    <cellStyle name="Header2 3 3 2 2 7 6" xfId="8095" xr:uid="{00000000-0005-0000-0000-0000C21B0000}"/>
    <cellStyle name="Header2 3 3 2 2 7 7" xfId="8096" xr:uid="{00000000-0005-0000-0000-0000C31B0000}"/>
    <cellStyle name="Header2 3 3 2 2 7 8" xfId="8097" xr:uid="{00000000-0005-0000-0000-0000C41B0000}"/>
    <cellStyle name="Header2 3 3 2 2 8" xfId="8098" xr:uid="{00000000-0005-0000-0000-0000C51B0000}"/>
    <cellStyle name="Header2 3 3 2 2 8 2" xfId="8099" xr:uid="{00000000-0005-0000-0000-0000C61B0000}"/>
    <cellStyle name="Header2 3 3 2 2 8 3" xfId="8100" xr:uid="{00000000-0005-0000-0000-0000C71B0000}"/>
    <cellStyle name="Header2 3 3 2 2 8 4" xfId="8101" xr:uid="{00000000-0005-0000-0000-0000C81B0000}"/>
    <cellStyle name="Header2 3 3 2 2 8 5" xfId="8102" xr:uid="{00000000-0005-0000-0000-0000C91B0000}"/>
    <cellStyle name="Header2 3 3 2 2 8 6" xfId="8103" xr:uid="{00000000-0005-0000-0000-0000CA1B0000}"/>
    <cellStyle name="Header2 3 3 2 2 8 7" xfId="8104" xr:uid="{00000000-0005-0000-0000-0000CB1B0000}"/>
    <cellStyle name="Header2 3 3 2 2 8 8" xfId="8105" xr:uid="{00000000-0005-0000-0000-0000CC1B0000}"/>
    <cellStyle name="Header2 3 3 2 2 9" xfId="8106" xr:uid="{00000000-0005-0000-0000-0000CD1B0000}"/>
    <cellStyle name="Header2 3 3 2 3" xfId="451" xr:uid="{00000000-0005-0000-0000-0000CE1B0000}"/>
    <cellStyle name="Header2 3 3 2 3 10" xfId="8107" xr:uid="{00000000-0005-0000-0000-0000CF1B0000}"/>
    <cellStyle name="Header2 3 3 2 3 2" xfId="8108" xr:uid="{00000000-0005-0000-0000-0000D01B0000}"/>
    <cellStyle name="Header2 3 3 2 3 2 2" xfId="8109" xr:uid="{00000000-0005-0000-0000-0000D11B0000}"/>
    <cellStyle name="Header2 3 3 2 3 2 3" xfId="8110" xr:uid="{00000000-0005-0000-0000-0000D21B0000}"/>
    <cellStyle name="Header2 3 3 2 3 2 4" xfId="8111" xr:uid="{00000000-0005-0000-0000-0000D31B0000}"/>
    <cellStyle name="Header2 3 3 2 3 2 5" xfId="8112" xr:uid="{00000000-0005-0000-0000-0000D41B0000}"/>
    <cellStyle name="Header2 3 3 2 3 2 6" xfId="8113" xr:uid="{00000000-0005-0000-0000-0000D51B0000}"/>
    <cellStyle name="Header2 3 3 2 3 2 7" xfId="8114" xr:uid="{00000000-0005-0000-0000-0000D61B0000}"/>
    <cellStyle name="Header2 3 3 2 3 2 8" xfId="8115" xr:uid="{00000000-0005-0000-0000-0000D71B0000}"/>
    <cellStyle name="Header2 3 3 2 3 3" xfId="8116" xr:uid="{00000000-0005-0000-0000-0000D81B0000}"/>
    <cellStyle name="Header2 3 3 2 3 4" xfId="8117" xr:uid="{00000000-0005-0000-0000-0000D91B0000}"/>
    <cellStyle name="Header2 3 3 2 3 5" xfId="8118" xr:uid="{00000000-0005-0000-0000-0000DA1B0000}"/>
    <cellStyle name="Header2 3 3 2 3 6" xfId="8119" xr:uid="{00000000-0005-0000-0000-0000DB1B0000}"/>
    <cellStyle name="Header2 3 3 2 3 7" xfId="8120" xr:uid="{00000000-0005-0000-0000-0000DC1B0000}"/>
    <cellStyle name="Header2 3 3 2 3 8" xfId="8121" xr:uid="{00000000-0005-0000-0000-0000DD1B0000}"/>
    <cellStyle name="Header2 3 3 2 3 9" xfId="8122" xr:uid="{00000000-0005-0000-0000-0000DE1B0000}"/>
    <cellStyle name="Header2 3 3 2 4" xfId="8123" xr:uid="{00000000-0005-0000-0000-0000DF1B0000}"/>
    <cellStyle name="Header2 3 3 2 4 10" xfId="8124" xr:uid="{00000000-0005-0000-0000-0000E01B0000}"/>
    <cellStyle name="Header2 3 3 2 4 2" xfId="8125" xr:uid="{00000000-0005-0000-0000-0000E11B0000}"/>
    <cellStyle name="Header2 3 3 2 4 2 2" xfId="8126" xr:uid="{00000000-0005-0000-0000-0000E21B0000}"/>
    <cellStyle name="Header2 3 3 2 4 2 3" xfId="8127" xr:uid="{00000000-0005-0000-0000-0000E31B0000}"/>
    <cellStyle name="Header2 3 3 2 4 2 4" xfId="8128" xr:uid="{00000000-0005-0000-0000-0000E41B0000}"/>
    <cellStyle name="Header2 3 3 2 4 2 5" xfId="8129" xr:uid="{00000000-0005-0000-0000-0000E51B0000}"/>
    <cellStyle name="Header2 3 3 2 4 2 6" xfId="8130" xr:uid="{00000000-0005-0000-0000-0000E61B0000}"/>
    <cellStyle name="Header2 3 3 2 4 2 7" xfId="8131" xr:uid="{00000000-0005-0000-0000-0000E71B0000}"/>
    <cellStyle name="Header2 3 3 2 4 2 8" xfId="8132" xr:uid="{00000000-0005-0000-0000-0000E81B0000}"/>
    <cellStyle name="Header2 3 3 2 4 3" xfId="8133" xr:uid="{00000000-0005-0000-0000-0000E91B0000}"/>
    <cellStyle name="Header2 3 3 2 4 4" xfId="8134" xr:uid="{00000000-0005-0000-0000-0000EA1B0000}"/>
    <cellStyle name="Header2 3 3 2 4 5" xfId="8135" xr:uid="{00000000-0005-0000-0000-0000EB1B0000}"/>
    <cellStyle name="Header2 3 3 2 4 6" xfId="8136" xr:uid="{00000000-0005-0000-0000-0000EC1B0000}"/>
    <cellStyle name="Header2 3 3 2 4 7" xfId="8137" xr:uid="{00000000-0005-0000-0000-0000ED1B0000}"/>
    <cellStyle name="Header2 3 3 2 4 8" xfId="8138" xr:uid="{00000000-0005-0000-0000-0000EE1B0000}"/>
    <cellStyle name="Header2 3 3 2 4 9" xfId="8139" xr:uid="{00000000-0005-0000-0000-0000EF1B0000}"/>
    <cellStyle name="Header2 3 3 2 5" xfId="8140" xr:uid="{00000000-0005-0000-0000-0000F01B0000}"/>
    <cellStyle name="Header2 3 3 2 5 2" xfId="8141" xr:uid="{00000000-0005-0000-0000-0000F11B0000}"/>
    <cellStyle name="Header2 3 3 2 5 3" xfId="8142" xr:uid="{00000000-0005-0000-0000-0000F21B0000}"/>
    <cellStyle name="Header2 3 3 2 5 4" xfId="8143" xr:uid="{00000000-0005-0000-0000-0000F31B0000}"/>
    <cellStyle name="Header2 3 3 2 5 5" xfId="8144" xr:uid="{00000000-0005-0000-0000-0000F41B0000}"/>
    <cellStyle name="Header2 3 3 2 5 6" xfId="8145" xr:uid="{00000000-0005-0000-0000-0000F51B0000}"/>
    <cellStyle name="Header2 3 3 2 5 7" xfId="8146" xr:uid="{00000000-0005-0000-0000-0000F61B0000}"/>
    <cellStyle name="Header2 3 3 2 5 8" xfId="8147" xr:uid="{00000000-0005-0000-0000-0000F71B0000}"/>
    <cellStyle name="Header2 3 3 2 5 9" xfId="8148" xr:uid="{00000000-0005-0000-0000-0000F81B0000}"/>
    <cellStyle name="Header2 3 3 2 6" xfId="8149" xr:uid="{00000000-0005-0000-0000-0000F91B0000}"/>
    <cellStyle name="Header2 3 3 2 6 2" xfId="8150" xr:uid="{00000000-0005-0000-0000-0000FA1B0000}"/>
    <cellStyle name="Header2 3 3 2 6 3" xfId="8151" xr:uid="{00000000-0005-0000-0000-0000FB1B0000}"/>
    <cellStyle name="Header2 3 3 2 6 4" xfId="8152" xr:uid="{00000000-0005-0000-0000-0000FC1B0000}"/>
    <cellStyle name="Header2 3 3 2 6 5" xfId="8153" xr:uid="{00000000-0005-0000-0000-0000FD1B0000}"/>
    <cellStyle name="Header2 3 3 2 6 6" xfId="8154" xr:uid="{00000000-0005-0000-0000-0000FE1B0000}"/>
    <cellStyle name="Header2 3 3 2 6 7" xfId="8155" xr:uid="{00000000-0005-0000-0000-0000FF1B0000}"/>
    <cellStyle name="Header2 3 3 2 6 8" xfId="8156" xr:uid="{00000000-0005-0000-0000-0000001C0000}"/>
    <cellStyle name="Header2 3 3 2 7" xfId="8157" xr:uid="{00000000-0005-0000-0000-0000011C0000}"/>
    <cellStyle name="Header2 3 3 2 7 2" xfId="8158" xr:uid="{00000000-0005-0000-0000-0000021C0000}"/>
    <cellStyle name="Header2 3 3 2 7 3" xfId="8159" xr:uid="{00000000-0005-0000-0000-0000031C0000}"/>
    <cellStyle name="Header2 3 3 2 7 4" xfId="8160" xr:uid="{00000000-0005-0000-0000-0000041C0000}"/>
    <cellStyle name="Header2 3 3 2 7 5" xfId="8161" xr:uid="{00000000-0005-0000-0000-0000051C0000}"/>
    <cellStyle name="Header2 3 3 2 7 6" xfId="8162" xr:uid="{00000000-0005-0000-0000-0000061C0000}"/>
    <cellStyle name="Header2 3 3 2 7 7" xfId="8163" xr:uid="{00000000-0005-0000-0000-0000071C0000}"/>
    <cellStyle name="Header2 3 3 2 7 8" xfId="8164" xr:uid="{00000000-0005-0000-0000-0000081C0000}"/>
    <cellStyle name="Header2 3 3 2 8" xfId="8165" xr:uid="{00000000-0005-0000-0000-0000091C0000}"/>
    <cellStyle name="Header2 3 3 2 8 2" xfId="8166" xr:uid="{00000000-0005-0000-0000-00000A1C0000}"/>
    <cellStyle name="Header2 3 3 2 8 3" xfId="8167" xr:uid="{00000000-0005-0000-0000-00000B1C0000}"/>
    <cellStyle name="Header2 3 3 2 8 4" xfId="8168" xr:uid="{00000000-0005-0000-0000-00000C1C0000}"/>
    <cellStyle name="Header2 3 3 2 8 5" xfId="8169" xr:uid="{00000000-0005-0000-0000-00000D1C0000}"/>
    <cellStyle name="Header2 3 3 2 8 6" xfId="8170" xr:uid="{00000000-0005-0000-0000-00000E1C0000}"/>
    <cellStyle name="Header2 3 3 2 8 7" xfId="8171" xr:uid="{00000000-0005-0000-0000-00000F1C0000}"/>
    <cellStyle name="Header2 3 3 2 8 8" xfId="8172" xr:uid="{00000000-0005-0000-0000-0000101C0000}"/>
    <cellStyle name="Header2 3 3 2 9" xfId="8173" xr:uid="{00000000-0005-0000-0000-0000111C0000}"/>
    <cellStyle name="Header2 3 3 2 9 2" xfId="8174" xr:uid="{00000000-0005-0000-0000-0000121C0000}"/>
    <cellStyle name="Header2 3 3 2 9 3" xfId="8175" xr:uid="{00000000-0005-0000-0000-0000131C0000}"/>
    <cellStyle name="Header2 3 3 2 9 4" xfId="8176" xr:uid="{00000000-0005-0000-0000-0000141C0000}"/>
    <cellStyle name="Header2 3 3 2 9 5" xfId="8177" xr:uid="{00000000-0005-0000-0000-0000151C0000}"/>
    <cellStyle name="Header2 3 3 2 9 6" xfId="8178" xr:uid="{00000000-0005-0000-0000-0000161C0000}"/>
    <cellStyle name="Header2 3 3 2 9 7" xfId="8179" xr:uid="{00000000-0005-0000-0000-0000171C0000}"/>
    <cellStyle name="Header2 3 3 2 9 8" xfId="8180" xr:uid="{00000000-0005-0000-0000-0000181C0000}"/>
    <cellStyle name="Header2 3 3 3" xfId="452" xr:uid="{00000000-0005-0000-0000-0000191C0000}"/>
    <cellStyle name="Header2 3 3 3 10" xfId="8181" xr:uid="{00000000-0005-0000-0000-00001A1C0000}"/>
    <cellStyle name="Header2 3 3 3 11" xfId="8182" xr:uid="{00000000-0005-0000-0000-00001B1C0000}"/>
    <cellStyle name="Header2 3 3 3 12" xfId="8183" xr:uid="{00000000-0005-0000-0000-00001C1C0000}"/>
    <cellStyle name="Header2 3 3 3 13" xfId="8184" xr:uid="{00000000-0005-0000-0000-00001D1C0000}"/>
    <cellStyle name="Header2 3 3 3 14" xfId="8185" xr:uid="{00000000-0005-0000-0000-00001E1C0000}"/>
    <cellStyle name="Header2 3 3 3 15" xfId="8186" xr:uid="{00000000-0005-0000-0000-00001F1C0000}"/>
    <cellStyle name="Header2 3 3 3 16" xfId="8187" xr:uid="{00000000-0005-0000-0000-0000201C0000}"/>
    <cellStyle name="Header2 3 3 3 17" xfId="8188" xr:uid="{00000000-0005-0000-0000-0000211C0000}"/>
    <cellStyle name="Header2 3 3 3 2" xfId="453" xr:uid="{00000000-0005-0000-0000-0000221C0000}"/>
    <cellStyle name="Header2 3 3 3 2 10" xfId="8189" xr:uid="{00000000-0005-0000-0000-0000231C0000}"/>
    <cellStyle name="Header2 3 3 3 2 11" xfId="8190" xr:uid="{00000000-0005-0000-0000-0000241C0000}"/>
    <cellStyle name="Header2 3 3 3 2 12" xfId="8191" xr:uid="{00000000-0005-0000-0000-0000251C0000}"/>
    <cellStyle name="Header2 3 3 3 2 13" xfId="8192" xr:uid="{00000000-0005-0000-0000-0000261C0000}"/>
    <cellStyle name="Header2 3 3 3 2 14" xfId="8193" xr:uid="{00000000-0005-0000-0000-0000271C0000}"/>
    <cellStyle name="Header2 3 3 3 2 15" xfId="8194" xr:uid="{00000000-0005-0000-0000-0000281C0000}"/>
    <cellStyle name="Header2 3 3 3 2 16" xfId="8195" xr:uid="{00000000-0005-0000-0000-0000291C0000}"/>
    <cellStyle name="Header2 3 3 3 2 2" xfId="454" xr:uid="{00000000-0005-0000-0000-00002A1C0000}"/>
    <cellStyle name="Header2 3 3 3 2 2 10" xfId="8196" xr:uid="{00000000-0005-0000-0000-00002B1C0000}"/>
    <cellStyle name="Header2 3 3 3 2 2 2" xfId="8197" xr:uid="{00000000-0005-0000-0000-00002C1C0000}"/>
    <cellStyle name="Header2 3 3 3 2 2 2 2" xfId="8198" xr:uid="{00000000-0005-0000-0000-00002D1C0000}"/>
    <cellStyle name="Header2 3 3 3 2 2 2 3" xfId="8199" xr:uid="{00000000-0005-0000-0000-00002E1C0000}"/>
    <cellStyle name="Header2 3 3 3 2 2 2 4" xfId="8200" xr:uid="{00000000-0005-0000-0000-00002F1C0000}"/>
    <cellStyle name="Header2 3 3 3 2 2 2 5" xfId="8201" xr:uid="{00000000-0005-0000-0000-0000301C0000}"/>
    <cellStyle name="Header2 3 3 3 2 2 2 6" xfId="8202" xr:uid="{00000000-0005-0000-0000-0000311C0000}"/>
    <cellStyle name="Header2 3 3 3 2 2 2 7" xfId="8203" xr:uid="{00000000-0005-0000-0000-0000321C0000}"/>
    <cellStyle name="Header2 3 3 3 2 2 2 8" xfId="8204" xr:uid="{00000000-0005-0000-0000-0000331C0000}"/>
    <cellStyle name="Header2 3 3 3 2 2 3" xfId="8205" xr:uid="{00000000-0005-0000-0000-0000341C0000}"/>
    <cellStyle name="Header2 3 3 3 2 2 4" xfId="8206" xr:uid="{00000000-0005-0000-0000-0000351C0000}"/>
    <cellStyle name="Header2 3 3 3 2 2 5" xfId="8207" xr:uid="{00000000-0005-0000-0000-0000361C0000}"/>
    <cellStyle name="Header2 3 3 3 2 2 6" xfId="8208" xr:uid="{00000000-0005-0000-0000-0000371C0000}"/>
    <cellStyle name="Header2 3 3 3 2 2 7" xfId="8209" xr:uid="{00000000-0005-0000-0000-0000381C0000}"/>
    <cellStyle name="Header2 3 3 3 2 2 8" xfId="8210" xr:uid="{00000000-0005-0000-0000-0000391C0000}"/>
    <cellStyle name="Header2 3 3 3 2 2 9" xfId="8211" xr:uid="{00000000-0005-0000-0000-00003A1C0000}"/>
    <cellStyle name="Header2 3 3 3 2 3" xfId="8212" xr:uid="{00000000-0005-0000-0000-00003B1C0000}"/>
    <cellStyle name="Header2 3 3 3 2 3 10" xfId="8213" xr:uid="{00000000-0005-0000-0000-00003C1C0000}"/>
    <cellStyle name="Header2 3 3 3 2 3 2" xfId="8214" xr:uid="{00000000-0005-0000-0000-00003D1C0000}"/>
    <cellStyle name="Header2 3 3 3 2 3 2 2" xfId="8215" xr:uid="{00000000-0005-0000-0000-00003E1C0000}"/>
    <cellStyle name="Header2 3 3 3 2 3 2 3" xfId="8216" xr:uid="{00000000-0005-0000-0000-00003F1C0000}"/>
    <cellStyle name="Header2 3 3 3 2 3 2 4" xfId="8217" xr:uid="{00000000-0005-0000-0000-0000401C0000}"/>
    <cellStyle name="Header2 3 3 3 2 3 2 5" xfId="8218" xr:uid="{00000000-0005-0000-0000-0000411C0000}"/>
    <cellStyle name="Header2 3 3 3 2 3 2 6" xfId="8219" xr:uid="{00000000-0005-0000-0000-0000421C0000}"/>
    <cellStyle name="Header2 3 3 3 2 3 2 7" xfId="8220" xr:uid="{00000000-0005-0000-0000-0000431C0000}"/>
    <cellStyle name="Header2 3 3 3 2 3 2 8" xfId="8221" xr:uid="{00000000-0005-0000-0000-0000441C0000}"/>
    <cellStyle name="Header2 3 3 3 2 3 3" xfId="8222" xr:uid="{00000000-0005-0000-0000-0000451C0000}"/>
    <cellStyle name="Header2 3 3 3 2 3 4" xfId="8223" xr:uid="{00000000-0005-0000-0000-0000461C0000}"/>
    <cellStyle name="Header2 3 3 3 2 3 5" xfId="8224" xr:uid="{00000000-0005-0000-0000-0000471C0000}"/>
    <cellStyle name="Header2 3 3 3 2 3 6" xfId="8225" xr:uid="{00000000-0005-0000-0000-0000481C0000}"/>
    <cellStyle name="Header2 3 3 3 2 3 7" xfId="8226" xr:uid="{00000000-0005-0000-0000-0000491C0000}"/>
    <cellStyle name="Header2 3 3 3 2 3 8" xfId="8227" xr:uid="{00000000-0005-0000-0000-00004A1C0000}"/>
    <cellStyle name="Header2 3 3 3 2 3 9" xfId="8228" xr:uid="{00000000-0005-0000-0000-00004B1C0000}"/>
    <cellStyle name="Header2 3 3 3 2 4" xfId="8229" xr:uid="{00000000-0005-0000-0000-00004C1C0000}"/>
    <cellStyle name="Header2 3 3 3 2 4 2" xfId="8230" xr:uid="{00000000-0005-0000-0000-00004D1C0000}"/>
    <cellStyle name="Header2 3 3 3 2 4 3" xfId="8231" xr:uid="{00000000-0005-0000-0000-00004E1C0000}"/>
    <cellStyle name="Header2 3 3 3 2 4 4" xfId="8232" xr:uid="{00000000-0005-0000-0000-00004F1C0000}"/>
    <cellStyle name="Header2 3 3 3 2 4 5" xfId="8233" xr:uid="{00000000-0005-0000-0000-0000501C0000}"/>
    <cellStyle name="Header2 3 3 3 2 4 6" xfId="8234" xr:uid="{00000000-0005-0000-0000-0000511C0000}"/>
    <cellStyle name="Header2 3 3 3 2 4 7" xfId="8235" xr:uid="{00000000-0005-0000-0000-0000521C0000}"/>
    <cellStyle name="Header2 3 3 3 2 4 8" xfId="8236" xr:uid="{00000000-0005-0000-0000-0000531C0000}"/>
    <cellStyle name="Header2 3 3 3 2 4 9" xfId="8237" xr:uid="{00000000-0005-0000-0000-0000541C0000}"/>
    <cellStyle name="Header2 3 3 3 2 5" xfId="8238" xr:uid="{00000000-0005-0000-0000-0000551C0000}"/>
    <cellStyle name="Header2 3 3 3 2 5 2" xfId="8239" xr:uid="{00000000-0005-0000-0000-0000561C0000}"/>
    <cellStyle name="Header2 3 3 3 2 5 3" xfId="8240" xr:uid="{00000000-0005-0000-0000-0000571C0000}"/>
    <cellStyle name="Header2 3 3 3 2 5 4" xfId="8241" xr:uid="{00000000-0005-0000-0000-0000581C0000}"/>
    <cellStyle name="Header2 3 3 3 2 5 5" xfId="8242" xr:uid="{00000000-0005-0000-0000-0000591C0000}"/>
    <cellStyle name="Header2 3 3 3 2 5 6" xfId="8243" xr:uid="{00000000-0005-0000-0000-00005A1C0000}"/>
    <cellStyle name="Header2 3 3 3 2 5 7" xfId="8244" xr:uid="{00000000-0005-0000-0000-00005B1C0000}"/>
    <cellStyle name="Header2 3 3 3 2 5 8" xfId="8245" xr:uid="{00000000-0005-0000-0000-00005C1C0000}"/>
    <cellStyle name="Header2 3 3 3 2 6" xfId="8246" xr:uid="{00000000-0005-0000-0000-00005D1C0000}"/>
    <cellStyle name="Header2 3 3 3 2 6 2" xfId="8247" xr:uid="{00000000-0005-0000-0000-00005E1C0000}"/>
    <cellStyle name="Header2 3 3 3 2 6 3" xfId="8248" xr:uid="{00000000-0005-0000-0000-00005F1C0000}"/>
    <cellStyle name="Header2 3 3 3 2 6 4" xfId="8249" xr:uid="{00000000-0005-0000-0000-0000601C0000}"/>
    <cellStyle name="Header2 3 3 3 2 6 5" xfId="8250" xr:uid="{00000000-0005-0000-0000-0000611C0000}"/>
    <cellStyle name="Header2 3 3 3 2 6 6" xfId="8251" xr:uid="{00000000-0005-0000-0000-0000621C0000}"/>
    <cellStyle name="Header2 3 3 3 2 6 7" xfId="8252" xr:uid="{00000000-0005-0000-0000-0000631C0000}"/>
    <cellStyle name="Header2 3 3 3 2 6 8" xfId="8253" xr:uid="{00000000-0005-0000-0000-0000641C0000}"/>
    <cellStyle name="Header2 3 3 3 2 7" xfId="8254" xr:uid="{00000000-0005-0000-0000-0000651C0000}"/>
    <cellStyle name="Header2 3 3 3 2 7 2" xfId="8255" xr:uid="{00000000-0005-0000-0000-0000661C0000}"/>
    <cellStyle name="Header2 3 3 3 2 7 3" xfId="8256" xr:uid="{00000000-0005-0000-0000-0000671C0000}"/>
    <cellStyle name="Header2 3 3 3 2 7 4" xfId="8257" xr:uid="{00000000-0005-0000-0000-0000681C0000}"/>
    <cellStyle name="Header2 3 3 3 2 7 5" xfId="8258" xr:uid="{00000000-0005-0000-0000-0000691C0000}"/>
    <cellStyle name="Header2 3 3 3 2 7 6" xfId="8259" xr:uid="{00000000-0005-0000-0000-00006A1C0000}"/>
    <cellStyle name="Header2 3 3 3 2 7 7" xfId="8260" xr:uid="{00000000-0005-0000-0000-00006B1C0000}"/>
    <cellStyle name="Header2 3 3 3 2 7 8" xfId="8261" xr:uid="{00000000-0005-0000-0000-00006C1C0000}"/>
    <cellStyle name="Header2 3 3 3 2 8" xfId="8262" xr:uid="{00000000-0005-0000-0000-00006D1C0000}"/>
    <cellStyle name="Header2 3 3 3 2 8 2" xfId="8263" xr:uid="{00000000-0005-0000-0000-00006E1C0000}"/>
    <cellStyle name="Header2 3 3 3 2 8 3" xfId="8264" xr:uid="{00000000-0005-0000-0000-00006F1C0000}"/>
    <cellStyle name="Header2 3 3 3 2 8 4" xfId="8265" xr:uid="{00000000-0005-0000-0000-0000701C0000}"/>
    <cellStyle name="Header2 3 3 3 2 8 5" xfId="8266" xr:uid="{00000000-0005-0000-0000-0000711C0000}"/>
    <cellStyle name="Header2 3 3 3 2 8 6" xfId="8267" xr:uid="{00000000-0005-0000-0000-0000721C0000}"/>
    <cellStyle name="Header2 3 3 3 2 8 7" xfId="8268" xr:uid="{00000000-0005-0000-0000-0000731C0000}"/>
    <cellStyle name="Header2 3 3 3 2 8 8" xfId="8269" xr:uid="{00000000-0005-0000-0000-0000741C0000}"/>
    <cellStyle name="Header2 3 3 3 2 9" xfId="8270" xr:uid="{00000000-0005-0000-0000-0000751C0000}"/>
    <cellStyle name="Header2 3 3 3 3" xfId="455" xr:uid="{00000000-0005-0000-0000-0000761C0000}"/>
    <cellStyle name="Header2 3 3 3 3 10" xfId="8271" xr:uid="{00000000-0005-0000-0000-0000771C0000}"/>
    <cellStyle name="Header2 3 3 3 3 2" xfId="8272" xr:uid="{00000000-0005-0000-0000-0000781C0000}"/>
    <cellStyle name="Header2 3 3 3 3 2 2" xfId="8273" xr:uid="{00000000-0005-0000-0000-0000791C0000}"/>
    <cellStyle name="Header2 3 3 3 3 2 3" xfId="8274" xr:uid="{00000000-0005-0000-0000-00007A1C0000}"/>
    <cellStyle name="Header2 3 3 3 3 2 4" xfId="8275" xr:uid="{00000000-0005-0000-0000-00007B1C0000}"/>
    <cellStyle name="Header2 3 3 3 3 2 5" xfId="8276" xr:uid="{00000000-0005-0000-0000-00007C1C0000}"/>
    <cellStyle name="Header2 3 3 3 3 2 6" xfId="8277" xr:uid="{00000000-0005-0000-0000-00007D1C0000}"/>
    <cellStyle name="Header2 3 3 3 3 2 7" xfId="8278" xr:uid="{00000000-0005-0000-0000-00007E1C0000}"/>
    <cellStyle name="Header2 3 3 3 3 2 8" xfId="8279" xr:uid="{00000000-0005-0000-0000-00007F1C0000}"/>
    <cellStyle name="Header2 3 3 3 3 3" xfId="8280" xr:uid="{00000000-0005-0000-0000-0000801C0000}"/>
    <cellStyle name="Header2 3 3 3 3 4" xfId="8281" xr:uid="{00000000-0005-0000-0000-0000811C0000}"/>
    <cellStyle name="Header2 3 3 3 3 5" xfId="8282" xr:uid="{00000000-0005-0000-0000-0000821C0000}"/>
    <cellStyle name="Header2 3 3 3 3 6" xfId="8283" xr:uid="{00000000-0005-0000-0000-0000831C0000}"/>
    <cellStyle name="Header2 3 3 3 3 7" xfId="8284" xr:uid="{00000000-0005-0000-0000-0000841C0000}"/>
    <cellStyle name="Header2 3 3 3 3 8" xfId="8285" xr:uid="{00000000-0005-0000-0000-0000851C0000}"/>
    <cellStyle name="Header2 3 3 3 3 9" xfId="8286" xr:uid="{00000000-0005-0000-0000-0000861C0000}"/>
    <cellStyle name="Header2 3 3 3 4" xfId="8287" xr:uid="{00000000-0005-0000-0000-0000871C0000}"/>
    <cellStyle name="Header2 3 3 3 4 10" xfId="8288" xr:uid="{00000000-0005-0000-0000-0000881C0000}"/>
    <cellStyle name="Header2 3 3 3 4 2" xfId="8289" xr:uid="{00000000-0005-0000-0000-0000891C0000}"/>
    <cellStyle name="Header2 3 3 3 4 2 2" xfId="8290" xr:uid="{00000000-0005-0000-0000-00008A1C0000}"/>
    <cellStyle name="Header2 3 3 3 4 2 3" xfId="8291" xr:uid="{00000000-0005-0000-0000-00008B1C0000}"/>
    <cellStyle name="Header2 3 3 3 4 2 4" xfId="8292" xr:uid="{00000000-0005-0000-0000-00008C1C0000}"/>
    <cellStyle name="Header2 3 3 3 4 2 5" xfId="8293" xr:uid="{00000000-0005-0000-0000-00008D1C0000}"/>
    <cellStyle name="Header2 3 3 3 4 2 6" xfId="8294" xr:uid="{00000000-0005-0000-0000-00008E1C0000}"/>
    <cellStyle name="Header2 3 3 3 4 2 7" xfId="8295" xr:uid="{00000000-0005-0000-0000-00008F1C0000}"/>
    <cellStyle name="Header2 3 3 3 4 2 8" xfId="8296" xr:uid="{00000000-0005-0000-0000-0000901C0000}"/>
    <cellStyle name="Header2 3 3 3 4 3" xfId="8297" xr:uid="{00000000-0005-0000-0000-0000911C0000}"/>
    <cellStyle name="Header2 3 3 3 4 4" xfId="8298" xr:uid="{00000000-0005-0000-0000-0000921C0000}"/>
    <cellStyle name="Header2 3 3 3 4 5" xfId="8299" xr:uid="{00000000-0005-0000-0000-0000931C0000}"/>
    <cellStyle name="Header2 3 3 3 4 6" xfId="8300" xr:uid="{00000000-0005-0000-0000-0000941C0000}"/>
    <cellStyle name="Header2 3 3 3 4 7" xfId="8301" xr:uid="{00000000-0005-0000-0000-0000951C0000}"/>
    <cellStyle name="Header2 3 3 3 4 8" xfId="8302" xr:uid="{00000000-0005-0000-0000-0000961C0000}"/>
    <cellStyle name="Header2 3 3 3 4 9" xfId="8303" xr:uid="{00000000-0005-0000-0000-0000971C0000}"/>
    <cellStyle name="Header2 3 3 3 5" xfId="8304" xr:uid="{00000000-0005-0000-0000-0000981C0000}"/>
    <cellStyle name="Header2 3 3 3 5 2" xfId="8305" xr:uid="{00000000-0005-0000-0000-0000991C0000}"/>
    <cellStyle name="Header2 3 3 3 5 3" xfId="8306" xr:uid="{00000000-0005-0000-0000-00009A1C0000}"/>
    <cellStyle name="Header2 3 3 3 5 4" xfId="8307" xr:uid="{00000000-0005-0000-0000-00009B1C0000}"/>
    <cellStyle name="Header2 3 3 3 5 5" xfId="8308" xr:uid="{00000000-0005-0000-0000-00009C1C0000}"/>
    <cellStyle name="Header2 3 3 3 5 6" xfId="8309" xr:uid="{00000000-0005-0000-0000-00009D1C0000}"/>
    <cellStyle name="Header2 3 3 3 5 7" xfId="8310" xr:uid="{00000000-0005-0000-0000-00009E1C0000}"/>
    <cellStyle name="Header2 3 3 3 5 8" xfId="8311" xr:uid="{00000000-0005-0000-0000-00009F1C0000}"/>
    <cellStyle name="Header2 3 3 3 5 9" xfId="8312" xr:uid="{00000000-0005-0000-0000-0000A01C0000}"/>
    <cellStyle name="Header2 3 3 3 6" xfId="8313" xr:uid="{00000000-0005-0000-0000-0000A11C0000}"/>
    <cellStyle name="Header2 3 3 3 6 2" xfId="8314" xr:uid="{00000000-0005-0000-0000-0000A21C0000}"/>
    <cellStyle name="Header2 3 3 3 6 3" xfId="8315" xr:uid="{00000000-0005-0000-0000-0000A31C0000}"/>
    <cellStyle name="Header2 3 3 3 6 4" xfId="8316" xr:uid="{00000000-0005-0000-0000-0000A41C0000}"/>
    <cellStyle name="Header2 3 3 3 6 5" xfId="8317" xr:uid="{00000000-0005-0000-0000-0000A51C0000}"/>
    <cellStyle name="Header2 3 3 3 6 6" xfId="8318" xr:uid="{00000000-0005-0000-0000-0000A61C0000}"/>
    <cellStyle name="Header2 3 3 3 6 7" xfId="8319" xr:uid="{00000000-0005-0000-0000-0000A71C0000}"/>
    <cellStyle name="Header2 3 3 3 6 8" xfId="8320" xr:uid="{00000000-0005-0000-0000-0000A81C0000}"/>
    <cellStyle name="Header2 3 3 3 7" xfId="8321" xr:uid="{00000000-0005-0000-0000-0000A91C0000}"/>
    <cellStyle name="Header2 3 3 3 7 2" xfId="8322" xr:uid="{00000000-0005-0000-0000-0000AA1C0000}"/>
    <cellStyle name="Header2 3 3 3 7 3" xfId="8323" xr:uid="{00000000-0005-0000-0000-0000AB1C0000}"/>
    <cellStyle name="Header2 3 3 3 7 4" xfId="8324" xr:uid="{00000000-0005-0000-0000-0000AC1C0000}"/>
    <cellStyle name="Header2 3 3 3 7 5" xfId="8325" xr:uid="{00000000-0005-0000-0000-0000AD1C0000}"/>
    <cellStyle name="Header2 3 3 3 7 6" xfId="8326" xr:uid="{00000000-0005-0000-0000-0000AE1C0000}"/>
    <cellStyle name="Header2 3 3 3 7 7" xfId="8327" xr:uid="{00000000-0005-0000-0000-0000AF1C0000}"/>
    <cellStyle name="Header2 3 3 3 7 8" xfId="8328" xr:uid="{00000000-0005-0000-0000-0000B01C0000}"/>
    <cellStyle name="Header2 3 3 3 8" xfId="8329" xr:uid="{00000000-0005-0000-0000-0000B11C0000}"/>
    <cellStyle name="Header2 3 3 3 8 2" xfId="8330" xr:uid="{00000000-0005-0000-0000-0000B21C0000}"/>
    <cellStyle name="Header2 3 3 3 8 3" xfId="8331" xr:uid="{00000000-0005-0000-0000-0000B31C0000}"/>
    <cellStyle name="Header2 3 3 3 8 4" xfId="8332" xr:uid="{00000000-0005-0000-0000-0000B41C0000}"/>
    <cellStyle name="Header2 3 3 3 8 5" xfId="8333" xr:uid="{00000000-0005-0000-0000-0000B51C0000}"/>
    <cellStyle name="Header2 3 3 3 8 6" xfId="8334" xr:uid="{00000000-0005-0000-0000-0000B61C0000}"/>
    <cellStyle name="Header2 3 3 3 8 7" xfId="8335" xr:uid="{00000000-0005-0000-0000-0000B71C0000}"/>
    <cellStyle name="Header2 3 3 3 8 8" xfId="8336" xr:uid="{00000000-0005-0000-0000-0000B81C0000}"/>
    <cellStyle name="Header2 3 3 3 9" xfId="8337" xr:uid="{00000000-0005-0000-0000-0000B91C0000}"/>
    <cellStyle name="Header2 3 3 3 9 2" xfId="8338" xr:uid="{00000000-0005-0000-0000-0000BA1C0000}"/>
    <cellStyle name="Header2 3 3 3 9 3" xfId="8339" xr:uid="{00000000-0005-0000-0000-0000BB1C0000}"/>
    <cellStyle name="Header2 3 3 3 9 4" xfId="8340" xr:uid="{00000000-0005-0000-0000-0000BC1C0000}"/>
    <cellStyle name="Header2 3 3 3 9 5" xfId="8341" xr:uid="{00000000-0005-0000-0000-0000BD1C0000}"/>
    <cellStyle name="Header2 3 3 3 9 6" xfId="8342" xr:uid="{00000000-0005-0000-0000-0000BE1C0000}"/>
    <cellStyle name="Header2 3 3 3 9 7" xfId="8343" xr:uid="{00000000-0005-0000-0000-0000BF1C0000}"/>
    <cellStyle name="Header2 3 3 3 9 8" xfId="8344" xr:uid="{00000000-0005-0000-0000-0000C01C0000}"/>
    <cellStyle name="Header2 3 3 4" xfId="456" xr:uid="{00000000-0005-0000-0000-0000C11C0000}"/>
    <cellStyle name="Header2 3 3 4 10" xfId="8345" xr:uid="{00000000-0005-0000-0000-0000C21C0000}"/>
    <cellStyle name="Header2 3 3 4 11" xfId="8346" xr:uid="{00000000-0005-0000-0000-0000C31C0000}"/>
    <cellStyle name="Header2 3 3 4 12" xfId="8347" xr:uid="{00000000-0005-0000-0000-0000C41C0000}"/>
    <cellStyle name="Header2 3 3 4 13" xfId="8348" xr:uid="{00000000-0005-0000-0000-0000C51C0000}"/>
    <cellStyle name="Header2 3 3 4 14" xfId="8349" xr:uid="{00000000-0005-0000-0000-0000C61C0000}"/>
    <cellStyle name="Header2 3 3 4 15" xfId="8350" xr:uid="{00000000-0005-0000-0000-0000C71C0000}"/>
    <cellStyle name="Header2 3 3 4 16" xfId="8351" xr:uid="{00000000-0005-0000-0000-0000C81C0000}"/>
    <cellStyle name="Header2 3 3 4 2" xfId="457" xr:uid="{00000000-0005-0000-0000-0000C91C0000}"/>
    <cellStyle name="Header2 3 3 4 2 10" xfId="8352" xr:uid="{00000000-0005-0000-0000-0000CA1C0000}"/>
    <cellStyle name="Header2 3 3 4 2 2" xfId="8353" xr:uid="{00000000-0005-0000-0000-0000CB1C0000}"/>
    <cellStyle name="Header2 3 3 4 2 2 2" xfId="8354" xr:uid="{00000000-0005-0000-0000-0000CC1C0000}"/>
    <cellStyle name="Header2 3 3 4 2 2 3" xfId="8355" xr:uid="{00000000-0005-0000-0000-0000CD1C0000}"/>
    <cellStyle name="Header2 3 3 4 2 2 4" xfId="8356" xr:uid="{00000000-0005-0000-0000-0000CE1C0000}"/>
    <cellStyle name="Header2 3 3 4 2 2 5" xfId="8357" xr:uid="{00000000-0005-0000-0000-0000CF1C0000}"/>
    <cellStyle name="Header2 3 3 4 2 2 6" xfId="8358" xr:uid="{00000000-0005-0000-0000-0000D01C0000}"/>
    <cellStyle name="Header2 3 3 4 2 2 7" xfId="8359" xr:uid="{00000000-0005-0000-0000-0000D11C0000}"/>
    <cellStyle name="Header2 3 3 4 2 2 8" xfId="8360" xr:uid="{00000000-0005-0000-0000-0000D21C0000}"/>
    <cellStyle name="Header2 3 3 4 2 3" xfId="8361" xr:uid="{00000000-0005-0000-0000-0000D31C0000}"/>
    <cellStyle name="Header2 3 3 4 2 4" xfId="8362" xr:uid="{00000000-0005-0000-0000-0000D41C0000}"/>
    <cellStyle name="Header2 3 3 4 2 5" xfId="8363" xr:uid="{00000000-0005-0000-0000-0000D51C0000}"/>
    <cellStyle name="Header2 3 3 4 2 6" xfId="8364" xr:uid="{00000000-0005-0000-0000-0000D61C0000}"/>
    <cellStyle name="Header2 3 3 4 2 7" xfId="8365" xr:uid="{00000000-0005-0000-0000-0000D71C0000}"/>
    <cellStyle name="Header2 3 3 4 2 8" xfId="8366" xr:uid="{00000000-0005-0000-0000-0000D81C0000}"/>
    <cellStyle name="Header2 3 3 4 2 9" xfId="8367" xr:uid="{00000000-0005-0000-0000-0000D91C0000}"/>
    <cellStyle name="Header2 3 3 4 3" xfId="8368" xr:uid="{00000000-0005-0000-0000-0000DA1C0000}"/>
    <cellStyle name="Header2 3 3 4 3 10" xfId="8369" xr:uid="{00000000-0005-0000-0000-0000DB1C0000}"/>
    <cellStyle name="Header2 3 3 4 3 2" xfId="8370" xr:uid="{00000000-0005-0000-0000-0000DC1C0000}"/>
    <cellStyle name="Header2 3 3 4 3 2 2" xfId="8371" xr:uid="{00000000-0005-0000-0000-0000DD1C0000}"/>
    <cellStyle name="Header2 3 3 4 3 2 3" xfId="8372" xr:uid="{00000000-0005-0000-0000-0000DE1C0000}"/>
    <cellStyle name="Header2 3 3 4 3 2 4" xfId="8373" xr:uid="{00000000-0005-0000-0000-0000DF1C0000}"/>
    <cellStyle name="Header2 3 3 4 3 2 5" xfId="8374" xr:uid="{00000000-0005-0000-0000-0000E01C0000}"/>
    <cellStyle name="Header2 3 3 4 3 2 6" xfId="8375" xr:uid="{00000000-0005-0000-0000-0000E11C0000}"/>
    <cellStyle name="Header2 3 3 4 3 2 7" xfId="8376" xr:uid="{00000000-0005-0000-0000-0000E21C0000}"/>
    <cellStyle name="Header2 3 3 4 3 2 8" xfId="8377" xr:uid="{00000000-0005-0000-0000-0000E31C0000}"/>
    <cellStyle name="Header2 3 3 4 3 3" xfId="8378" xr:uid="{00000000-0005-0000-0000-0000E41C0000}"/>
    <cellStyle name="Header2 3 3 4 3 4" xfId="8379" xr:uid="{00000000-0005-0000-0000-0000E51C0000}"/>
    <cellStyle name="Header2 3 3 4 3 5" xfId="8380" xr:uid="{00000000-0005-0000-0000-0000E61C0000}"/>
    <cellStyle name="Header2 3 3 4 3 6" xfId="8381" xr:uid="{00000000-0005-0000-0000-0000E71C0000}"/>
    <cellStyle name="Header2 3 3 4 3 7" xfId="8382" xr:uid="{00000000-0005-0000-0000-0000E81C0000}"/>
    <cellStyle name="Header2 3 3 4 3 8" xfId="8383" xr:uid="{00000000-0005-0000-0000-0000E91C0000}"/>
    <cellStyle name="Header2 3 3 4 3 9" xfId="8384" xr:uid="{00000000-0005-0000-0000-0000EA1C0000}"/>
    <cellStyle name="Header2 3 3 4 4" xfId="8385" xr:uid="{00000000-0005-0000-0000-0000EB1C0000}"/>
    <cellStyle name="Header2 3 3 4 4 2" xfId="8386" xr:uid="{00000000-0005-0000-0000-0000EC1C0000}"/>
    <cellStyle name="Header2 3 3 4 4 3" xfId="8387" xr:uid="{00000000-0005-0000-0000-0000ED1C0000}"/>
    <cellStyle name="Header2 3 3 4 4 4" xfId="8388" xr:uid="{00000000-0005-0000-0000-0000EE1C0000}"/>
    <cellStyle name="Header2 3 3 4 4 5" xfId="8389" xr:uid="{00000000-0005-0000-0000-0000EF1C0000}"/>
    <cellStyle name="Header2 3 3 4 4 6" xfId="8390" xr:uid="{00000000-0005-0000-0000-0000F01C0000}"/>
    <cellStyle name="Header2 3 3 4 4 7" xfId="8391" xr:uid="{00000000-0005-0000-0000-0000F11C0000}"/>
    <cellStyle name="Header2 3 3 4 4 8" xfId="8392" xr:uid="{00000000-0005-0000-0000-0000F21C0000}"/>
    <cellStyle name="Header2 3 3 4 4 9" xfId="8393" xr:uid="{00000000-0005-0000-0000-0000F31C0000}"/>
    <cellStyle name="Header2 3 3 4 5" xfId="8394" xr:uid="{00000000-0005-0000-0000-0000F41C0000}"/>
    <cellStyle name="Header2 3 3 4 5 2" xfId="8395" xr:uid="{00000000-0005-0000-0000-0000F51C0000}"/>
    <cellStyle name="Header2 3 3 4 5 3" xfId="8396" xr:uid="{00000000-0005-0000-0000-0000F61C0000}"/>
    <cellStyle name="Header2 3 3 4 5 4" xfId="8397" xr:uid="{00000000-0005-0000-0000-0000F71C0000}"/>
    <cellStyle name="Header2 3 3 4 5 5" xfId="8398" xr:uid="{00000000-0005-0000-0000-0000F81C0000}"/>
    <cellStyle name="Header2 3 3 4 5 6" xfId="8399" xr:uid="{00000000-0005-0000-0000-0000F91C0000}"/>
    <cellStyle name="Header2 3 3 4 5 7" xfId="8400" xr:uid="{00000000-0005-0000-0000-0000FA1C0000}"/>
    <cellStyle name="Header2 3 3 4 5 8" xfId="8401" xr:uid="{00000000-0005-0000-0000-0000FB1C0000}"/>
    <cellStyle name="Header2 3 3 4 6" xfId="8402" xr:uid="{00000000-0005-0000-0000-0000FC1C0000}"/>
    <cellStyle name="Header2 3 3 4 6 2" xfId="8403" xr:uid="{00000000-0005-0000-0000-0000FD1C0000}"/>
    <cellStyle name="Header2 3 3 4 6 3" xfId="8404" xr:uid="{00000000-0005-0000-0000-0000FE1C0000}"/>
    <cellStyle name="Header2 3 3 4 6 4" xfId="8405" xr:uid="{00000000-0005-0000-0000-0000FF1C0000}"/>
    <cellStyle name="Header2 3 3 4 6 5" xfId="8406" xr:uid="{00000000-0005-0000-0000-0000001D0000}"/>
    <cellStyle name="Header2 3 3 4 6 6" xfId="8407" xr:uid="{00000000-0005-0000-0000-0000011D0000}"/>
    <cellStyle name="Header2 3 3 4 6 7" xfId="8408" xr:uid="{00000000-0005-0000-0000-0000021D0000}"/>
    <cellStyle name="Header2 3 3 4 6 8" xfId="8409" xr:uid="{00000000-0005-0000-0000-0000031D0000}"/>
    <cellStyle name="Header2 3 3 4 7" xfId="8410" xr:uid="{00000000-0005-0000-0000-0000041D0000}"/>
    <cellStyle name="Header2 3 3 4 7 2" xfId="8411" xr:uid="{00000000-0005-0000-0000-0000051D0000}"/>
    <cellStyle name="Header2 3 3 4 7 3" xfId="8412" xr:uid="{00000000-0005-0000-0000-0000061D0000}"/>
    <cellStyle name="Header2 3 3 4 7 4" xfId="8413" xr:uid="{00000000-0005-0000-0000-0000071D0000}"/>
    <cellStyle name="Header2 3 3 4 7 5" xfId="8414" xr:uid="{00000000-0005-0000-0000-0000081D0000}"/>
    <cellStyle name="Header2 3 3 4 7 6" xfId="8415" xr:uid="{00000000-0005-0000-0000-0000091D0000}"/>
    <cellStyle name="Header2 3 3 4 7 7" xfId="8416" xr:uid="{00000000-0005-0000-0000-00000A1D0000}"/>
    <cellStyle name="Header2 3 3 4 7 8" xfId="8417" xr:uid="{00000000-0005-0000-0000-00000B1D0000}"/>
    <cellStyle name="Header2 3 3 4 8" xfId="8418" xr:uid="{00000000-0005-0000-0000-00000C1D0000}"/>
    <cellStyle name="Header2 3 3 4 8 2" xfId="8419" xr:uid="{00000000-0005-0000-0000-00000D1D0000}"/>
    <cellStyle name="Header2 3 3 4 8 3" xfId="8420" xr:uid="{00000000-0005-0000-0000-00000E1D0000}"/>
    <cellStyle name="Header2 3 3 4 8 4" xfId="8421" xr:uid="{00000000-0005-0000-0000-00000F1D0000}"/>
    <cellStyle name="Header2 3 3 4 8 5" xfId="8422" xr:uid="{00000000-0005-0000-0000-0000101D0000}"/>
    <cellStyle name="Header2 3 3 4 8 6" xfId="8423" xr:uid="{00000000-0005-0000-0000-0000111D0000}"/>
    <cellStyle name="Header2 3 3 4 8 7" xfId="8424" xr:uid="{00000000-0005-0000-0000-0000121D0000}"/>
    <cellStyle name="Header2 3 3 4 8 8" xfId="8425" xr:uid="{00000000-0005-0000-0000-0000131D0000}"/>
    <cellStyle name="Header2 3 3 4 9" xfId="8426" xr:uid="{00000000-0005-0000-0000-0000141D0000}"/>
    <cellStyle name="Header2 3 3 5" xfId="458" xr:uid="{00000000-0005-0000-0000-0000151D0000}"/>
    <cellStyle name="Header2 3 3 5 10" xfId="8427" xr:uid="{00000000-0005-0000-0000-0000161D0000}"/>
    <cellStyle name="Header2 3 3 5 2" xfId="8428" xr:uid="{00000000-0005-0000-0000-0000171D0000}"/>
    <cellStyle name="Header2 3 3 5 2 2" xfId="8429" xr:uid="{00000000-0005-0000-0000-0000181D0000}"/>
    <cellStyle name="Header2 3 3 5 2 3" xfId="8430" xr:uid="{00000000-0005-0000-0000-0000191D0000}"/>
    <cellStyle name="Header2 3 3 5 2 4" xfId="8431" xr:uid="{00000000-0005-0000-0000-00001A1D0000}"/>
    <cellStyle name="Header2 3 3 5 2 5" xfId="8432" xr:uid="{00000000-0005-0000-0000-00001B1D0000}"/>
    <cellStyle name="Header2 3 3 5 2 6" xfId="8433" xr:uid="{00000000-0005-0000-0000-00001C1D0000}"/>
    <cellStyle name="Header2 3 3 5 2 7" xfId="8434" xr:uid="{00000000-0005-0000-0000-00001D1D0000}"/>
    <cellStyle name="Header2 3 3 5 2 8" xfId="8435" xr:uid="{00000000-0005-0000-0000-00001E1D0000}"/>
    <cellStyle name="Header2 3 3 5 3" xfId="8436" xr:uid="{00000000-0005-0000-0000-00001F1D0000}"/>
    <cellStyle name="Header2 3 3 5 4" xfId="8437" xr:uid="{00000000-0005-0000-0000-0000201D0000}"/>
    <cellStyle name="Header2 3 3 5 5" xfId="8438" xr:uid="{00000000-0005-0000-0000-0000211D0000}"/>
    <cellStyle name="Header2 3 3 5 6" xfId="8439" xr:uid="{00000000-0005-0000-0000-0000221D0000}"/>
    <cellStyle name="Header2 3 3 5 7" xfId="8440" xr:uid="{00000000-0005-0000-0000-0000231D0000}"/>
    <cellStyle name="Header2 3 3 5 8" xfId="8441" xr:uid="{00000000-0005-0000-0000-0000241D0000}"/>
    <cellStyle name="Header2 3 3 5 9" xfId="8442" xr:uid="{00000000-0005-0000-0000-0000251D0000}"/>
    <cellStyle name="Header2 3 3 6" xfId="8443" xr:uid="{00000000-0005-0000-0000-0000261D0000}"/>
    <cellStyle name="Header2 3 3 6 10" xfId="8444" xr:uid="{00000000-0005-0000-0000-0000271D0000}"/>
    <cellStyle name="Header2 3 3 6 2" xfId="8445" xr:uid="{00000000-0005-0000-0000-0000281D0000}"/>
    <cellStyle name="Header2 3 3 6 2 2" xfId="8446" xr:uid="{00000000-0005-0000-0000-0000291D0000}"/>
    <cellStyle name="Header2 3 3 6 2 3" xfId="8447" xr:uid="{00000000-0005-0000-0000-00002A1D0000}"/>
    <cellStyle name="Header2 3 3 6 2 4" xfId="8448" xr:uid="{00000000-0005-0000-0000-00002B1D0000}"/>
    <cellStyle name="Header2 3 3 6 2 5" xfId="8449" xr:uid="{00000000-0005-0000-0000-00002C1D0000}"/>
    <cellStyle name="Header2 3 3 6 2 6" xfId="8450" xr:uid="{00000000-0005-0000-0000-00002D1D0000}"/>
    <cellStyle name="Header2 3 3 6 2 7" xfId="8451" xr:uid="{00000000-0005-0000-0000-00002E1D0000}"/>
    <cellStyle name="Header2 3 3 6 2 8" xfId="8452" xr:uid="{00000000-0005-0000-0000-00002F1D0000}"/>
    <cellStyle name="Header2 3 3 6 3" xfId="8453" xr:uid="{00000000-0005-0000-0000-0000301D0000}"/>
    <cellStyle name="Header2 3 3 6 4" xfId="8454" xr:uid="{00000000-0005-0000-0000-0000311D0000}"/>
    <cellStyle name="Header2 3 3 6 5" xfId="8455" xr:uid="{00000000-0005-0000-0000-0000321D0000}"/>
    <cellStyle name="Header2 3 3 6 6" xfId="8456" xr:uid="{00000000-0005-0000-0000-0000331D0000}"/>
    <cellStyle name="Header2 3 3 6 7" xfId="8457" xr:uid="{00000000-0005-0000-0000-0000341D0000}"/>
    <cellStyle name="Header2 3 3 6 8" xfId="8458" xr:uid="{00000000-0005-0000-0000-0000351D0000}"/>
    <cellStyle name="Header2 3 3 6 9" xfId="8459" xr:uid="{00000000-0005-0000-0000-0000361D0000}"/>
    <cellStyle name="Header2 3 3 7" xfId="8460" xr:uid="{00000000-0005-0000-0000-0000371D0000}"/>
    <cellStyle name="Header2 3 3 7 2" xfId="8461" xr:uid="{00000000-0005-0000-0000-0000381D0000}"/>
    <cellStyle name="Header2 3 3 7 3" xfId="8462" xr:uid="{00000000-0005-0000-0000-0000391D0000}"/>
    <cellStyle name="Header2 3 3 7 4" xfId="8463" xr:uid="{00000000-0005-0000-0000-00003A1D0000}"/>
    <cellStyle name="Header2 3 3 7 5" xfId="8464" xr:uid="{00000000-0005-0000-0000-00003B1D0000}"/>
    <cellStyle name="Header2 3 3 7 6" xfId="8465" xr:uid="{00000000-0005-0000-0000-00003C1D0000}"/>
    <cellStyle name="Header2 3 3 7 7" xfId="8466" xr:uid="{00000000-0005-0000-0000-00003D1D0000}"/>
    <cellStyle name="Header2 3 3 7 8" xfId="8467" xr:uid="{00000000-0005-0000-0000-00003E1D0000}"/>
    <cellStyle name="Header2 3 3 7 9" xfId="8468" xr:uid="{00000000-0005-0000-0000-00003F1D0000}"/>
    <cellStyle name="Header2 3 3 8" xfId="8469" xr:uid="{00000000-0005-0000-0000-0000401D0000}"/>
    <cellStyle name="Header2 3 3 8 2" xfId="8470" xr:uid="{00000000-0005-0000-0000-0000411D0000}"/>
    <cellStyle name="Header2 3 3 8 3" xfId="8471" xr:uid="{00000000-0005-0000-0000-0000421D0000}"/>
    <cellStyle name="Header2 3 3 8 4" xfId="8472" xr:uid="{00000000-0005-0000-0000-0000431D0000}"/>
    <cellStyle name="Header2 3 3 8 5" xfId="8473" xr:uid="{00000000-0005-0000-0000-0000441D0000}"/>
    <cellStyle name="Header2 3 3 8 6" xfId="8474" xr:uid="{00000000-0005-0000-0000-0000451D0000}"/>
    <cellStyle name="Header2 3 3 8 7" xfId="8475" xr:uid="{00000000-0005-0000-0000-0000461D0000}"/>
    <cellStyle name="Header2 3 3 8 8" xfId="8476" xr:uid="{00000000-0005-0000-0000-0000471D0000}"/>
    <cellStyle name="Header2 3 3 9" xfId="8477" xr:uid="{00000000-0005-0000-0000-0000481D0000}"/>
    <cellStyle name="Header2 3 3 9 2" xfId="8478" xr:uid="{00000000-0005-0000-0000-0000491D0000}"/>
    <cellStyle name="Header2 3 3 9 3" xfId="8479" xr:uid="{00000000-0005-0000-0000-00004A1D0000}"/>
    <cellStyle name="Header2 3 3 9 4" xfId="8480" xr:uid="{00000000-0005-0000-0000-00004B1D0000}"/>
    <cellStyle name="Header2 3 3 9 5" xfId="8481" xr:uid="{00000000-0005-0000-0000-00004C1D0000}"/>
    <cellStyle name="Header2 3 3 9 6" xfId="8482" xr:uid="{00000000-0005-0000-0000-00004D1D0000}"/>
    <cellStyle name="Header2 3 3 9 7" xfId="8483" xr:uid="{00000000-0005-0000-0000-00004E1D0000}"/>
    <cellStyle name="Header2 3 3 9 8" xfId="8484" xr:uid="{00000000-0005-0000-0000-00004F1D0000}"/>
    <cellStyle name="Header2 3 4" xfId="459" xr:uid="{00000000-0005-0000-0000-0000501D0000}"/>
    <cellStyle name="Header2 3 4 10" xfId="8485" xr:uid="{00000000-0005-0000-0000-0000511D0000}"/>
    <cellStyle name="Header2 3 4 10 2" xfId="8486" xr:uid="{00000000-0005-0000-0000-0000521D0000}"/>
    <cellStyle name="Header2 3 4 10 3" xfId="8487" xr:uid="{00000000-0005-0000-0000-0000531D0000}"/>
    <cellStyle name="Header2 3 4 10 4" xfId="8488" xr:uid="{00000000-0005-0000-0000-0000541D0000}"/>
    <cellStyle name="Header2 3 4 10 5" xfId="8489" xr:uid="{00000000-0005-0000-0000-0000551D0000}"/>
    <cellStyle name="Header2 3 4 10 6" xfId="8490" xr:uid="{00000000-0005-0000-0000-0000561D0000}"/>
    <cellStyle name="Header2 3 4 10 7" xfId="8491" xr:uid="{00000000-0005-0000-0000-0000571D0000}"/>
    <cellStyle name="Header2 3 4 10 8" xfId="8492" xr:uid="{00000000-0005-0000-0000-0000581D0000}"/>
    <cellStyle name="Header2 3 4 11" xfId="8493" xr:uid="{00000000-0005-0000-0000-0000591D0000}"/>
    <cellStyle name="Header2 3 4 11 2" xfId="8494" xr:uid="{00000000-0005-0000-0000-00005A1D0000}"/>
    <cellStyle name="Header2 3 4 11 3" xfId="8495" xr:uid="{00000000-0005-0000-0000-00005B1D0000}"/>
    <cellStyle name="Header2 3 4 11 4" xfId="8496" xr:uid="{00000000-0005-0000-0000-00005C1D0000}"/>
    <cellStyle name="Header2 3 4 11 5" xfId="8497" xr:uid="{00000000-0005-0000-0000-00005D1D0000}"/>
    <cellStyle name="Header2 3 4 11 6" xfId="8498" xr:uid="{00000000-0005-0000-0000-00005E1D0000}"/>
    <cellStyle name="Header2 3 4 11 7" xfId="8499" xr:uid="{00000000-0005-0000-0000-00005F1D0000}"/>
    <cellStyle name="Header2 3 4 11 8" xfId="8500" xr:uid="{00000000-0005-0000-0000-0000601D0000}"/>
    <cellStyle name="Header2 3 4 12" xfId="8501" xr:uid="{00000000-0005-0000-0000-0000611D0000}"/>
    <cellStyle name="Header2 3 4 13" xfId="8502" xr:uid="{00000000-0005-0000-0000-0000621D0000}"/>
    <cellStyle name="Header2 3 4 14" xfId="8503" xr:uid="{00000000-0005-0000-0000-0000631D0000}"/>
    <cellStyle name="Header2 3 4 15" xfId="8504" xr:uid="{00000000-0005-0000-0000-0000641D0000}"/>
    <cellStyle name="Header2 3 4 16" xfId="8505" xr:uid="{00000000-0005-0000-0000-0000651D0000}"/>
    <cellStyle name="Header2 3 4 17" xfId="8506" xr:uid="{00000000-0005-0000-0000-0000661D0000}"/>
    <cellStyle name="Header2 3 4 18" xfId="8507" xr:uid="{00000000-0005-0000-0000-0000671D0000}"/>
    <cellStyle name="Header2 3 4 19" xfId="8508" xr:uid="{00000000-0005-0000-0000-0000681D0000}"/>
    <cellStyle name="Header2 3 4 2" xfId="460" xr:uid="{00000000-0005-0000-0000-0000691D0000}"/>
    <cellStyle name="Header2 3 4 2 10" xfId="8509" xr:uid="{00000000-0005-0000-0000-00006A1D0000}"/>
    <cellStyle name="Header2 3 4 2 11" xfId="8510" xr:uid="{00000000-0005-0000-0000-00006B1D0000}"/>
    <cellStyle name="Header2 3 4 2 12" xfId="8511" xr:uid="{00000000-0005-0000-0000-00006C1D0000}"/>
    <cellStyle name="Header2 3 4 2 13" xfId="8512" xr:uid="{00000000-0005-0000-0000-00006D1D0000}"/>
    <cellStyle name="Header2 3 4 2 14" xfId="8513" xr:uid="{00000000-0005-0000-0000-00006E1D0000}"/>
    <cellStyle name="Header2 3 4 2 15" xfId="8514" xr:uid="{00000000-0005-0000-0000-00006F1D0000}"/>
    <cellStyle name="Header2 3 4 2 16" xfId="8515" xr:uid="{00000000-0005-0000-0000-0000701D0000}"/>
    <cellStyle name="Header2 3 4 2 17" xfId="8516" xr:uid="{00000000-0005-0000-0000-0000711D0000}"/>
    <cellStyle name="Header2 3 4 2 2" xfId="461" xr:uid="{00000000-0005-0000-0000-0000721D0000}"/>
    <cellStyle name="Header2 3 4 2 2 10" xfId="8517" xr:uid="{00000000-0005-0000-0000-0000731D0000}"/>
    <cellStyle name="Header2 3 4 2 2 11" xfId="8518" xr:uid="{00000000-0005-0000-0000-0000741D0000}"/>
    <cellStyle name="Header2 3 4 2 2 12" xfId="8519" xr:uid="{00000000-0005-0000-0000-0000751D0000}"/>
    <cellStyle name="Header2 3 4 2 2 13" xfId="8520" xr:uid="{00000000-0005-0000-0000-0000761D0000}"/>
    <cellStyle name="Header2 3 4 2 2 14" xfId="8521" xr:uid="{00000000-0005-0000-0000-0000771D0000}"/>
    <cellStyle name="Header2 3 4 2 2 15" xfId="8522" xr:uid="{00000000-0005-0000-0000-0000781D0000}"/>
    <cellStyle name="Header2 3 4 2 2 16" xfId="8523" xr:uid="{00000000-0005-0000-0000-0000791D0000}"/>
    <cellStyle name="Header2 3 4 2 2 2" xfId="462" xr:uid="{00000000-0005-0000-0000-00007A1D0000}"/>
    <cellStyle name="Header2 3 4 2 2 2 10" xfId="8524" xr:uid="{00000000-0005-0000-0000-00007B1D0000}"/>
    <cellStyle name="Header2 3 4 2 2 2 2" xfId="8525" xr:uid="{00000000-0005-0000-0000-00007C1D0000}"/>
    <cellStyle name="Header2 3 4 2 2 2 2 2" xfId="8526" xr:uid="{00000000-0005-0000-0000-00007D1D0000}"/>
    <cellStyle name="Header2 3 4 2 2 2 2 3" xfId="8527" xr:uid="{00000000-0005-0000-0000-00007E1D0000}"/>
    <cellStyle name="Header2 3 4 2 2 2 2 4" xfId="8528" xr:uid="{00000000-0005-0000-0000-00007F1D0000}"/>
    <cellStyle name="Header2 3 4 2 2 2 2 5" xfId="8529" xr:uid="{00000000-0005-0000-0000-0000801D0000}"/>
    <cellStyle name="Header2 3 4 2 2 2 2 6" xfId="8530" xr:uid="{00000000-0005-0000-0000-0000811D0000}"/>
    <cellStyle name="Header2 3 4 2 2 2 2 7" xfId="8531" xr:uid="{00000000-0005-0000-0000-0000821D0000}"/>
    <cellStyle name="Header2 3 4 2 2 2 2 8" xfId="8532" xr:uid="{00000000-0005-0000-0000-0000831D0000}"/>
    <cellStyle name="Header2 3 4 2 2 2 3" xfId="8533" xr:uid="{00000000-0005-0000-0000-0000841D0000}"/>
    <cellStyle name="Header2 3 4 2 2 2 4" xfId="8534" xr:uid="{00000000-0005-0000-0000-0000851D0000}"/>
    <cellStyle name="Header2 3 4 2 2 2 5" xfId="8535" xr:uid="{00000000-0005-0000-0000-0000861D0000}"/>
    <cellStyle name="Header2 3 4 2 2 2 6" xfId="8536" xr:uid="{00000000-0005-0000-0000-0000871D0000}"/>
    <cellStyle name="Header2 3 4 2 2 2 7" xfId="8537" xr:uid="{00000000-0005-0000-0000-0000881D0000}"/>
    <cellStyle name="Header2 3 4 2 2 2 8" xfId="8538" xr:uid="{00000000-0005-0000-0000-0000891D0000}"/>
    <cellStyle name="Header2 3 4 2 2 2 9" xfId="8539" xr:uid="{00000000-0005-0000-0000-00008A1D0000}"/>
    <cellStyle name="Header2 3 4 2 2 3" xfId="8540" xr:uid="{00000000-0005-0000-0000-00008B1D0000}"/>
    <cellStyle name="Header2 3 4 2 2 3 10" xfId="8541" xr:uid="{00000000-0005-0000-0000-00008C1D0000}"/>
    <cellStyle name="Header2 3 4 2 2 3 2" xfId="8542" xr:uid="{00000000-0005-0000-0000-00008D1D0000}"/>
    <cellStyle name="Header2 3 4 2 2 3 2 2" xfId="8543" xr:uid="{00000000-0005-0000-0000-00008E1D0000}"/>
    <cellStyle name="Header2 3 4 2 2 3 2 3" xfId="8544" xr:uid="{00000000-0005-0000-0000-00008F1D0000}"/>
    <cellStyle name="Header2 3 4 2 2 3 2 4" xfId="8545" xr:uid="{00000000-0005-0000-0000-0000901D0000}"/>
    <cellStyle name="Header2 3 4 2 2 3 2 5" xfId="8546" xr:uid="{00000000-0005-0000-0000-0000911D0000}"/>
    <cellStyle name="Header2 3 4 2 2 3 2 6" xfId="8547" xr:uid="{00000000-0005-0000-0000-0000921D0000}"/>
    <cellStyle name="Header2 3 4 2 2 3 2 7" xfId="8548" xr:uid="{00000000-0005-0000-0000-0000931D0000}"/>
    <cellStyle name="Header2 3 4 2 2 3 2 8" xfId="8549" xr:uid="{00000000-0005-0000-0000-0000941D0000}"/>
    <cellStyle name="Header2 3 4 2 2 3 3" xfId="8550" xr:uid="{00000000-0005-0000-0000-0000951D0000}"/>
    <cellStyle name="Header2 3 4 2 2 3 4" xfId="8551" xr:uid="{00000000-0005-0000-0000-0000961D0000}"/>
    <cellStyle name="Header2 3 4 2 2 3 5" xfId="8552" xr:uid="{00000000-0005-0000-0000-0000971D0000}"/>
    <cellStyle name="Header2 3 4 2 2 3 6" xfId="8553" xr:uid="{00000000-0005-0000-0000-0000981D0000}"/>
    <cellStyle name="Header2 3 4 2 2 3 7" xfId="8554" xr:uid="{00000000-0005-0000-0000-0000991D0000}"/>
    <cellStyle name="Header2 3 4 2 2 3 8" xfId="8555" xr:uid="{00000000-0005-0000-0000-00009A1D0000}"/>
    <cellStyle name="Header2 3 4 2 2 3 9" xfId="8556" xr:uid="{00000000-0005-0000-0000-00009B1D0000}"/>
    <cellStyle name="Header2 3 4 2 2 4" xfId="8557" xr:uid="{00000000-0005-0000-0000-00009C1D0000}"/>
    <cellStyle name="Header2 3 4 2 2 4 2" xfId="8558" xr:uid="{00000000-0005-0000-0000-00009D1D0000}"/>
    <cellStyle name="Header2 3 4 2 2 4 3" xfId="8559" xr:uid="{00000000-0005-0000-0000-00009E1D0000}"/>
    <cellStyle name="Header2 3 4 2 2 4 4" xfId="8560" xr:uid="{00000000-0005-0000-0000-00009F1D0000}"/>
    <cellStyle name="Header2 3 4 2 2 4 5" xfId="8561" xr:uid="{00000000-0005-0000-0000-0000A01D0000}"/>
    <cellStyle name="Header2 3 4 2 2 4 6" xfId="8562" xr:uid="{00000000-0005-0000-0000-0000A11D0000}"/>
    <cellStyle name="Header2 3 4 2 2 4 7" xfId="8563" xr:uid="{00000000-0005-0000-0000-0000A21D0000}"/>
    <cellStyle name="Header2 3 4 2 2 4 8" xfId="8564" xr:uid="{00000000-0005-0000-0000-0000A31D0000}"/>
    <cellStyle name="Header2 3 4 2 2 4 9" xfId="8565" xr:uid="{00000000-0005-0000-0000-0000A41D0000}"/>
    <cellStyle name="Header2 3 4 2 2 5" xfId="8566" xr:uid="{00000000-0005-0000-0000-0000A51D0000}"/>
    <cellStyle name="Header2 3 4 2 2 5 2" xfId="8567" xr:uid="{00000000-0005-0000-0000-0000A61D0000}"/>
    <cellStyle name="Header2 3 4 2 2 5 3" xfId="8568" xr:uid="{00000000-0005-0000-0000-0000A71D0000}"/>
    <cellStyle name="Header2 3 4 2 2 5 4" xfId="8569" xr:uid="{00000000-0005-0000-0000-0000A81D0000}"/>
    <cellStyle name="Header2 3 4 2 2 5 5" xfId="8570" xr:uid="{00000000-0005-0000-0000-0000A91D0000}"/>
    <cellStyle name="Header2 3 4 2 2 5 6" xfId="8571" xr:uid="{00000000-0005-0000-0000-0000AA1D0000}"/>
    <cellStyle name="Header2 3 4 2 2 5 7" xfId="8572" xr:uid="{00000000-0005-0000-0000-0000AB1D0000}"/>
    <cellStyle name="Header2 3 4 2 2 5 8" xfId="8573" xr:uid="{00000000-0005-0000-0000-0000AC1D0000}"/>
    <cellStyle name="Header2 3 4 2 2 6" xfId="8574" xr:uid="{00000000-0005-0000-0000-0000AD1D0000}"/>
    <cellStyle name="Header2 3 4 2 2 6 2" xfId="8575" xr:uid="{00000000-0005-0000-0000-0000AE1D0000}"/>
    <cellStyle name="Header2 3 4 2 2 6 3" xfId="8576" xr:uid="{00000000-0005-0000-0000-0000AF1D0000}"/>
    <cellStyle name="Header2 3 4 2 2 6 4" xfId="8577" xr:uid="{00000000-0005-0000-0000-0000B01D0000}"/>
    <cellStyle name="Header2 3 4 2 2 6 5" xfId="8578" xr:uid="{00000000-0005-0000-0000-0000B11D0000}"/>
    <cellStyle name="Header2 3 4 2 2 6 6" xfId="8579" xr:uid="{00000000-0005-0000-0000-0000B21D0000}"/>
    <cellStyle name="Header2 3 4 2 2 6 7" xfId="8580" xr:uid="{00000000-0005-0000-0000-0000B31D0000}"/>
    <cellStyle name="Header2 3 4 2 2 6 8" xfId="8581" xr:uid="{00000000-0005-0000-0000-0000B41D0000}"/>
    <cellStyle name="Header2 3 4 2 2 7" xfId="8582" xr:uid="{00000000-0005-0000-0000-0000B51D0000}"/>
    <cellStyle name="Header2 3 4 2 2 7 2" xfId="8583" xr:uid="{00000000-0005-0000-0000-0000B61D0000}"/>
    <cellStyle name="Header2 3 4 2 2 7 3" xfId="8584" xr:uid="{00000000-0005-0000-0000-0000B71D0000}"/>
    <cellStyle name="Header2 3 4 2 2 7 4" xfId="8585" xr:uid="{00000000-0005-0000-0000-0000B81D0000}"/>
    <cellStyle name="Header2 3 4 2 2 7 5" xfId="8586" xr:uid="{00000000-0005-0000-0000-0000B91D0000}"/>
    <cellStyle name="Header2 3 4 2 2 7 6" xfId="8587" xr:uid="{00000000-0005-0000-0000-0000BA1D0000}"/>
    <cellStyle name="Header2 3 4 2 2 7 7" xfId="8588" xr:uid="{00000000-0005-0000-0000-0000BB1D0000}"/>
    <cellStyle name="Header2 3 4 2 2 7 8" xfId="8589" xr:uid="{00000000-0005-0000-0000-0000BC1D0000}"/>
    <cellStyle name="Header2 3 4 2 2 8" xfId="8590" xr:uid="{00000000-0005-0000-0000-0000BD1D0000}"/>
    <cellStyle name="Header2 3 4 2 2 8 2" xfId="8591" xr:uid="{00000000-0005-0000-0000-0000BE1D0000}"/>
    <cellStyle name="Header2 3 4 2 2 8 3" xfId="8592" xr:uid="{00000000-0005-0000-0000-0000BF1D0000}"/>
    <cellStyle name="Header2 3 4 2 2 8 4" xfId="8593" xr:uid="{00000000-0005-0000-0000-0000C01D0000}"/>
    <cellStyle name="Header2 3 4 2 2 8 5" xfId="8594" xr:uid="{00000000-0005-0000-0000-0000C11D0000}"/>
    <cellStyle name="Header2 3 4 2 2 8 6" xfId="8595" xr:uid="{00000000-0005-0000-0000-0000C21D0000}"/>
    <cellStyle name="Header2 3 4 2 2 8 7" xfId="8596" xr:uid="{00000000-0005-0000-0000-0000C31D0000}"/>
    <cellStyle name="Header2 3 4 2 2 8 8" xfId="8597" xr:uid="{00000000-0005-0000-0000-0000C41D0000}"/>
    <cellStyle name="Header2 3 4 2 2 9" xfId="8598" xr:uid="{00000000-0005-0000-0000-0000C51D0000}"/>
    <cellStyle name="Header2 3 4 2 3" xfId="463" xr:uid="{00000000-0005-0000-0000-0000C61D0000}"/>
    <cellStyle name="Header2 3 4 2 3 10" xfId="8599" xr:uid="{00000000-0005-0000-0000-0000C71D0000}"/>
    <cellStyle name="Header2 3 4 2 3 2" xfId="8600" xr:uid="{00000000-0005-0000-0000-0000C81D0000}"/>
    <cellStyle name="Header2 3 4 2 3 2 2" xfId="8601" xr:uid="{00000000-0005-0000-0000-0000C91D0000}"/>
    <cellStyle name="Header2 3 4 2 3 2 3" xfId="8602" xr:uid="{00000000-0005-0000-0000-0000CA1D0000}"/>
    <cellStyle name="Header2 3 4 2 3 2 4" xfId="8603" xr:uid="{00000000-0005-0000-0000-0000CB1D0000}"/>
    <cellStyle name="Header2 3 4 2 3 2 5" xfId="8604" xr:uid="{00000000-0005-0000-0000-0000CC1D0000}"/>
    <cellStyle name="Header2 3 4 2 3 2 6" xfId="8605" xr:uid="{00000000-0005-0000-0000-0000CD1D0000}"/>
    <cellStyle name="Header2 3 4 2 3 2 7" xfId="8606" xr:uid="{00000000-0005-0000-0000-0000CE1D0000}"/>
    <cellStyle name="Header2 3 4 2 3 2 8" xfId="8607" xr:uid="{00000000-0005-0000-0000-0000CF1D0000}"/>
    <cellStyle name="Header2 3 4 2 3 3" xfId="8608" xr:uid="{00000000-0005-0000-0000-0000D01D0000}"/>
    <cellStyle name="Header2 3 4 2 3 4" xfId="8609" xr:uid="{00000000-0005-0000-0000-0000D11D0000}"/>
    <cellStyle name="Header2 3 4 2 3 5" xfId="8610" xr:uid="{00000000-0005-0000-0000-0000D21D0000}"/>
    <cellStyle name="Header2 3 4 2 3 6" xfId="8611" xr:uid="{00000000-0005-0000-0000-0000D31D0000}"/>
    <cellStyle name="Header2 3 4 2 3 7" xfId="8612" xr:uid="{00000000-0005-0000-0000-0000D41D0000}"/>
    <cellStyle name="Header2 3 4 2 3 8" xfId="8613" xr:uid="{00000000-0005-0000-0000-0000D51D0000}"/>
    <cellStyle name="Header2 3 4 2 3 9" xfId="8614" xr:uid="{00000000-0005-0000-0000-0000D61D0000}"/>
    <cellStyle name="Header2 3 4 2 4" xfId="8615" xr:uid="{00000000-0005-0000-0000-0000D71D0000}"/>
    <cellStyle name="Header2 3 4 2 4 10" xfId="8616" xr:uid="{00000000-0005-0000-0000-0000D81D0000}"/>
    <cellStyle name="Header2 3 4 2 4 2" xfId="8617" xr:uid="{00000000-0005-0000-0000-0000D91D0000}"/>
    <cellStyle name="Header2 3 4 2 4 2 2" xfId="8618" xr:uid="{00000000-0005-0000-0000-0000DA1D0000}"/>
    <cellStyle name="Header2 3 4 2 4 2 3" xfId="8619" xr:uid="{00000000-0005-0000-0000-0000DB1D0000}"/>
    <cellStyle name="Header2 3 4 2 4 2 4" xfId="8620" xr:uid="{00000000-0005-0000-0000-0000DC1D0000}"/>
    <cellStyle name="Header2 3 4 2 4 2 5" xfId="8621" xr:uid="{00000000-0005-0000-0000-0000DD1D0000}"/>
    <cellStyle name="Header2 3 4 2 4 2 6" xfId="8622" xr:uid="{00000000-0005-0000-0000-0000DE1D0000}"/>
    <cellStyle name="Header2 3 4 2 4 2 7" xfId="8623" xr:uid="{00000000-0005-0000-0000-0000DF1D0000}"/>
    <cellStyle name="Header2 3 4 2 4 2 8" xfId="8624" xr:uid="{00000000-0005-0000-0000-0000E01D0000}"/>
    <cellStyle name="Header2 3 4 2 4 3" xfId="8625" xr:uid="{00000000-0005-0000-0000-0000E11D0000}"/>
    <cellStyle name="Header2 3 4 2 4 4" xfId="8626" xr:uid="{00000000-0005-0000-0000-0000E21D0000}"/>
    <cellStyle name="Header2 3 4 2 4 5" xfId="8627" xr:uid="{00000000-0005-0000-0000-0000E31D0000}"/>
    <cellStyle name="Header2 3 4 2 4 6" xfId="8628" xr:uid="{00000000-0005-0000-0000-0000E41D0000}"/>
    <cellStyle name="Header2 3 4 2 4 7" xfId="8629" xr:uid="{00000000-0005-0000-0000-0000E51D0000}"/>
    <cellStyle name="Header2 3 4 2 4 8" xfId="8630" xr:uid="{00000000-0005-0000-0000-0000E61D0000}"/>
    <cellStyle name="Header2 3 4 2 4 9" xfId="8631" xr:uid="{00000000-0005-0000-0000-0000E71D0000}"/>
    <cellStyle name="Header2 3 4 2 5" xfId="8632" xr:uid="{00000000-0005-0000-0000-0000E81D0000}"/>
    <cellStyle name="Header2 3 4 2 5 2" xfId="8633" xr:uid="{00000000-0005-0000-0000-0000E91D0000}"/>
    <cellStyle name="Header2 3 4 2 5 3" xfId="8634" xr:uid="{00000000-0005-0000-0000-0000EA1D0000}"/>
    <cellStyle name="Header2 3 4 2 5 4" xfId="8635" xr:uid="{00000000-0005-0000-0000-0000EB1D0000}"/>
    <cellStyle name="Header2 3 4 2 5 5" xfId="8636" xr:uid="{00000000-0005-0000-0000-0000EC1D0000}"/>
    <cellStyle name="Header2 3 4 2 5 6" xfId="8637" xr:uid="{00000000-0005-0000-0000-0000ED1D0000}"/>
    <cellStyle name="Header2 3 4 2 5 7" xfId="8638" xr:uid="{00000000-0005-0000-0000-0000EE1D0000}"/>
    <cellStyle name="Header2 3 4 2 5 8" xfId="8639" xr:uid="{00000000-0005-0000-0000-0000EF1D0000}"/>
    <cellStyle name="Header2 3 4 2 5 9" xfId="8640" xr:uid="{00000000-0005-0000-0000-0000F01D0000}"/>
    <cellStyle name="Header2 3 4 2 6" xfId="8641" xr:uid="{00000000-0005-0000-0000-0000F11D0000}"/>
    <cellStyle name="Header2 3 4 2 6 2" xfId="8642" xr:uid="{00000000-0005-0000-0000-0000F21D0000}"/>
    <cellStyle name="Header2 3 4 2 6 3" xfId="8643" xr:uid="{00000000-0005-0000-0000-0000F31D0000}"/>
    <cellStyle name="Header2 3 4 2 6 4" xfId="8644" xr:uid="{00000000-0005-0000-0000-0000F41D0000}"/>
    <cellStyle name="Header2 3 4 2 6 5" xfId="8645" xr:uid="{00000000-0005-0000-0000-0000F51D0000}"/>
    <cellStyle name="Header2 3 4 2 6 6" xfId="8646" xr:uid="{00000000-0005-0000-0000-0000F61D0000}"/>
    <cellStyle name="Header2 3 4 2 6 7" xfId="8647" xr:uid="{00000000-0005-0000-0000-0000F71D0000}"/>
    <cellStyle name="Header2 3 4 2 6 8" xfId="8648" xr:uid="{00000000-0005-0000-0000-0000F81D0000}"/>
    <cellStyle name="Header2 3 4 2 7" xfId="8649" xr:uid="{00000000-0005-0000-0000-0000F91D0000}"/>
    <cellStyle name="Header2 3 4 2 7 2" xfId="8650" xr:uid="{00000000-0005-0000-0000-0000FA1D0000}"/>
    <cellStyle name="Header2 3 4 2 7 3" xfId="8651" xr:uid="{00000000-0005-0000-0000-0000FB1D0000}"/>
    <cellStyle name="Header2 3 4 2 7 4" xfId="8652" xr:uid="{00000000-0005-0000-0000-0000FC1D0000}"/>
    <cellStyle name="Header2 3 4 2 7 5" xfId="8653" xr:uid="{00000000-0005-0000-0000-0000FD1D0000}"/>
    <cellStyle name="Header2 3 4 2 7 6" xfId="8654" xr:uid="{00000000-0005-0000-0000-0000FE1D0000}"/>
    <cellStyle name="Header2 3 4 2 7 7" xfId="8655" xr:uid="{00000000-0005-0000-0000-0000FF1D0000}"/>
    <cellStyle name="Header2 3 4 2 7 8" xfId="8656" xr:uid="{00000000-0005-0000-0000-0000001E0000}"/>
    <cellStyle name="Header2 3 4 2 8" xfId="8657" xr:uid="{00000000-0005-0000-0000-0000011E0000}"/>
    <cellStyle name="Header2 3 4 2 8 2" xfId="8658" xr:uid="{00000000-0005-0000-0000-0000021E0000}"/>
    <cellStyle name="Header2 3 4 2 8 3" xfId="8659" xr:uid="{00000000-0005-0000-0000-0000031E0000}"/>
    <cellStyle name="Header2 3 4 2 8 4" xfId="8660" xr:uid="{00000000-0005-0000-0000-0000041E0000}"/>
    <cellStyle name="Header2 3 4 2 8 5" xfId="8661" xr:uid="{00000000-0005-0000-0000-0000051E0000}"/>
    <cellStyle name="Header2 3 4 2 8 6" xfId="8662" xr:uid="{00000000-0005-0000-0000-0000061E0000}"/>
    <cellStyle name="Header2 3 4 2 8 7" xfId="8663" xr:uid="{00000000-0005-0000-0000-0000071E0000}"/>
    <cellStyle name="Header2 3 4 2 8 8" xfId="8664" xr:uid="{00000000-0005-0000-0000-0000081E0000}"/>
    <cellStyle name="Header2 3 4 2 9" xfId="8665" xr:uid="{00000000-0005-0000-0000-0000091E0000}"/>
    <cellStyle name="Header2 3 4 2 9 2" xfId="8666" xr:uid="{00000000-0005-0000-0000-00000A1E0000}"/>
    <cellStyle name="Header2 3 4 2 9 3" xfId="8667" xr:uid="{00000000-0005-0000-0000-00000B1E0000}"/>
    <cellStyle name="Header2 3 4 2 9 4" xfId="8668" xr:uid="{00000000-0005-0000-0000-00000C1E0000}"/>
    <cellStyle name="Header2 3 4 2 9 5" xfId="8669" xr:uid="{00000000-0005-0000-0000-00000D1E0000}"/>
    <cellStyle name="Header2 3 4 2 9 6" xfId="8670" xr:uid="{00000000-0005-0000-0000-00000E1E0000}"/>
    <cellStyle name="Header2 3 4 2 9 7" xfId="8671" xr:uid="{00000000-0005-0000-0000-00000F1E0000}"/>
    <cellStyle name="Header2 3 4 2 9 8" xfId="8672" xr:uid="{00000000-0005-0000-0000-0000101E0000}"/>
    <cellStyle name="Header2 3 4 3" xfId="464" xr:uid="{00000000-0005-0000-0000-0000111E0000}"/>
    <cellStyle name="Header2 3 4 3 10" xfId="8673" xr:uid="{00000000-0005-0000-0000-0000121E0000}"/>
    <cellStyle name="Header2 3 4 3 11" xfId="8674" xr:uid="{00000000-0005-0000-0000-0000131E0000}"/>
    <cellStyle name="Header2 3 4 3 12" xfId="8675" xr:uid="{00000000-0005-0000-0000-0000141E0000}"/>
    <cellStyle name="Header2 3 4 3 13" xfId="8676" xr:uid="{00000000-0005-0000-0000-0000151E0000}"/>
    <cellStyle name="Header2 3 4 3 14" xfId="8677" xr:uid="{00000000-0005-0000-0000-0000161E0000}"/>
    <cellStyle name="Header2 3 4 3 15" xfId="8678" xr:uid="{00000000-0005-0000-0000-0000171E0000}"/>
    <cellStyle name="Header2 3 4 3 16" xfId="8679" xr:uid="{00000000-0005-0000-0000-0000181E0000}"/>
    <cellStyle name="Header2 3 4 3 17" xfId="8680" xr:uid="{00000000-0005-0000-0000-0000191E0000}"/>
    <cellStyle name="Header2 3 4 3 2" xfId="465" xr:uid="{00000000-0005-0000-0000-00001A1E0000}"/>
    <cellStyle name="Header2 3 4 3 2 10" xfId="8681" xr:uid="{00000000-0005-0000-0000-00001B1E0000}"/>
    <cellStyle name="Header2 3 4 3 2 11" xfId="8682" xr:uid="{00000000-0005-0000-0000-00001C1E0000}"/>
    <cellStyle name="Header2 3 4 3 2 12" xfId="8683" xr:uid="{00000000-0005-0000-0000-00001D1E0000}"/>
    <cellStyle name="Header2 3 4 3 2 13" xfId="8684" xr:uid="{00000000-0005-0000-0000-00001E1E0000}"/>
    <cellStyle name="Header2 3 4 3 2 14" xfId="8685" xr:uid="{00000000-0005-0000-0000-00001F1E0000}"/>
    <cellStyle name="Header2 3 4 3 2 15" xfId="8686" xr:uid="{00000000-0005-0000-0000-0000201E0000}"/>
    <cellStyle name="Header2 3 4 3 2 16" xfId="8687" xr:uid="{00000000-0005-0000-0000-0000211E0000}"/>
    <cellStyle name="Header2 3 4 3 2 2" xfId="466" xr:uid="{00000000-0005-0000-0000-0000221E0000}"/>
    <cellStyle name="Header2 3 4 3 2 2 10" xfId="8688" xr:uid="{00000000-0005-0000-0000-0000231E0000}"/>
    <cellStyle name="Header2 3 4 3 2 2 2" xfId="8689" xr:uid="{00000000-0005-0000-0000-0000241E0000}"/>
    <cellStyle name="Header2 3 4 3 2 2 2 2" xfId="8690" xr:uid="{00000000-0005-0000-0000-0000251E0000}"/>
    <cellStyle name="Header2 3 4 3 2 2 2 3" xfId="8691" xr:uid="{00000000-0005-0000-0000-0000261E0000}"/>
    <cellStyle name="Header2 3 4 3 2 2 2 4" xfId="8692" xr:uid="{00000000-0005-0000-0000-0000271E0000}"/>
    <cellStyle name="Header2 3 4 3 2 2 2 5" xfId="8693" xr:uid="{00000000-0005-0000-0000-0000281E0000}"/>
    <cellStyle name="Header2 3 4 3 2 2 2 6" xfId="8694" xr:uid="{00000000-0005-0000-0000-0000291E0000}"/>
    <cellStyle name="Header2 3 4 3 2 2 2 7" xfId="8695" xr:uid="{00000000-0005-0000-0000-00002A1E0000}"/>
    <cellStyle name="Header2 3 4 3 2 2 2 8" xfId="8696" xr:uid="{00000000-0005-0000-0000-00002B1E0000}"/>
    <cellStyle name="Header2 3 4 3 2 2 3" xfId="8697" xr:uid="{00000000-0005-0000-0000-00002C1E0000}"/>
    <cellStyle name="Header2 3 4 3 2 2 4" xfId="8698" xr:uid="{00000000-0005-0000-0000-00002D1E0000}"/>
    <cellStyle name="Header2 3 4 3 2 2 5" xfId="8699" xr:uid="{00000000-0005-0000-0000-00002E1E0000}"/>
    <cellStyle name="Header2 3 4 3 2 2 6" xfId="8700" xr:uid="{00000000-0005-0000-0000-00002F1E0000}"/>
    <cellStyle name="Header2 3 4 3 2 2 7" xfId="8701" xr:uid="{00000000-0005-0000-0000-0000301E0000}"/>
    <cellStyle name="Header2 3 4 3 2 2 8" xfId="8702" xr:uid="{00000000-0005-0000-0000-0000311E0000}"/>
    <cellStyle name="Header2 3 4 3 2 2 9" xfId="8703" xr:uid="{00000000-0005-0000-0000-0000321E0000}"/>
    <cellStyle name="Header2 3 4 3 2 3" xfId="8704" xr:uid="{00000000-0005-0000-0000-0000331E0000}"/>
    <cellStyle name="Header2 3 4 3 2 3 10" xfId="8705" xr:uid="{00000000-0005-0000-0000-0000341E0000}"/>
    <cellStyle name="Header2 3 4 3 2 3 2" xfId="8706" xr:uid="{00000000-0005-0000-0000-0000351E0000}"/>
    <cellStyle name="Header2 3 4 3 2 3 2 2" xfId="8707" xr:uid="{00000000-0005-0000-0000-0000361E0000}"/>
    <cellStyle name="Header2 3 4 3 2 3 2 3" xfId="8708" xr:uid="{00000000-0005-0000-0000-0000371E0000}"/>
    <cellStyle name="Header2 3 4 3 2 3 2 4" xfId="8709" xr:uid="{00000000-0005-0000-0000-0000381E0000}"/>
    <cellStyle name="Header2 3 4 3 2 3 2 5" xfId="8710" xr:uid="{00000000-0005-0000-0000-0000391E0000}"/>
    <cellStyle name="Header2 3 4 3 2 3 2 6" xfId="8711" xr:uid="{00000000-0005-0000-0000-00003A1E0000}"/>
    <cellStyle name="Header2 3 4 3 2 3 2 7" xfId="8712" xr:uid="{00000000-0005-0000-0000-00003B1E0000}"/>
    <cellStyle name="Header2 3 4 3 2 3 2 8" xfId="8713" xr:uid="{00000000-0005-0000-0000-00003C1E0000}"/>
    <cellStyle name="Header2 3 4 3 2 3 3" xfId="8714" xr:uid="{00000000-0005-0000-0000-00003D1E0000}"/>
    <cellStyle name="Header2 3 4 3 2 3 4" xfId="8715" xr:uid="{00000000-0005-0000-0000-00003E1E0000}"/>
    <cellStyle name="Header2 3 4 3 2 3 5" xfId="8716" xr:uid="{00000000-0005-0000-0000-00003F1E0000}"/>
    <cellStyle name="Header2 3 4 3 2 3 6" xfId="8717" xr:uid="{00000000-0005-0000-0000-0000401E0000}"/>
    <cellStyle name="Header2 3 4 3 2 3 7" xfId="8718" xr:uid="{00000000-0005-0000-0000-0000411E0000}"/>
    <cellStyle name="Header2 3 4 3 2 3 8" xfId="8719" xr:uid="{00000000-0005-0000-0000-0000421E0000}"/>
    <cellStyle name="Header2 3 4 3 2 3 9" xfId="8720" xr:uid="{00000000-0005-0000-0000-0000431E0000}"/>
    <cellStyle name="Header2 3 4 3 2 4" xfId="8721" xr:uid="{00000000-0005-0000-0000-0000441E0000}"/>
    <cellStyle name="Header2 3 4 3 2 4 2" xfId="8722" xr:uid="{00000000-0005-0000-0000-0000451E0000}"/>
    <cellStyle name="Header2 3 4 3 2 4 3" xfId="8723" xr:uid="{00000000-0005-0000-0000-0000461E0000}"/>
    <cellStyle name="Header2 3 4 3 2 4 4" xfId="8724" xr:uid="{00000000-0005-0000-0000-0000471E0000}"/>
    <cellStyle name="Header2 3 4 3 2 4 5" xfId="8725" xr:uid="{00000000-0005-0000-0000-0000481E0000}"/>
    <cellStyle name="Header2 3 4 3 2 4 6" xfId="8726" xr:uid="{00000000-0005-0000-0000-0000491E0000}"/>
    <cellStyle name="Header2 3 4 3 2 4 7" xfId="8727" xr:uid="{00000000-0005-0000-0000-00004A1E0000}"/>
    <cellStyle name="Header2 3 4 3 2 4 8" xfId="8728" xr:uid="{00000000-0005-0000-0000-00004B1E0000}"/>
    <cellStyle name="Header2 3 4 3 2 4 9" xfId="8729" xr:uid="{00000000-0005-0000-0000-00004C1E0000}"/>
    <cellStyle name="Header2 3 4 3 2 5" xfId="8730" xr:uid="{00000000-0005-0000-0000-00004D1E0000}"/>
    <cellStyle name="Header2 3 4 3 2 5 2" xfId="8731" xr:uid="{00000000-0005-0000-0000-00004E1E0000}"/>
    <cellStyle name="Header2 3 4 3 2 5 3" xfId="8732" xr:uid="{00000000-0005-0000-0000-00004F1E0000}"/>
    <cellStyle name="Header2 3 4 3 2 5 4" xfId="8733" xr:uid="{00000000-0005-0000-0000-0000501E0000}"/>
    <cellStyle name="Header2 3 4 3 2 5 5" xfId="8734" xr:uid="{00000000-0005-0000-0000-0000511E0000}"/>
    <cellStyle name="Header2 3 4 3 2 5 6" xfId="8735" xr:uid="{00000000-0005-0000-0000-0000521E0000}"/>
    <cellStyle name="Header2 3 4 3 2 5 7" xfId="8736" xr:uid="{00000000-0005-0000-0000-0000531E0000}"/>
    <cellStyle name="Header2 3 4 3 2 5 8" xfId="8737" xr:uid="{00000000-0005-0000-0000-0000541E0000}"/>
    <cellStyle name="Header2 3 4 3 2 6" xfId="8738" xr:uid="{00000000-0005-0000-0000-0000551E0000}"/>
    <cellStyle name="Header2 3 4 3 2 6 2" xfId="8739" xr:uid="{00000000-0005-0000-0000-0000561E0000}"/>
    <cellStyle name="Header2 3 4 3 2 6 3" xfId="8740" xr:uid="{00000000-0005-0000-0000-0000571E0000}"/>
    <cellStyle name="Header2 3 4 3 2 6 4" xfId="8741" xr:uid="{00000000-0005-0000-0000-0000581E0000}"/>
    <cellStyle name="Header2 3 4 3 2 6 5" xfId="8742" xr:uid="{00000000-0005-0000-0000-0000591E0000}"/>
    <cellStyle name="Header2 3 4 3 2 6 6" xfId="8743" xr:uid="{00000000-0005-0000-0000-00005A1E0000}"/>
    <cellStyle name="Header2 3 4 3 2 6 7" xfId="8744" xr:uid="{00000000-0005-0000-0000-00005B1E0000}"/>
    <cellStyle name="Header2 3 4 3 2 6 8" xfId="8745" xr:uid="{00000000-0005-0000-0000-00005C1E0000}"/>
    <cellStyle name="Header2 3 4 3 2 7" xfId="8746" xr:uid="{00000000-0005-0000-0000-00005D1E0000}"/>
    <cellStyle name="Header2 3 4 3 2 7 2" xfId="8747" xr:uid="{00000000-0005-0000-0000-00005E1E0000}"/>
    <cellStyle name="Header2 3 4 3 2 7 3" xfId="8748" xr:uid="{00000000-0005-0000-0000-00005F1E0000}"/>
    <cellStyle name="Header2 3 4 3 2 7 4" xfId="8749" xr:uid="{00000000-0005-0000-0000-0000601E0000}"/>
    <cellStyle name="Header2 3 4 3 2 7 5" xfId="8750" xr:uid="{00000000-0005-0000-0000-0000611E0000}"/>
    <cellStyle name="Header2 3 4 3 2 7 6" xfId="8751" xr:uid="{00000000-0005-0000-0000-0000621E0000}"/>
    <cellStyle name="Header2 3 4 3 2 7 7" xfId="8752" xr:uid="{00000000-0005-0000-0000-0000631E0000}"/>
    <cellStyle name="Header2 3 4 3 2 7 8" xfId="8753" xr:uid="{00000000-0005-0000-0000-0000641E0000}"/>
    <cellStyle name="Header2 3 4 3 2 8" xfId="8754" xr:uid="{00000000-0005-0000-0000-0000651E0000}"/>
    <cellStyle name="Header2 3 4 3 2 8 2" xfId="8755" xr:uid="{00000000-0005-0000-0000-0000661E0000}"/>
    <cellStyle name="Header2 3 4 3 2 8 3" xfId="8756" xr:uid="{00000000-0005-0000-0000-0000671E0000}"/>
    <cellStyle name="Header2 3 4 3 2 8 4" xfId="8757" xr:uid="{00000000-0005-0000-0000-0000681E0000}"/>
    <cellStyle name="Header2 3 4 3 2 8 5" xfId="8758" xr:uid="{00000000-0005-0000-0000-0000691E0000}"/>
    <cellStyle name="Header2 3 4 3 2 8 6" xfId="8759" xr:uid="{00000000-0005-0000-0000-00006A1E0000}"/>
    <cellStyle name="Header2 3 4 3 2 8 7" xfId="8760" xr:uid="{00000000-0005-0000-0000-00006B1E0000}"/>
    <cellStyle name="Header2 3 4 3 2 8 8" xfId="8761" xr:uid="{00000000-0005-0000-0000-00006C1E0000}"/>
    <cellStyle name="Header2 3 4 3 2 9" xfId="8762" xr:uid="{00000000-0005-0000-0000-00006D1E0000}"/>
    <cellStyle name="Header2 3 4 3 3" xfId="467" xr:uid="{00000000-0005-0000-0000-00006E1E0000}"/>
    <cellStyle name="Header2 3 4 3 3 10" xfId="8763" xr:uid="{00000000-0005-0000-0000-00006F1E0000}"/>
    <cellStyle name="Header2 3 4 3 3 2" xfId="8764" xr:uid="{00000000-0005-0000-0000-0000701E0000}"/>
    <cellStyle name="Header2 3 4 3 3 2 2" xfId="8765" xr:uid="{00000000-0005-0000-0000-0000711E0000}"/>
    <cellStyle name="Header2 3 4 3 3 2 3" xfId="8766" xr:uid="{00000000-0005-0000-0000-0000721E0000}"/>
    <cellStyle name="Header2 3 4 3 3 2 4" xfId="8767" xr:uid="{00000000-0005-0000-0000-0000731E0000}"/>
    <cellStyle name="Header2 3 4 3 3 2 5" xfId="8768" xr:uid="{00000000-0005-0000-0000-0000741E0000}"/>
    <cellStyle name="Header2 3 4 3 3 2 6" xfId="8769" xr:uid="{00000000-0005-0000-0000-0000751E0000}"/>
    <cellStyle name="Header2 3 4 3 3 2 7" xfId="8770" xr:uid="{00000000-0005-0000-0000-0000761E0000}"/>
    <cellStyle name="Header2 3 4 3 3 2 8" xfId="8771" xr:uid="{00000000-0005-0000-0000-0000771E0000}"/>
    <cellStyle name="Header2 3 4 3 3 3" xfId="8772" xr:uid="{00000000-0005-0000-0000-0000781E0000}"/>
    <cellStyle name="Header2 3 4 3 3 4" xfId="8773" xr:uid="{00000000-0005-0000-0000-0000791E0000}"/>
    <cellStyle name="Header2 3 4 3 3 5" xfId="8774" xr:uid="{00000000-0005-0000-0000-00007A1E0000}"/>
    <cellStyle name="Header2 3 4 3 3 6" xfId="8775" xr:uid="{00000000-0005-0000-0000-00007B1E0000}"/>
    <cellStyle name="Header2 3 4 3 3 7" xfId="8776" xr:uid="{00000000-0005-0000-0000-00007C1E0000}"/>
    <cellStyle name="Header2 3 4 3 3 8" xfId="8777" xr:uid="{00000000-0005-0000-0000-00007D1E0000}"/>
    <cellStyle name="Header2 3 4 3 3 9" xfId="8778" xr:uid="{00000000-0005-0000-0000-00007E1E0000}"/>
    <cellStyle name="Header2 3 4 3 4" xfId="8779" xr:uid="{00000000-0005-0000-0000-00007F1E0000}"/>
    <cellStyle name="Header2 3 4 3 4 10" xfId="8780" xr:uid="{00000000-0005-0000-0000-0000801E0000}"/>
    <cellStyle name="Header2 3 4 3 4 2" xfId="8781" xr:uid="{00000000-0005-0000-0000-0000811E0000}"/>
    <cellStyle name="Header2 3 4 3 4 2 2" xfId="8782" xr:uid="{00000000-0005-0000-0000-0000821E0000}"/>
    <cellStyle name="Header2 3 4 3 4 2 3" xfId="8783" xr:uid="{00000000-0005-0000-0000-0000831E0000}"/>
    <cellStyle name="Header2 3 4 3 4 2 4" xfId="8784" xr:uid="{00000000-0005-0000-0000-0000841E0000}"/>
    <cellStyle name="Header2 3 4 3 4 2 5" xfId="8785" xr:uid="{00000000-0005-0000-0000-0000851E0000}"/>
    <cellStyle name="Header2 3 4 3 4 2 6" xfId="8786" xr:uid="{00000000-0005-0000-0000-0000861E0000}"/>
    <cellStyle name="Header2 3 4 3 4 2 7" xfId="8787" xr:uid="{00000000-0005-0000-0000-0000871E0000}"/>
    <cellStyle name="Header2 3 4 3 4 2 8" xfId="8788" xr:uid="{00000000-0005-0000-0000-0000881E0000}"/>
    <cellStyle name="Header2 3 4 3 4 3" xfId="8789" xr:uid="{00000000-0005-0000-0000-0000891E0000}"/>
    <cellStyle name="Header2 3 4 3 4 4" xfId="8790" xr:uid="{00000000-0005-0000-0000-00008A1E0000}"/>
    <cellStyle name="Header2 3 4 3 4 5" xfId="8791" xr:uid="{00000000-0005-0000-0000-00008B1E0000}"/>
    <cellStyle name="Header2 3 4 3 4 6" xfId="8792" xr:uid="{00000000-0005-0000-0000-00008C1E0000}"/>
    <cellStyle name="Header2 3 4 3 4 7" xfId="8793" xr:uid="{00000000-0005-0000-0000-00008D1E0000}"/>
    <cellStyle name="Header2 3 4 3 4 8" xfId="8794" xr:uid="{00000000-0005-0000-0000-00008E1E0000}"/>
    <cellStyle name="Header2 3 4 3 4 9" xfId="8795" xr:uid="{00000000-0005-0000-0000-00008F1E0000}"/>
    <cellStyle name="Header2 3 4 3 5" xfId="8796" xr:uid="{00000000-0005-0000-0000-0000901E0000}"/>
    <cellStyle name="Header2 3 4 3 5 2" xfId="8797" xr:uid="{00000000-0005-0000-0000-0000911E0000}"/>
    <cellStyle name="Header2 3 4 3 5 3" xfId="8798" xr:uid="{00000000-0005-0000-0000-0000921E0000}"/>
    <cellStyle name="Header2 3 4 3 5 4" xfId="8799" xr:uid="{00000000-0005-0000-0000-0000931E0000}"/>
    <cellStyle name="Header2 3 4 3 5 5" xfId="8800" xr:uid="{00000000-0005-0000-0000-0000941E0000}"/>
    <cellStyle name="Header2 3 4 3 5 6" xfId="8801" xr:uid="{00000000-0005-0000-0000-0000951E0000}"/>
    <cellStyle name="Header2 3 4 3 5 7" xfId="8802" xr:uid="{00000000-0005-0000-0000-0000961E0000}"/>
    <cellStyle name="Header2 3 4 3 5 8" xfId="8803" xr:uid="{00000000-0005-0000-0000-0000971E0000}"/>
    <cellStyle name="Header2 3 4 3 5 9" xfId="8804" xr:uid="{00000000-0005-0000-0000-0000981E0000}"/>
    <cellStyle name="Header2 3 4 3 6" xfId="8805" xr:uid="{00000000-0005-0000-0000-0000991E0000}"/>
    <cellStyle name="Header2 3 4 3 6 2" xfId="8806" xr:uid="{00000000-0005-0000-0000-00009A1E0000}"/>
    <cellStyle name="Header2 3 4 3 6 3" xfId="8807" xr:uid="{00000000-0005-0000-0000-00009B1E0000}"/>
    <cellStyle name="Header2 3 4 3 6 4" xfId="8808" xr:uid="{00000000-0005-0000-0000-00009C1E0000}"/>
    <cellStyle name="Header2 3 4 3 6 5" xfId="8809" xr:uid="{00000000-0005-0000-0000-00009D1E0000}"/>
    <cellStyle name="Header2 3 4 3 6 6" xfId="8810" xr:uid="{00000000-0005-0000-0000-00009E1E0000}"/>
    <cellStyle name="Header2 3 4 3 6 7" xfId="8811" xr:uid="{00000000-0005-0000-0000-00009F1E0000}"/>
    <cellStyle name="Header2 3 4 3 6 8" xfId="8812" xr:uid="{00000000-0005-0000-0000-0000A01E0000}"/>
    <cellStyle name="Header2 3 4 3 7" xfId="8813" xr:uid="{00000000-0005-0000-0000-0000A11E0000}"/>
    <cellStyle name="Header2 3 4 3 7 2" xfId="8814" xr:uid="{00000000-0005-0000-0000-0000A21E0000}"/>
    <cellStyle name="Header2 3 4 3 7 3" xfId="8815" xr:uid="{00000000-0005-0000-0000-0000A31E0000}"/>
    <cellStyle name="Header2 3 4 3 7 4" xfId="8816" xr:uid="{00000000-0005-0000-0000-0000A41E0000}"/>
    <cellStyle name="Header2 3 4 3 7 5" xfId="8817" xr:uid="{00000000-0005-0000-0000-0000A51E0000}"/>
    <cellStyle name="Header2 3 4 3 7 6" xfId="8818" xr:uid="{00000000-0005-0000-0000-0000A61E0000}"/>
    <cellStyle name="Header2 3 4 3 7 7" xfId="8819" xr:uid="{00000000-0005-0000-0000-0000A71E0000}"/>
    <cellStyle name="Header2 3 4 3 7 8" xfId="8820" xr:uid="{00000000-0005-0000-0000-0000A81E0000}"/>
    <cellStyle name="Header2 3 4 3 8" xfId="8821" xr:uid="{00000000-0005-0000-0000-0000A91E0000}"/>
    <cellStyle name="Header2 3 4 3 8 2" xfId="8822" xr:uid="{00000000-0005-0000-0000-0000AA1E0000}"/>
    <cellStyle name="Header2 3 4 3 8 3" xfId="8823" xr:uid="{00000000-0005-0000-0000-0000AB1E0000}"/>
    <cellStyle name="Header2 3 4 3 8 4" xfId="8824" xr:uid="{00000000-0005-0000-0000-0000AC1E0000}"/>
    <cellStyle name="Header2 3 4 3 8 5" xfId="8825" xr:uid="{00000000-0005-0000-0000-0000AD1E0000}"/>
    <cellStyle name="Header2 3 4 3 8 6" xfId="8826" xr:uid="{00000000-0005-0000-0000-0000AE1E0000}"/>
    <cellStyle name="Header2 3 4 3 8 7" xfId="8827" xr:uid="{00000000-0005-0000-0000-0000AF1E0000}"/>
    <cellStyle name="Header2 3 4 3 8 8" xfId="8828" xr:uid="{00000000-0005-0000-0000-0000B01E0000}"/>
    <cellStyle name="Header2 3 4 3 9" xfId="8829" xr:uid="{00000000-0005-0000-0000-0000B11E0000}"/>
    <cellStyle name="Header2 3 4 3 9 2" xfId="8830" xr:uid="{00000000-0005-0000-0000-0000B21E0000}"/>
    <cellStyle name="Header2 3 4 3 9 3" xfId="8831" xr:uid="{00000000-0005-0000-0000-0000B31E0000}"/>
    <cellStyle name="Header2 3 4 3 9 4" xfId="8832" xr:uid="{00000000-0005-0000-0000-0000B41E0000}"/>
    <cellStyle name="Header2 3 4 3 9 5" xfId="8833" xr:uid="{00000000-0005-0000-0000-0000B51E0000}"/>
    <cellStyle name="Header2 3 4 3 9 6" xfId="8834" xr:uid="{00000000-0005-0000-0000-0000B61E0000}"/>
    <cellStyle name="Header2 3 4 3 9 7" xfId="8835" xr:uid="{00000000-0005-0000-0000-0000B71E0000}"/>
    <cellStyle name="Header2 3 4 3 9 8" xfId="8836" xr:uid="{00000000-0005-0000-0000-0000B81E0000}"/>
    <cellStyle name="Header2 3 4 4" xfId="468" xr:uid="{00000000-0005-0000-0000-0000B91E0000}"/>
    <cellStyle name="Header2 3 4 4 10" xfId="8837" xr:uid="{00000000-0005-0000-0000-0000BA1E0000}"/>
    <cellStyle name="Header2 3 4 4 11" xfId="8838" xr:uid="{00000000-0005-0000-0000-0000BB1E0000}"/>
    <cellStyle name="Header2 3 4 4 12" xfId="8839" xr:uid="{00000000-0005-0000-0000-0000BC1E0000}"/>
    <cellStyle name="Header2 3 4 4 13" xfId="8840" xr:uid="{00000000-0005-0000-0000-0000BD1E0000}"/>
    <cellStyle name="Header2 3 4 4 14" xfId="8841" xr:uid="{00000000-0005-0000-0000-0000BE1E0000}"/>
    <cellStyle name="Header2 3 4 4 15" xfId="8842" xr:uid="{00000000-0005-0000-0000-0000BF1E0000}"/>
    <cellStyle name="Header2 3 4 4 16" xfId="8843" xr:uid="{00000000-0005-0000-0000-0000C01E0000}"/>
    <cellStyle name="Header2 3 4 4 2" xfId="469" xr:uid="{00000000-0005-0000-0000-0000C11E0000}"/>
    <cellStyle name="Header2 3 4 4 2 10" xfId="8844" xr:uid="{00000000-0005-0000-0000-0000C21E0000}"/>
    <cellStyle name="Header2 3 4 4 2 2" xfId="8845" xr:uid="{00000000-0005-0000-0000-0000C31E0000}"/>
    <cellStyle name="Header2 3 4 4 2 2 2" xfId="8846" xr:uid="{00000000-0005-0000-0000-0000C41E0000}"/>
    <cellStyle name="Header2 3 4 4 2 2 3" xfId="8847" xr:uid="{00000000-0005-0000-0000-0000C51E0000}"/>
    <cellStyle name="Header2 3 4 4 2 2 4" xfId="8848" xr:uid="{00000000-0005-0000-0000-0000C61E0000}"/>
    <cellStyle name="Header2 3 4 4 2 2 5" xfId="8849" xr:uid="{00000000-0005-0000-0000-0000C71E0000}"/>
    <cellStyle name="Header2 3 4 4 2 2 6" xfId="8850" xr:uid="{00000000-0005-0000-0000-0000C81E0000}"/>
    <cellStyle name="Header2 3 4 4 2 2 7" xfId="8851" xr:uid="{00000000-0005-0000-0000-0000C91E0000}"/>
    <cellStyle name="Header2 3 4 4 2 2 8" xfId="8852" xr:uid="{00000000-0005-0000-0000-0000CA1E0000}"/>
    <cellStyle name="Header2 3 4 4 2 3" xfId="8853" xr:uid="{00000000-0005-0000-0000-0000CB1E0000}"/>
    <cellStyle name="Header2 3 4 4 2 4" xfId="8854" xr:uid="{00000000-0005-0000-0000-0000CC1E0000}"/>
    <cellStyle name="Header2 3 4 4 2 5" xfId="8855" xr:uid="{00000000-0005-0000-0000-0000CD1E0000}"/>
    <cellStyle name="Header2 3 4 4 2 6" xfId="8856" xr:uid="{00000000-0005-0000-0000-0000CE1E0000}"/>
    <cellStyle name="Header2 3 4 4 2 7" xfId="8857" xr:uid="{00000000-0005-0000-0000-0000CF1E0000}"/>
    <cellStyle name="Header2 3 4 4 2 8" xfId="8858" xr:uid="{00000000-0005-0000-0000-0000D01E0000}"/>
    <cellStyle name="Header2 3 4 4 2 9" xfId="8859" xr:uid="{00000000-0005-0000-0000-0000D11E0000}"/>
    <cellStyle name="Header2 3 4 4 3" xfId="8860" xr:uid="{00000000-0005-0000-0000-0000D21E0000}"/>
    <cellStyle name="Header2 3 4 4 3 10" xfId="8861" xr:uid="{00000000-0005-0000-0000-0000D31E0000}"/>
    <cellStyle name="Header2 3 4 4 3 2" xfId="8862" xr:uid="{00000000-0005-0000-0000-0000D41E0000}"/>
    <cellStyle name="Header2 3 4 4 3 2 2" xfId="8863" xr:uid="{00000000-0005-0000-0000-0000D51E0000}"/>
    <cellStyle name="Header2 3 4 4 3 2 3" xfId="8864" xr:uid="{00000000-0005-0000-0000-0000D61E0000}"/>
    <cellStyle name="Header2 3 4 4 3 2 4" xfId="8865" xr:uid="{00000000-0005-0000-0000-0000D71E0000}"/>
    <cellStyle name="Header2 3 4 4 3 2 5" xfId="8866" xr:uid="{00000000-0005-0000-0000-0000D81E0000}"/>
    <cellStyle name="Header2 3 4 4 3 2 6" xfId="8867" xr:uid="{00000000-0005-0000-0000-0000D91E0000}"/>
    <cellStyle name="Header2 3 4 4 3 2 7" xfId="8868" xr:uid="{00000000-0005-0000-0000-0000DA1E0000}"/>
    <cellStyle name="Header2 3 4 4 3 2 8" xfId="8869" xr:uid="{00000000-0005-0000-0000-0000DB1E0000}"/>
    <cellStyle name="Header2 3 4 4 3 3" xfId="8870" xr:uid="{00000000-0005-0000-0000-0000DC1E0000}"/>
    <cellStyle name="Header2 3 4 4 3 4" xfId="8871" xr:uid="{00000000-0005-0000-0000-0000DD1E0000}"/>
    <cellStyle name="Header2 3 4 4 3 5" xfId="8872" xr:uid="{00000000-0005-0000-0000-0000DE1E0000}"/>
    <cellStyle name="Header2 3 4 4 3 6" xfId="8873" xr:uid="{00000000-0005-0000-0000-0000DF1E0000}"/>
    <cellStyle name="Header2 3 4 4 3 7" xfId="8874" xr:uid="{00000000-0005-0000-0000-0000E01E0000}"/>
    <cellStyle name="Header2 3 4 4 3 8" xfId="8875" xr:uid="{00000000-0005-0000-0000-0000E11E0000}"/>
    <cellStyle name="Header2 3 4 4 3 9" xfId="8876" xr:uid="{00000000-0005-0000-0000-0000E21E0000}"/>
    <cellStyle name="Header2 3 4 4 4" xfId="8877" xr:uid="{00000000-0005-0000-0000-0000E31E0000}"/>
    <cellStyle name="Header2 3 4 4 4 2" xfId="8878" xr:uid="{00000000-0005-0000-0000-0000E41E0000}"/>
    <cellStyle name="Header2 3 4 4 4 3" xfId="8879" xr:uid="{00000000-0005-0000-0000-0000E51E0000}"/>
    <cellStyle name="Header2 3 4 4 4 4" xfId="8880" xr:uid="{00000000-0005-0000-0000-0000E61E0000}"/>
    <cellStyle name="Header2 3 4 4 4 5" xfId="8881" xr:uid="{00000000-0005-0000-0000-0000E71E0000}"/>
    <cellStyle name="Header2 3 4 4 4 6" xfId="8882" xr:uid="{00000000-0005-0000-0000-0000E81E0000}"/>
    <cellStyle name="Header2 3 4 4 4 7" xfId="8883" xr:uid="{00000000-0005-0000-0000-0000E91E0000}"/>
    <cellStyle name="Header2 3 4 4 4 8" xfId="8884" xr:uid="{00000000-0005-0000-0000-0000EA1E0000}"/>
    <cellStyle name="Header2 3 4 4 4 9" xfId="8885" xr:uid="{00000000-0005-0000-0000-0000EB1E0000}"/>
    <cellStyle name="Header2 3 4 4 5" xfId="8886" xr:uid="{00000000-0005-0000-0000-0000EC1E0000}"/>
    <cellStyle name="Header2 3 4 4 5 2" xfId="8887" xr:uid="{00000000-0005-0000-0000-0000ED1E0000}"/>
    <cellStyle name="Header2 3 4 4 5 3" xfId="8888" xr:uid="{00000000-0005-0000-0000-0000EE1E0000}"/>
    <cellStyle name="Header2 3 4 4 5 4" xfId="8889" xr:uid="{00000000-0005-0000-0000-0000EF1E0000}"/>
    <cellStyle name="Header2 3 4 4 5 5" xfId="8890" xr:uid="{00000000-0005-0000-0000-0000F01E0000}"/>
    <cellStyle name="Header2 3 4 4 5 6" xfId="8891" xr:uid="{00000000-0005-0000-0000-0000F11E0000}"/>
    <cellStyle name="Header2 3 4 4 5 7" xfId="8892" xr:uid="{00000000-0005-0000-0000-0000F21E0000}"/>
    <cellStyle name="Header2 3 4 4 5 8" xfId="8893" xr:uid="{00000000-0005-0000-0000-0000F31E0000}"/>
    <cellStyle name="Header2 3 4 4 6" xfId="8894" xr:uid="{00000000-0005-0000-0000-0000F41E0000}"/>
    <cellStyle name="Header2 3 4 4 6 2" xfId="8895" xr:uid="{00000000-0005-0000-0000-0000F51E0000}"/>
    <cellStyle name="Header2 3 4 4 6 3" xfId="8896" xr:uid="{00000000-0005-0000-0000-0000F61E0000}"/>
    <cellStyle name="Header2 3 4 4 6 4" xfId="8897" xr:uid="{00000000-0005-0000-0000-0000F71E0000}"/>
    <cellStyle name="Header2 3 4 4 6 5" xfId="8898" xr:uid="{00000000-0005-0000-0000-0000F81E0000}"/>
    <cellStyle name="Header2 3 4 4 6 6" xfId="8899" xr:uid="{00000000-0005-0000-0000-0000F91E0000}"/>
    <cellStyle name="Header2 3 4 4 6 7" xfId="8900" xr:uid="{00000000-0005-0000-0000-0000FA1E0000}"/>
    <cellStyle name="Header2 3 4 4 6 8" xfId="8901" xr:uid="{00000000-0005-0000-0000-0000FB1E0000}"/>
    <cellStyle name="Header2 3 4 4 7" xfId="8902" xr:uid="{00000000-0005-0000-0000-0000FC1E0000}"/>
    <cellStyle name="Header2 3 4 4 7 2" xfId="8903" xr:uid="{00000000-0005-0000-0000-0000FD1E0000}"/>
    <cellStyle name="Header2 3 4 4 7 3" xfId="8904" xr:uid="{00000000-0005-0000-0000-0000FE1E0000}"/>
    <cellStyle name="Header2 3 4 4 7 4" xfId="8905" xr:uid="{00000000-0005-0000-0000-0000FF1E0000}"/>
    <cellStyle name="Header2 3 4 4 7 5" xfId="8906" xr:uid="{00000000-0005-0000-0000-0000001F0000}"/>
    <cellStyle name="Header2 3 4 4 7 6" xfId="8907" xr:uid="{00000000-0005-0000-0000-0000011F0000}"/>
    <cellStyle name="Header2 3 4 4 7 7" xfId="8908" xr:uid="{00000000-0005-0000-0000-0000021F0000}"/>
    <cellStyle name="Header2 3 4 4 7 8" xfId="8909" xr:uid="{00000000-0005-0000-0000-0000031F0000}"/>
    <cellStyle name="Header2 3 4 4 8" xfId="8910" xr:uid="{00000000-0005-0000-0000-0000041F0000}"/>
    <cellStyle name="Header2 3 4 4 8 2" xfId="8911" xr:uid="{00000000-0005-0000-0000-0000051F0000}"/>
    <cellStyle name="Header2 3 4 4 8 3" xfId="8912" xr:uid="{00000000-0005-0000-0000-0000061F0000}"/>
    <cellStyle name="Header2 3 4 4 8 4" xfId="8913" xr:uid="{00000000-0005-0000-0000-0000071F0000}"/>
    <cellStyle name="Header2 3 4 4 8 5" xfId="8914" xr:uid="{00000000-0005-0000-0000-0000081F0000}"/>
    <cellStyle name="Header2 3 4 4 8 6" xfId="8915" xr:uid="{00000000-0005-0000-0000-0000091F0000}"/>
    <cellStyle name="Header2 3 4 4 8 7" xfId="8916" xr:uid="{00000000-0005-0000-0000-00000A1F0000}"/>
    <cellStyle name="Header2 3 4 4 8 8" xfId="8917" xr:uid="{00000000-0005-0000-0000-00000B1F0000}"/>
    <cellStyle name="Header2 3 4 4 9" xfId="8918" xr:uid="{00000000-0005-0000-0000-00000C1F0000}"/>
    <cellStyle name="Header2 3 4 5" xfId="470" xr:uid="{00000000-0005-0000-0000-00000D1F0000}"/>
    <cellStyle name="Header2 3 4 5 10" xfId="8919" xr:uid="{00000000-0005-0000-0000-00000E1F0000}"/>
    <cellStyle name="Header2 3 4 5 2" xfId="8920" xr:uid="{00000000-0005-0000-0000-00000F1F0000}"/>
    <cellStyle name="Header2 3 4 5 2 2" xfId="8921" xr:uid="{00000000-0005-0000-0000-0000101F0000}"/>
    <cellStyle name="Header2 3 4 5 2 3" xfId="8922" xr:uid="{00000000-0005-0000-0000-0000111F0000}"/>
    <cellStyle name="Header2 3 4 5 2 4" xfId="8923" xr:uid="{00000000-0005-0000-0000-0000121F0000}"/>
    <cellStyle name="Header2 3 4 5 2 5" xfId="8924" xr:uid="{00000000-0005-0000-0000-0000131F0000}"/>
    <cellStyle name="Header2 3 4 5 2 6" xfId="8925" xr:uid="{00000000-0005-0000-0000-0000141F0000}"/>
    <cellStyle name="Header2 3 4 5 2 7" xfId="8926" xr:uid="{00000000-0005-0000-0000-0000151F0000}"/>
    <cellStyle name="Header2 3 4 5 2 8" xfId="8927" xr:uid="{00000000-0005-0000-0000-0000161F0000}"/>
    <cellStyle name="Header2 3 4 5 3" xfId="8928" xr:uid="{00000000-0005-0000-0000-0000171F0000}"/>
    <cellStyle name="Header2 3 4 5 4" xfId="8929" xr:uid="{00000000-0005-0000-0000-0000181F0000}"/>
    <cellStyle name="Header2 3 4 5 5" xfId="8930" xr:uid="{00000000-0005-0000-0000-0000191F0000}"/>
    <cellStyle name="Header2 3 4 5 6" xfId="8931" xr:uid="{00000000-0005-0000-0000-00001A1F0000}"/>
    <cellStyle name="Header2 3 4 5 7" xfId="8932" xr:uid="{00000000-0005-0000-0000-00001B1F0000}"/>
    <cellStyle name="Header2 3 4 5 8" xfId="8933" xr:uid="{00000000-0005-0000-0000-00001C1F0000}"/>
    <cellStyle name="Header2 3 4 5 9" xfId="8934" xr:uid="{00000000-0005-0000-0000-00001D1F0000}"/>
    <cellStyle name="Header2 3 4 6" xfId="8935" xr:uid="{00000000-0005-0000-0000-00001E1F0000}"/>
    <cellStyle name="Header2 3 4 6 10" xfId="8936" xr:uid="{00000000-0005-0000-0000-00001F1F0000}"/>
    <cellStyle name="Header2 3 4 6 2" xfId="8937" xr:uid="{00000000-0005-0000-0000-0000201F0000}"/>
    <cellStyle name="Header2 3 4 6 2 2" xfId="8938" xr:uid="{00000000-0005-0000-0000-0000211F0000}"/>
    <cellStyle name="Header2 3 4 6 2 3" xfId="8939" xr:uid="{00000000-0005-0000-0000-0000221F0000}"/>
    <cellStyle name="Header2 3 4 6 2 4" xfId="8940" xr:uid="{00000000-0005-0000-0000-0000231F0000}"/>
    <cellStyle name="Header2 3 4 6 2 5" xfId="8941" xr:uid="{00000000-0005-0000-0000-0000241F0000}"/>
    <cellStyle name="Header2 3 4 6 2 6" xfId="8942" xr:uid="{00000000-0005-0000-0000-0000251F0000}"/>
    <cellStyle name="Header2 3 4 6 2 7" xfId="8943" xr:uid="{00000000-0005-0000-0000-0000261F0000}"/>
    <cellStyle name="Header2 3 4 6 2 8" xfId="8944" xr:uid="{00000000-0005-0000-0000-0000271F0000}"/>
    <cellStyle name="Header2 3 4 6 3" xfId="8945" xr:uid="{00000000-0005-0000-0000-0000281F0000}"/>
    <cellStyle name="Header2 3 4 6 4" xfId="8946" xr:uid="{00000000-0005-0000-0000-0000291F0000}"/>
    <cellStyle name="Header2 3 4 6 5" xfId="8947" xr:uid="{00000000-0005-0000-0000-00002A1F0000}"/>
    <cellStyle name="Header2 3 4 6 6" xfId="8948" xr:uid="{00000000-0005-0000-0000-00002B1F0000}"/>
    <cellStyle name="Header2 3 4 6 7" xfId="8949" xr:uid="{00000000-0005-0000-0000-00002C1F0000}"/>
    <cellStyle name="Header2 3 4 6 8" xfId="8950" xr:uid="{00000000-0005-0000-0000-00002D1F0000}"/>
    <cellStyle name="Header2 3 4 6 9" xfId="8951" xr:uid="{00000000-0005-0000-0000-00002E1F0000}"/>
    <cellStyle name="Header2 3 4 7" xfId="8952" xr:uid="{00000000-0005-0000-0000-00002F1F0000}"/>
    <cellStyle name="Header2 3 4 7 2" xfId="8953" xr:uid="{00000000-0005-0000-0000-0000301F0000}"/>
    <cellStyle name="Header2 3 4 7 3" xfId="8954" xr:uid="{00000000-0005-0000-0000-0000311F0000}"/>
    <cellStyle name="Header2 3 4 7 4" xfId="8955" xr:uid="{00000000-0005-0000-0000-0000321F0000}"/>
    <cellStyle name="Header2 3 4 7 5" xfId="8956" xr:uid="{00000000-0005-0000-0000-0000331F0000}"/>
    <cellStyle name="Header2 3 4 7 6" xfId="8957" xr:uid="{00000000-0005-0000-0000-0000341F0000}"/>
    <cellStyle name="Header2 3 4 7 7" xfId="8958" xr:uid="{00000000-0005-0000-0000-0000351F0000}"/>
    <cellStyle name="Header2 3 4 7 8" xfId="8959" xr:uid="{00000000-0005-0000-0000-0000361F0000}"/>
    <cellStyle name="Header2 3 4 7 9" xfId="8960" xr:uid="{00000000-0005-0000-0000-0000371F0000}"/>
    <cellStyle name="Header2 3 4 8" xfId="8961" xr:uid="{00000000-0005-0000-0000-0000381F0000}"/>
    <cellStyle name="Header2 3 4 8 2" xfId="8962" xr:uid="{00000000-0005-0000-0000-0000391F0000}"/>
    <cellStyle name="Header2 3 4 8 3" xfId="8963" xr:uid="{00000000-0005-0000-0000-00003A1F0000}"/>
    <cellStyle name="Header2 3 4 8 4" xfId="8964" xr:uid="{00000000-0005-0000-0000-00003B1F0000}"/>
    <cellStyle name="Header2 3 4 8 5" xfId="8965" xr:uid="{00000000-0005-0000-0000-00003C1F0000}"/>
    <cellStyle name="Header2 3 4 8 6" xfId="8966" xr:uid="{00000000-0005-0000-0000-00003D1F0000}"/>
    <cellStyle name="Header2 3 4 8 7" xfId="8967" xr:uid="{00000000-0005-0000-0000-00003E1F0000}"/>
    <cellStyle name="Header2 3 4 8 8" xfId="8968" xr:uid="{00000000-0005-0000-0000-00003F1F0000}"/>
    <cellStyle name="Header2 3 4 9" xfId="8969" xr:uid="{00000000-0005-0000-0000-0000401F0000}"/>
    <cellStyle name="Header2 3 4 9 2" xfId="8970" xr:uid="{00000000-0005-0000-0000-0000411F0000}"/>
    <cellStyle name="Header2 3 4 9 3" xfId="8971" xr:uid="{00000000-0005-0000-0000-0000421F0000}"/>
    <cellStyle name="Header2 3 4 9 4" xfId="8972" xr:uid="{00000000-0005-0000-0000-0000431F0000}"/>
    <cellStyle name="Header2 3 4 9 5" xfId="8973" xr:uid="{00000000-0005-0000-0000-0000441F0000}"/>
    <cellStyle name="Header2 3 4 9 6" xfId="8974" xr:uid="{00000000-0005-0000-0000-0000451F0000}"/>
    <cellStyle name="Header2 3 4 9 7" xfId="8975" xr:uid="{00000000-0005-0000-0000-0000461F0000}"/>
    <cellStyle name="Header2 3 4 9 8" xfId="8976" xr:uid="{00000000-0005-0000-0000-0000471F0000}"/>
    <cellStyle name="Header2 3 5" xfId="471" xr:uid="{00000000-0005-0000-0000-0000481F0000}"/>
    <cellStyle name="Header2 3 5 10" xfId="8977" xr:uid="{00000000-0005-0000-0000-0000491F0000}"/>
    <cellStyle name="Header2 3 5 10 2" xfId="8978" xr:uid="{00000000-0005-0000-0000-00004A1F0000}"/>
    <cellStyle name="Header2 3 5 10 3" xfId="8979" xr:uid="{00000000-0005-0000-0000-00004B1F0000}"/>
    <cellStyle name="Header2 3 5 10 4" xfId="8980" xr:uid="{00000000-0005-0000-0000-00004C1F0000}"/>
    <cellStyle name="Header2 3 5 10 5" xfId="8981" xr:uid="{00000000-0005-0000-0000-00004D1F0000}"/>
    <cellStyle name="Header2 3 5 10 6" xfId="8982" xr:uid="{00000000-0005-0000-0000-00004E1F0000}"/>
    <cellStyle name="Header2 3 5 10 7" xfId="8983" xr:uid="{00000000-0005-0000-0000-00004F1F0000}"/>
    <cellStyle name="Header2 3 5 10 8" xfId="8984" xr:uid="{00000000-0005-0000-0000-0000501F0000}"/>
    <cellStyle name="Header2 3 5 11" xfId="8985" xr:uid="{00000000-0005-0000-0000-0000511F0000}"/>
    <cellStyle name="Header2 3 5 11 2" xfId="8986" xr:uid="{00000000-0005-0000-0000-0000521F0000}"/>
    <cellStyle name="Header2 3 5 11 3" xfId="8987" xr:uid="{00000000-0005-0000-0000-0000531F0000}"/>
    <cellStyle name="Header2 3 5 11 4" xfId="8988" xr:uid="{00000000-0005-0000-0000-0000541F0000}"/>
    <cellStyle name="Header2 3 5 11 5" xfId="8989" xr:uid="{00000000-0005-0000-0000-0000551F0000}"/>
    <cellStyle name="Header2 3 5 11 6" xfId="8990" xr:uid="{00000000-0005-0000-0000-0000561F0000}"/>
    <cellStyle name="Header2 3 5 11 7" xfId="8991" xr:uid="{00000000-0005-0000-0000-0000571F0000}"/>
    <cellStyle name="Header2 3 5 11 8" xfId="8992" xr:uid="{00000000-0005-0000-0000-0000581F0000}"/>
    <cellStyle name="Header2 3 5 12" xfId="8993" xr:uid="{00000000-0005-0000-0000-0000591F0000}"/>
    <cellStyle name="Header2 3 5 13" xfId="8994" xr:uid="{00000000-0005-0000-0000-00005A1F0000}"/>
    <cellStyle name="Header2 3 5 14" xfId="8995" xr:uid="{00000000-0005-0000-0000-00005B1F0000}"/>
    <cellStyle name="Header2 3 5 15" xfId="8996" xr:uid="{00000000-0005-0000-0000-00005C1F0000}"/>
    <cellStyle name="Header2 3 5 16" xfId="8997" xr:uid="{00000000-0005-0000-0000-00005D1F0000}"/>
    <cellStyle name="Header2 3 5 17" xfId="8998" xr:uid="{00000000-0005-0000-0000-00005E1F0000}"/>
    <cellStyle name="Header2 3 5 18" xfId="8999" xr:uid="{00000000-0005-0000-0000-00005F1F0000}"/>
    <cellStyle name="Header2 3 5 19" xfId="9000" xr:uid="{00000000-0005-0000-0000-0000601F0000}"/>
    <cellStyle name="Header2 3 5 2" xfId="472" xr:uid="{00000000-0005-0000-0000-0000611F0000}"/>
    <cellStyle name="Header2 3 5 2 10" xfId="9001" xr:uid="{00000000-0005-0000-0000-0000621F0000}"/>
    <cellStyle name="Header2 3 5 2 11" xfId="9002" xr:uid="{00000000-0005-0000-0000-0000631F0000}"/>
    <cellStyle name="Header2 3 5 2 12" xfId="9003" xr:uid="{00000000-0005-0000-0000-0000641F0000}"/>
    <cellStyle name="Header2 3 5 2 13" xfId="9004" xr:uid="{00000000-0005-0000-0000-0000651F0000}"/>
    <cellStyle name="Header2 3 5 2 14" xfId="9005" xr:uid="{00000000-0005-0000-0000-0000661F0000}"/>
    <cellStyle name="Header2 3 5 2 15" xfId="9006" xr:uid="{00000000-0005-0000-0000-0000671F0000}"/>
    <cellStyle name="Header2 3 5 2 16" xfId="9007" xr:uid="{00000000-0005-0000-0000-0000681F0000}"/>
    <cellStyle name="Header2 3 5 2 17" xfId="9008" xr:uid="{00000000-0005-0000-0000-0000691F0000}"/>
    <cellStyle name="Header2 3 5 2 2" xfId="473" xr:uid="{00000000-0005-0000-0000-00006A1F0000}"/>
    <cellStyle name="Header2 3 5 2 2 10" xfId="9009" xr:uid="{00000000-0005-0000-0000-00006B1F0000}"/>
    <cellStyle name="Header2 3 5 2 2 11" xfId="9010" xr:uid="{00000000-0005-0000-0000-00006C1F0000}"/>
    <cellStyle name="Header2 3 5 2 2 12" xfId="9011" xr:uid="{00000000-0005-0000-0000-00006D1F0000}"/>
    <cellStyle name="Header2 3 5 2 2 13" xfId="9012" xr:uid="{00000000-0005-0000-0000-00006E1F0000}"/>
    <cellStyle name="Header2 3 5 2 2 14" xfId="9013" xr:uid="{00000000-0005-0000-0000-00006F1F0000}"/>
    <cellStyle name="Header2 3 5 2 2 15" xfId="9014" xr:uid="{00000000-0005-0000-0000-0000701F0000}"/>
    <cellStyle name="Header2 3 5 2 2 16" xfId="9015" xr:uid="{00000000-0005-0000-0000-0000711F0000}"/>
    <cellStyle name="Header2 3 5 2 2 2" xfId="474" xr:uid="{00000000-0005-0000-0000-0000721F0000}"/>
    <cellStyle name="Header2 3 5 2 2 2 10" xfId="9016" xr:uid="{00000000-0005-0000-0000-0000731F0000}"/>
    <cellStyle name="Header2 3 5 2 2 2 2" xfId="9017" xr:uid="{00000000-0005-0000-0000-0000741F0000}"/>
    <cellStyle name="Header2 3 5 2 2 2 2 2" xfId="9018" xr:uid="{00000000-0005-0000-0000-0000751F0000}"/>
    <cellStyle name="Header2 3 5 2 2 2 2 3" xfId="9019" xr:uid="{00000000-0005-0000-0000-0000761F0000}"/>
    <cellStyle name="Header2 3 5 2 2 2 2 4" xfId="9020" xr:uid="{00000000-0005-0000-0000-0000771F0000}"/>
    <cellStyle name="Header2 3 5 2 2 2 2 5" xfId="9021" xr:uid="{00000000-0005-0000-0000-0000781F0000}"/>
    <cellStyle name="Header2 3 5 2 2 2 2 6" xfId="9022" xr:uid="{00000000-0005-0000-0000-0000791F0000}"/>
    <cellStyle name="Header2 3 5 2 2 2 2 7" xfId="9023" xr:uid="{00000000-0005-0000-0000-00007A1F0000}"/>
    <cellStyle name="Header2 3 5 2 2 2 2 8" xfId="9024" xr:uid="{00000000-0005-0000-0000-00007B1F0000}"/>
    <cellStyle name="Header2 3 5 2 2 2 3" xfId="9025" xr:uid="{00000000-0005-0000-0000-00007C1F0000}"/>
    <cellStyle name="Header2 3 5 2 2 2 4" xfId="9026" xr:uid="{00000000-0005-0000-0000-00007D1F0000}"/>
    <cellStyle name="Header2 3 5 2 2 2 5" xfId="9027" xr:uid="{00000000-0005-0000-0000-00007E1F0000}"/>
    <cellStyle name="Header2 3 5 2 2 2 6" xfId="9028" xr:uid="{00000000-0005-0000-0000-00007F1F0000}"/>
    <cellStyle name="Header2 3 5 2 2 2 7" xfId="9029" xr:uid="{00000000-0005-0000-0000-0000801F0000}"/>
    <cellStyle name="Header2 3 5 2 2 2 8" xfId="9030" xr:uid="{00000000-0005-0000-0000-0000811F0000}"/>
    <cellStyle name="Header2 3 5 2 2 2 9" xfId="9031" xr:uid="{00000000-0005-0000-0000-0000821F0000}"/>
    <cellStyle name="Header2 3 5 2 2 3" xfId="9032" xr:uid="{00000000-0005-0000-0000-0000831F0000}"/>
    <cellStyle name="Header2 3 5 2 2 3 10" xfId="9033" xr:uid="{00000000-0005-0000-0000-0000841F0000}"/>
    <cellStyle name="Header2 3 5 2 2 3 2" xfId="9034" xr:uid="{00000000-0005-0000-0000-0000851F0000}"/>
    <cellStyle name="Header2 3 5 2 2 3 2 2" xfId="9035" xr:uid="{00000000-0005-0000-0000-0000861F0000}"/>
    <cellStyle name="Header2 3 5 2 2 3 2 3" xfId="9036" xr:uid="{00000000-0005-0000-0000-0000871F0000}"/>
    <cellStyle name="Header2 3 5 2 2 3 2 4" xfId="9037" xr:uid="{00000000-0005-0000-0000-0000881F0000}"/>
    <cellStyle name="Header2 3 5 2 2 3 2 5" xfId="9038" xr:uid="{00000000-0005-0000-0000-0000891F0000}"/>
    <cellStyle name="Header2 3 5 2 2 3 2 6" xfId="9039" xr:uid="{00000000-0005-0000-0000-00008A1F0000}"/>
    <cellStyle name="Header2 3 5 2 2 3 2 7" xfId="9040" xr:uid="{00000000-0005-0000-0000-00008B1F0000}"/>
    <cellStyle name="Header2 3 5 2 2 3 2 8" xfId="9041" xr:uid="{00000000-0005-0000-0000-00008C1F0000}"/>
    <cellStyle name="Header2 3 5 2 2 3 3" xfId="9042" xr:uid="{00000000-0005-0000-0000-00008D1F0000}"/>
    <cellStyle name="Header2 3 5 2 2 3 4" xfId="9043" xr:uid="{00000000-0005-0000-0000-00008E1F0000}"/>
    <cellStyle name="Header2 3 5 2 2 3 5" xfId="9044" xr:uid="{00000000-0005-0000-0000-00008F1F0000}"/>
    <cellStyle name="Header2 3 5 2 2 3 6" xfId="9045" xr:uid="{00000000-0005-0000-0000-0000901F0000}"/>
    <cellStyle name="Header2 3 5 2 2 3 7" xfId="9046" xr:uid="{00000000-0005-0000-0000-0000911F0000}"/>
    <cellStyle name="Header2 3 5 2 2 3 8" xfId="9047" xr:uid="{00000000-0005-0000-0000-0000921F0000}"/>
    <cellStyle name="Header2 3 5 2 2 3 9" xfId="9048" xr:uid="{00000000-0005-0000-0000-0000931F0000}"/>
    <cellStyle name="Header2 3 5 2 2 4" xfId="9049" xr:uid="{00000000-0005-0000-0000-0000941F0000}"/>
    <cellStyle name="Header2 3 5 2 2 4 2" xfId="9050" xr:uid="{00000000-0005-0000-0000-0000951F0000}"/>
    <cellStyle name="Header2 3 5 2 2 4 3" xfId="9051" xr:uid="{00000000-0005-0000-0000-0000961F0000}"/>
    <cellStyle name="Header2 3 5 2 2 4 4" xfId="9052" xr:uid="{00000000-0005-0000-0000-0000971F0000}"/>
    <cellStyle name="Header2 3 5 2 2 4 5" xfId="9053" xr:uid="{00000000-0005-0000-0000-0000981F0000}"/>
    <cellStyle name="Header2 3 5 2 2 4 6" xfId="9054" xr:uid="{00000000-0005-0000-0000-0000991F0000}"/>
    <cellStyle name="Header2 3 5 2 2 4 7" xfId="9055" xr:uid="{00000000-0005-0000-0000-00009A1F0000}"/>
    <cellStyle name="Header2 3 5 2 2 4 8" xfId="9056" xr:uid="{00000000-0005-0000-0000-00009B1F0000}"/>
    <cellStyle name="Header2 3 5 2 2 4 9" xfId="9057" xr:uid="{00000000-0005-0000-0000-00009C1F0000}"/>
    <cellStyle name="Header2 3 5 2 2 5" xfId="9058" xr:uid="{00000000-0005-0000-0000-00009D1F0000}"/>
    <cellStyle name="Header2 3 5 2 2 5 2" xfId="9059" xr:uid="{00000000-0005-0000-0000-00009E1F0000}"/>
    <cellStyle name="Header2 3 5 2 2 5 3" xfId="9060" xr:uid="{00000000-0005-0000-0000-00009F1F0000}"/>
    <cellStyle name="Header2 3 5 2 2 5 4" xfId="9061" xr:uid="{00000000-0005-0000-0000-0000A01F0000}"/>
    <cellStyle name="Header2 3 5 2 2 5 5" xfId="9062" xr:uid="{00000000-0005-0000-0000-0000A11F0000}"/>
    <cellStyle name="Header2 3 5 2 2 5 6" xfId="9063" xr:uid="{00000000-0005-0000-0000-0000A21F0000}"/>
    <cellStyle name="Header2 3 5 2 2 5 7" xfId="9064" xr:uid="{00000000-0005-0000-0000-0000A31F0000}"/>
    <cellStyle name="Header2 3 5 2 2 5 8" xfId="9065" xr:uid="{00000000-0005-0000-0000-0000A41F0000}"/>
    <cellStyle name="Header2 3 5 2 2 6" xfId="9066" xr:uid="{00000000-0005-0000-0000-0000A51F0000}"/>
    <cellStyle name="Header2 3 5 2 2 6 2" xfId="9067" xr:uid="{00000000-0005-0000-0000-0000A61F0000}"/>
    <cellStyle name="Header2 3 5 2 2 6 3" xfId="9068" xr:uid="{00000000-0005-0000-0000-0000A71F0000}"/>
    <cellStyle name="Header2 3 5 2 2 6 4" xfId="9069" xr:uid="{00000000-0005-0000-0000-0000A81F0000}"/>
    <cellStyle name="Header2 3 5 2 2 6 5" xfId="9070" xr:uid="{00000000-0005-0000-0000-0000A91F0000}"/>
    <cellStyle name="Header2 3 5 2 2 6 6" xfId="9071" xr:uid="{00000000-0005-0000-0000-0000AA1F0000}"/>
    <cellStyle name="Header2 3 5 2 2 6 7" xfId="9072" xr:uid="{00000000-0005-0000-0000-0000AB1F0000}"/>
    <cellStyle name="Header2 3 5 2 2 6 8" xfId="9073" xr:uid="{00000000-0005-0000-0000-0000AC1F0000}"/>
    <cellStyle name="Header2 3 5 2 2 7" xfId="9074" xr:uid="{00000000-0005-0000-0000-0000AD1F0000}"/>
    <cellStyle name="Header2 3 5 2 2 7 2" xfId="9075" xr:uid="{00000000-0005-0000-0000-0000AE1F0000}"/>
    <cellStyle name="Header2 3 5 2 2 7 3" xfId="9076" xr:uid="{00000000-0005-0000-0000-0000AF1F0000}"/>
    <cellStyle name="Header2 3 5 2 2 7 4" xfId="9077" xr:uid="{00000000-0005-0000-0000-0000B01F0000}"/>
    <cellStyle name="Header2 3 5 2 2 7 5" xfId="9078" xr:uid="{00000000-0005-0000-0000-0000B11F0000}"/>
    <cellStyle name="Header2 3 5 2 2 7 6" xfId="9079" xr:uid="{00000000-0005-0000-0000-0000B21F0000}"/>
    <cellStyle name="Header2 3 5 2 2 7 7" xfId="9080" xr:uid="{00000000-0005-0000-0000-0000B31F0000}"/>
    <cellStyle name="Header2 3 5 2 2 7 8" xfId="9081" xr:uid="{00000000-0005-0000-0000-0000B41F0000}"/>
    <cellStyle name="Header2 3 5 2 2 8" xfId="9082" xr:uid="{00000000-0005-0000-0000-0000B51F0000}"/>
    <cellStyle name="Header2 3 5 2 2 8 2" xfId="9083" xr:uid="{00000000-0005-0000-0000-0000B61F0000}"/>
    <cellStyle name="Header2 3 5 2 2 8 3" xfId="9084" xr:uid="{00000000-0005-0000-0000-0000B71F0000}"/>
    <cellStyle name="Header2 3 5 2 2 8 4" xfId="9085" xr:uid="{00000000-0005-0000-0000-0000B81F0000}"/>
    <cellStyle name="Header2 3 5 2 2 8 5" xfId="9086" xr:uid="{00000000-0005-0000-0000-0000B91F0000}"/>
    <cellStyle name="Header2 3 5 2 2 8 6" xfId="9087" xr:uid="{00000000-0005-0000-0000-0000BA1F0000}"/>
    <cellStyle name="Header2 3 5 2 2 8 7" xfId="9088" xr:uid="{00000000-0005-0000-0000-0000BB1F0000}"/>
    <cellStyle name="Header2 3 5 2 2 8 8" xfId="9089" xr:uid="{00000000-0005-0000-0000-0000BC1F0000}"/>
    <cellStyle name="Header2 3 5 2 2 9" xfId="9090" xr:uid="{00000000-0005-0000-0000-0000BD1F0000}"/>
    <cellStyle name="Header2 3 5 2 3" xfId="475" xr:uid="{00000000-0005-0000-0000-0000BE1F0000}"/>
    <cellStyle name="Header2 3 5 2 3 10" xfId="9091" xr:uid="{00000000-0005-0000-0000-0000BF1F0000}"/>
    <cellStyle name="Header2 3 5 2 3 2" xfId="9092" xr:uid="{00000000-0005-0000-0000-0000C01F0000}"/>
    <cellStyle name="Header2 3 5 2 3 2 2" xfId="9093" xr:uid="{00000000-0005-0000-0000-0000C11F0000}"/>
    <cellStyle name="Header2 3 5 2 3 2 3" xfId="9094" xr:uid="{00000000-0005-0000-0000-0000C21F0000}"/>
    <cellStyle name="Header2 3 5 2 3 2 4" xfId="9095" xr:uid="{00000000-0005-0000-0000-0000C31F0000}"/>
    <cellStyle name="Header2 3 5 2 3 2 5" xfId="9096" xr:uid="{00000000-0005-0000-0000-0000C41F0000}"/>
    <cellStyle name="Header2 3 5 2 3 2 6" xfId="9097" xr:uid="{00000000-0005-0000-0000-0000C51F0000}"/>
    <cellStyle name="Header2 3 5 2 3 2 7" xfId="9098" xr:uid="{00000000-0005-0000-0000-0000C61F0000}"/>
    <cellStyle name="Header2 3 5 2 3 2 8" xfId="9099" xr:uid="{00000000-0005-0000-0000-0000C71F0000}"/>
    <cellStyle name="Header2 3 5 2 3 3" xfId="9100" xr:uid="{00000000-0005-0000-0000-0000C81F0000}"/>
    <cellStyle name="Header2 3 5 2 3 4" xfId="9101" xr:uid="{00000000-0005-0000-0000-0000C91F0000}"/>
    <cellStyle name="Header2 3 5 2 3 5" xfId="9102" xr:uid="{00000000-0005-0000-0000-0000CA1F0000}"/>
    <cellStyle name="Header2 3 5 2 3 6" xfId="9103" xr:uid="{00000000-0005-0000-0000-0000CB1F0000}"/>
    <cellStyle name="Header2 3 5 2 3 7" xfId="9104" xr:uid="{00000000-0005-0000-0000-0000CC1F0000}"/>
    <cellStyle name="Header2 3 5 2 3 8" xfId="9105" xr:uid="{00000000-0005-0000-0000-0000CD1F0000}"/>
    <cellStyle name="Header2 3 5 2 3 9" xfId="9106" xr:uid="{00000000-0005-0000-0000-0000CE1F0000}"/>
    <cellStyle name="Header2 3 5 2 4" xfId="9107" xr:uid="{00000000-0005-0000-0000-0000CF1F0000}"/>
    <cellStyle name="Header2 3 5 2 4 10" xfId="9108" xr:uid="{00000000-0005-0000-0000-0000D01F0000}"/>
    <cellStyle name="Header2 3 5 2 4 2" xfId="9109" xr:uid="{00000000-0005-0000-0000-0000D11F0000}"/>
    <cellStyle name="Header2 3 5 2 4 2 2" xfId="9110" xr:uid="{00000000-0005-0000-0000-0000D21F0000}"/>
    <cellStyle name="Header2 3 5 2 4 2 3" xfId="9111" xr:uid="{00000000-0005-0000-0000-0000D31F0000}"/>
    <cellStyle name="Header2 3 5 2 4 2 4" xfId="9112" xr:uid="{00000000-0005-0000-0000-0000D41F0000}"/>
    <cellStyle name="Header2 3 5 2 4 2 5" xfId="9113" xr:uid="{00000000-0005-0000-0000-0000D51F0000}"/>
    <cellStyle name="Header2 3 5 2 4 2 6" xfId="9114" xr:uid="{00000000-0005-0000-0000-0000D61F0000}"/>
    <cellStyle name="Header2 3 5 2 4 2 7" xfId="9115" xr:uid="{00000000-0005-0000-0000-0000D71F0000}"/>
    <cellStyle name="Header2 3 5 2 4 2 8" xfId="9116" xr:uid="{00000000-0005-0000-0000-0000D81F0000}"/>
    <cellStyle name="Header2 3 5 2 4 3" xfId="9117" xr:uid="{00000000-0005-0000-0000-0000D91F0000}"/>
    <cellStyle name="Header2 3 5 2 4 4" xfId="9118" xr:uid="{00000000-0005-0000-0000-0000DA1F0000}"/>
    <cellStyle name="Header2 3 5 2 4 5" xfId="9119" xr:uid="{00000000-0005-0000-0000-0000DB1F0000}"/>
    <cellStyle name="Header2 3 5 2 4 6" xfId="9120" xr:uid="{00000000-0005-0000-0000-0000DC1F0000}"/>
    <cellStyle name="Header2 3 5 2 4 7" xfId="9121" xr:uid="{00000000-0005-0000-0000-0000DD1F0000}"/>
    <cellStyle name="Header2 3 5 2 4 8" xfId="9122" xr:uid="{00000000-0005-0000-0000-0000DE1F0000}"/>
    <cellStyle name="Header2 3 5 2 4 9" xfId="9123" xr:uid="{00000000-0005-0000-0000-0000DF1F0000}"/>
    <cellStyle name="Header2 3 5 2 5" xfId="9124" xr:uid="{00000000-0005-0000-0000-0000E01F0000}"/>
    <cellStyle name="Header2 3 5 2 5 2" xfId="9125" xr:uid="{00000000-0005-0000-0000-0000E11F0000}"/>
    <cellStyle name="Header2 3 5 2 5 3" xfId="9126" xr:uid="{00000000-0005-0000-0000-0000E21F0000}"/>
    <cellStyle name="Header2 3 5 2 5 4" xfId="9127" xr:uid="{00000000-0005-0000-0000-0000E31F0000}"/>
    <cellStyle name="Header2 3 5 2 5 5" xfId="9128" xr:uid="{00000000-0005-0000-0000-0000E41F0000}"/>
    <cellStyle name="Header2 3 5 2 5 6" xfId="9129" xr:uid="{00000000-0005-0000-0000-0000E51F0000}"/>
    <cellStyle name="Header2 3 5 2 5 7" xfId="9130" xr:uid="{00000000-0005-0000-0000-0000E61F0000}"/>
    <cellStyle name="Header2 3 5 2 5 8" xfId="9131" xr:uid="{00000000-0005-0000-0000-0000E71F0000}"/>
    <cellStyle name="Header2 3 5 2 5 9" xfId="9132" xr:uid="{00000000-0005-0000-0000-0000E81F0000}"/>
    <cellStyle name="Header2 3 5 2 6" xfId="9133" xr:uid="{00000000-0005-0000-0000-0000E91F0000}"/>
    <cellStyle name="Header2 3 5 2 6 2" xfId="9134" xr:uid="{00000000-0005-0000-0000-0000EA1F0000}"/>
    <cellStyle name="Header2 3 5 2 6 3" xfId="9135" xr:uid="{00000000-0005-0000-0000-0000EB1F0000}"/>
    <cellStyle name="Header2 3 5 2 6 4" xfId="9136" xr:uid="{00000000-0005-0000-0000-0000EC1F0000}"/>
    <cellStyle name="Header2 3 5 2 6 5" xfId="9137" xr:uid="{00000000-0005-0000-0000-0000ED1F0000}"/>
    <cellStyle name="Header2 3 5 2 6 6" xfId="9138" xr:uid="{00000000-0005-0000-0000-0000EE1F0000}"/>
    <cellStyle name="Header2 3 5 2 6 7" xfId="9139" xr:uid="{00000000-0005-0000-0000-0000EF1F0000}"/>
    <cellStyle name="Header2 3 5 2 6 8" xfId="9140" xr:uid="{00000000-0005-0000-0000-0000F01F0000}"/>
    <cellStyle name="Header2 3 5 2 7" xfId="9141" xr:uid="{00000000-0005-0000-0000-0000F11F0000}"/>
    <cellStyle name="Header2 3 5 2 7 2" xfId="9142" xr:uid="{00000000-0005-0000-0000-0000F21F0000}"/>
    <cellStyle name="Header2 3 5 2 7 3" xfId="9143" xr:uid="{00000000-0005-0000-0000-0000F31F0000}"/>
    <cellStyle name="Header2 3 5 2 7 4" xfId="9144" xr:uid="{00000000-0005-0000-0000-0000F41F0000}"/>
    <cellStyle name="Header2 3 5 2 7 5" xfId="9145" xr:uid="{00000000-0005-0000-0000-0000F51F0000}"/>
    <cellStyle name="Header2 3 5 2 7 6" xfId="9146" xr:uid="{00000000-0005-0000-0000-0000F61F0000}"/>
    <cellStyle name="Header2 3 5 2 7 7" xfId="9147" xr:uid="{00000000-0005-0000-0000-0000F71F0000}"/>
    <cellStyle name="Header2 3 5 2 7 8" xfId="9148" xr:uid="{00000000-0005-0000-0000-0000F81F0000}"/>
    <cellStyle name="Header2 3 5 2 8" xfId="9149" xr:uid="{00000000-0005-0000-0000-0000F91F0000}"/>
    <cellStyle name="Header2 3 5 2 8 2" xfId="9150" xr:uid="{00000000-0005-0000-0000-0000FA1F0000}"/>
    <cellStyle name="Header2 3 5 2 8 3" xfId="9151" xr:uid="{00000000-0005-0000-0000-0000FB1F0000}"/>
    <cellStyle name="Header2 3 5 2 8 4" xfId="9152" xr:uid="{00000000-0005-0000-0000-0000FC1F0000}"/>
    <cellStyle name="Header2 3 5 2 8 5" xfId="9153" xr:uid="{00000000-0005-0000-0000-0000FD1F0000}"/>
    <cellStyle name="Header2 3 5 2 8 6" xfId="9154" xr:uid="{00000000-0005-0000-0000-0000FE1F0000}"/>
    <cellStyle name="Header2 3 5 2 8 7" xfId="9155" xr:uid="{00000000-0005-0000-0000-0000FF1F0000}"/>
    <cellStyle name="Header2 3 5 2 8 8" xfId="9156" xr:uid="{00000000-0005-0000-0000-000000200000}"/>
    <cellStyle name="Header2 3 5 2 9" xfId="9157" xr:uid="{00000000-0005-0000-0000-000001200000}"/>
    <cellStyle name="Header2 3 5 2 9 2" xfId="9158" xr:uid="{00000000-0005-0000-0000-000002200000}"/>
    <cellStyle name="Header2 3 5 2 9 3" xfId="9159" xr:uid="{00000000-0005-0000-0000-000003200000}"/>
    <cellStyle name="Header2 3 5 2 9 4" xfId="9160" xr:uid="{00000000-0005-0000-0000-000004200000}"/>
    <cellStyle name="Header2 3 5 2 9 5" xfId="9161" xr:uid="{00000000-0005-0000-0000-000005200000}"/>
    <cellStyle name="Header2 3 5 2 9 6" xfId="9162" xr:uid="{00000000-0005-0000-0000-000006200000}"/>
    <cellStyle name="Header2 3 5 2 9 7" xfId="9163" xr:uid="{00000000-0005-0000-0000-000007200000}"/>
    <cellStyle name="Header2 3 5 2 9 8" xfId="9164" xr:uid="{00000000-0005-0000-0000-000008200000}"/>
    <cellStyle name="Header2 3 5 3" xfId="476" xr:uid="{00000000-0005-0000-0000-000009200000}"/>
    <cellStyle name="Header2 3 5 3 10" xfId="9165" xr:uid="{00000000-0005-0000-0000-00000A200000}"/>
    <cellStyle name="Header2 3 5 3 11" xfId="9166" xr:uid="{00000000-0005-0000-0000-00000B200000}"/>
    <cellStyle name="Header2 3 5 3 12" xfId="9167" xr:uid="{00000000-0005-0000-0000-00000C200000}"/>
    <cellStyle name="Header2 3 5 3 13" xfId="9168" xr:uid="{00000000-0005-0000-0000-00000D200000}"/>
    <cellStyle name="Header2 3 5 3 14" xfId="9169" xr:uid="{00000000-0005-0000-0000-00000E200000}"/>
    <cellStyle name="Header2 3 5 3 15" xfId="9170" xr:uid="{00000000-0005-0000-0000-00000F200000}"/>
    <cellStyle name="Header2 3 5 3 16" xfId="9171" xr:uid="{00000000-0005-0000-0000-000010200000}"/>
    <cellStyle name="Header2 3 5 3 17" xfId="9172" xr:uid="{00000000-0005-0000-0000-000011200000}"/>
    <cellStyle name="Header2 3 5 3 2" xfId="477" xr:uid="{00000000-0005-0000-0000-000012200000}"/>
    <cellStyle name="Header2 3 5 3 2 10" xfId="9173" xr:uid="{00000000-0005-0000-0000-000013200000}"/>
    <cellStyle name="Header2 3 5 3 2 11" xfId="9174" xr:uid="{00000000-0005-0000-0000-000014200000}"/>
    <cellStyle name="Header2 3 5 3 2 12" xfId="9175" xr:uid="{00000000-0005-0000-0000-000015200000}"/>
    <cellStyle name="Header2 3 5 3 2 13" xfId="9176" xr:uid="{00000000-0005-0000-0000-000016200000}"/>
    <cellStyle name="Header2 3 5 3 2 14" xfId="9177" xr:uid="{00000000-0005-0000-0000-000017200000}"/>
    <cellStyle name="Header2 3 5 3 2 15" xfId="9178" xr:uid="{00000000-0005-0000-0000-000018200000}"/>
    <cellStyle name="Header2 3 5 3 2 16" xfId="9179" xr:uid="{00000000-0005-0000-0000-000019200000}"/>
    <cellStyle name="Header2 3 5 3 2 2" xfId="478" xr:uid="{00000000-0005-0000-0000-00001A200000}"/>
    <cellStyle name="Header2 3 5 3 2 2 10" xfId="9180" xr:uid="{00000000-0005-0000-0000-00001B200000}"/>
    <cellStyle name="Header2 3 5 3 2 2 2" xfId="9181" xr:uid="{00000000-0005-0000-0000-00001C200000}"/>
    <cellStyle name="Header2 3 5 3 2 2 2 2" xfId="9182" xr:uid="{00000000-0005-0000-0000-00001D200000}"/>
    <cellStyle name="Header2 3 5 3 2 2 2 3" xfId="9183" xr:uid="{00000000-0005-0000-0000-00001E200000}"/>
    <cellStyle name="Header2 3 5 3 2 2 2 4" xfId="9184" xr:uid="{00000000-0005-0000-0000-00001F200000}"/>
    <cellStyle name="Header2 3 5 3 2 2 2 5" xfId="9185" xr:uid="{00000000-0005-0000-0000-000020200000}"/>
    <cellStyle name="Header2 3 5 3 2 2 2 6" xfId="9186" xr:uid="{00000000-0005-0000-0000-000021200000}"/>
    <cellStyle name="Header2 3 5 3 2 2 2 7" xfId="9187" xr:uid="{00000000-0005-0000-0000-000022200000}"/>
    <cellStyle name="Header2 3 5 3 2 2 2 8" xfId="9188" xr:uid="{00000000-0005-0000-0000-000023200000}"/>
    <cellStyle name="Header2 3 5 3 2 2 3" xfId="9189" xr:uid="{00000000-0005-0000-0000-000024200000}"/>
    <cellStyle name="Header2 3 5 3 2 2 4" xfId="9190" xr:uid="{00000000-0005-0000-0000-000025200000}"/>
    <cellStyle name="Header2 3 5 3 2 2 5" xfId="9191" xr:uid="{00000000-0005-0000-0000-000026200000}"/>
    <cellStyle name="Header2 3 5 3 2 2 6" xfId="9192" xr:uid="{00000000-0005-0000-0000-000027200000}"/>
    <cellStyle name="Header2 3 5 3 2 2 7" xfId="9193" xr:uid="{00000000-0005-0000-0000-000028200000}"/>
    <cellStyle name="Header2 3 5 3 2 2 8" xfId="9194" xr:uid="{00000000-0005-0000-0000-000029200000}"/>
    <cellStyle name="Header2 3 5 3 2 2 9" xfId="9195" xr:uid="{00000000-0005-0000-0000-00002A200000}"/>
    <cellStyle name="Header2 3 5 3 2 3" xfId="9196" xr:uid="{00000000-0005-0000-0000-00002B200000}"/>
    <cellStyle name="Header2 3 5 3 2 3 10" xfId="9197" xr:uid="{00000000-0005-0000-0000-00002C200000}"/>
    <cellStyle name="Header2 3 5 3 2 3 2" xfId="9198" xr:uid="{00000000-0005-0000-0000-00002D200000}"/>
    <cellStyle name="Header2 3 5 3 2 3 2 2" xfId="9199" xr:uid="{00000000-0005-0000-0000-00002E200000}"/>
    <cellStyle name="Header2 3 5 3 2 3 2 3" xfId="9200" xr:uid="{00000000-0005-0000-0000-00002F200000}"/>
    <cellStyle name="Header2 3 5 3 2 3 2 4" xfId="9201" xr:uid="{00000000-0005-0000-0000-000030200000}"/>
    <cellStyle name="Header2 3 5 3 2 3 2 5" xfId="9202" xr:uid="{00000000-0005-0000-0000-000031200000}"/>
    <cellStyle name="Header2 3 5 3 2 3 2 6" xfId="9203" xr:uid="{00000000-0005-0000-0000-000032200000}"/>
    <cellStyle name="Header2 3 5 3 2 3 2 7" xfId="9204" xr:uid="{00000000-0005-0000-0000-000033200000}"/>
    <cellStyle name="Header2 3 5 3 2 3 2 8" xfId="9205" xr:uid="{00000000-0005-0000-0000-000034200000}"/>
    <cellStyle name="Header2 3 5 3 2 3 3" xfId="9206" xr:uid="{00000000-0005-0000-0000-000035200000}"/>
    <cellStyle name="Header2 3 5 3 2 3 4" xfId="9207" xr:uid="{00000000-0005-0000-0000-000036200000}"/>
    <cellStyle name="Header2 3 5 3 2 3 5" xfId="9208" xr:uid="{00000000-0005-0000-0000-000037200000}"/>
    <cellStyle name="Header2 3 5 3 2 3 6" xfId="9209" xr:uid="{00000000-0005-0000-0000-000038200000}"/>
    <cellStyle name="Header2 3 5 3 2 3 7" xfId="9210" xr:uid="{00000000-0005-0000-0000-000039200000}"/>
    <cellStyle name="Header2 3 5 3 2 3 8" xfId="9211" xr:uid="{00000000-0005-0000-0000-00003A200000}"/>
    <cellStyle name="Header2 3 5 3 2 3 9" xfId="9212" xr:uid="{00000000-0005-0000-0000-00003B200000}"/>
    <cellStyle name="Header2 3 5 3 2 4" xfId="9213" xr:uid="{00000000-0005-0000-0000-00003C200000}"/>
    <cellStyle name="Header2 3 5 3 2 4 2" xfId="9214" xr:uid="{00000000-0005-0000-0000-00003D200000}"/>
    <cellStyle name="Header2 3 5 3 2 4 3" xfId="9215" xr:uid="{00000000-0005-0000-0000-00003E200000}"/>
    <cellStyle name="Header2 3 5 3 2 4 4" xfId="9216" xr:uid="{00000000-0005-0000-0000-00003F200000}"/>
    <cellStyle name="Header2 3 5 3 2 4 5" xfId="9217" xr:uid="{00000000-0005-0000-0000-000040200000}"/>
    <cellStyle name="Header2 3 5 3 2 4 6" xfId="9218" xr:uid="{00000000-0005-0000-0000-000041200000}"/>
    <cellStyle name="Header2 3 5 3 2 4 7" xfId="9219" xr:uid="{00000000-0005-0000-0000-000042200000}"/>
    <cellStyle name="Header2 3 5 3 2 4 8" xfId="9220" xr:uid="{00000000-0005-0000-0000-000043200000}"/>
    <cellStyle name="Header2 3 5 3 2 4 9" xfId="9221" xr:uid="{00000000-0005-0000-0000-000044200000}"/>
    <cellStyle name="Header2 3 5 3 2 5" xfId="9222" xr:uid="{00000000-0005-0000-0000-000045200000}"/>
    <cellStyle name="Header2 3 5 3 2 5 2" xfId="9223" xr:uid="{00000000-0005-0000-0000-000046200000}"/>
    <cellStyle name="Header2 3 5 3 2 5 3" xfId="9224" xr:uid="{00000000-0005-0000-0000-000047200000}"/>
    <cellStyle name="Header2 3 5 3 2 5 4" xfId="9225" xr:uid="{00000000-0005-0000-0000-000048200000}"/>
    <cellStyle name="Header2 3 5 3 2 5 5" xfId="9226" xr:uid="{00000000-0005-0000-0000-000049200000}"/>
    <cellStyle name="Header2 3 5 3 2 5 6" xfId="9227" xr:uid="{00000000-0005-0000-0000-00004A200000}"/>
    <cellStyle name="Header2 3 5 3 2 5 7" xfId="9228" xr:uid="{00000000-0005-0000-0000-00004B200000}"/>
    <cellStyle name="Header2 3 5 3 2 5 8" xfId="9229" xr:uid="{00000000-0005-0000-0000-00004C200000}"/>
    <cellStyle name="Header2 3 5 3 2 6" xfId="9230" xr:uid="{00000000-0005-0000-0000-00004D200000}"/>
    <cellStyle name="Header2 3 5 3 2 6 2" xfId="9231" xr:uid="{00000000-0005-0000-0000-00004E200000}"/>
    <cellStyle name="Header2 3 5 3 2 6 3" xfId="9232" xr:uid="{00000000-0005-0000-0000-00004F200000}"/>
    <cellStyle name="Header2 3 5 3 2 6 4" xfId="9233" xr:uid="{00000000-0005-0000-0000-000050200000}"/>
    <cellStyle name="Header2 3 5 3 2 6 5" xfId="9234" xr:uid="{00000000-0005-0000-0000-000051200000}"/>
    <cellStyle name="Header2 3 5 3 2 6 6" xfId="9235" xr:uid="{00000000-0005-0000-0000-000052200000}"/>
    <cellStyle name="Header2 3 5 3 2 6 7" xfId="9236" xr:uid="{00000000-0005-0000-0000-000053200000}"/>
    <cellStyle name="Header2 3 5 3 2 6 8" xfId="9237" xr:uid="{00000000-0005-0000-0000-000054200000}"/>
    <cellStyle name="Header2 3 5 3 2 7" xfId="9238" xr:uid="{00000000-0005-0000-0000-000055200000}"/>
    <cellStyle name="Header2 3 5 3 2 7 2" xfId="9239" xr:uid="{00000000-0005-0000-0000-000056200000}"/>
    <cellStyle name="Header2 3 5 3 2 7 3" xfId="9240" xr:uid="{00000000-0005-0000-0000-000057200000}"/>
    <cellStyle name="Header2 3 5 3 2 7 4" xfId="9241" xr:uid="{00000000-0005-0000-0000-000058200000}"/>
    <cellStyle name="Header2 3 5 3 2 7 5" xfId="9242" xr:uid="{00000000-0005-0000-0000-000059200000}"/>
    <cellStyle name="Header2 3 5 3 2 7 6" xfId="9243" xr:uid="{00000000-0005-0000-0000-00005A200000}"/>
    <cellStyle name="Header2 3 5 3 2 7 7" xfId="9244" xr:uid="{00000000-0005-0000-0000-00005B200000}"/>
    <cellStyle name="Header2 3 5 3 2 7 8" xfId="9245" xr:uid="{00000000-0005-0000-0000-00005C200000}"/>
    <cellStyle name="Header2 3 5 3 2 8" xfId="9246" xr:uid="{00000000-0005-0000-0000-00005D200000}"/>
    <cellStyle name="Header2 3 5 3 2 8 2" xfId="9247" xr:uid="{00000000-0005-0000-0000-00005E200000}"/>
    <cellStyle name="Header2 3 5 3 2 8 3" xfId="9248" xr:uid="{00000000-0005-0000-0000-00005F200000}"/>
    <cellStyle name="Header2 3 5 3 2 8 4" xfId="9249" xr:uid="{00000000-0005-0000-0000-000060200000}"/>
    <cellStyle name="Header2 3 5 3 2 8 5" xfId="9250" xr:uid="{00000000-0005-0000-0000-000061200000}"/>
    <cellStyle name="Header2 3 5 3 2 8 6" xfId="9251" xr:uid="{00000000-0005-0000-0000-000062200000}"/>
    <cellStyle name="Header2 3 5 3 2 8 7" xfId="9252" xr:uid="{00000000-0005-0000-0000-000063200000}"/>
    <cellStyle name="Header2 3 5 3 2 8 8" xfId="9253" xr:uid="{00000000-0005-0000-0000-000064200000}"/>
    <cellStyle name="Header2 3 5 3 2 9" xfId="9254" xr:uid="{00000000-0005-0000-0000-000065200000}"/>
    <cellStyle name="Header2 3 5 3 3" xfId="479" xr:uid="{00000000-0005-0000-0000-000066200000}"/>
    <cellStyle name="Header2 3 5 3 3 10" xfId="9255" xr:uid="{00000000-0005-0000-0000-000067200000}"/>
    <cellStyle name="Header2 3 5 3 3 2" xfId="9256" xr:uid="{00000000-0005-0000-0000-000068200000}"/>
    <cellStyle name="Header2 3 5 3 3 2 2" xfId="9257" xr:uid="{00000000-0005-0000-0000-000069200000}"/>
    <cellStyle name="Header2 3 5 3 3 2 3" xfId="9258" xr:uid="{00000000-0005-0000-0000-00006A200000}"/>
    <cellStyle name="Header2 3 5 3 3 2 4" xfId="9259" xr:uid="{00000000-0005-0000-0000-00006B200000}"/>
    <cellStyle name="Header2 3 5 3 3 2 5" xfId="9260" xr:uid="{00000000-0005-0000-0000-00006C200000}"/>
    <cellStyle name="Header2 3 5 3 3 2 6" xfId="9261" xr:uid="{00000000-0005-0000-0000-00006D200000}"/>
    <cellStyle name="Header2 3 5 3 3 2 7" xfId="9262" xr:uid="{00000000-0005-0000-0000-00006E200000}"/>
    <cellStyle name="Header2 3 5 3 3 2 8" xfId="9263" xr:uid="{00000000-0005-0000-0000-00006F200000}"/>
    <cellStyle name="Header2 3 5 3 3 3" xfId="9264" xr:uid="{00000000-0005-0000-0000-000070200000}"/>
    <cellStyle name="Header2 3 5 3 3 4" xfId="9265" xr:uid="{00000000-0005-0000-0000-000071200000}"/>
    <cellStyle name="Header2 3 5 3 3 5" xfId="9266" xr:uid="{00000000-0005-0000-0000-000072200000}"/>
    <cellStyle name="Header2 3 5 3 3 6" xfId="9267" xr:uid="{00000000-0005-0000-0000-000073200000}"/>
    <cellStyle name="Header2 3 5 3 3 7" xfId="9268" xr:uid="{00000000-0005-0000-0000-000074200000}"/>
    <cellStyle name="Header2 3 5 3 3 8" xfId="9269" xr:uid="{00000000-0005-0000-0000-000075200000}"/>
    <cellStyle name="Header2 3 5 3 3 9" xfId="9270" xr:uid="{00000000-0005-0000-0000-000076200000}"/>
    <cellStyle name="Header2 3 5 3 4" xfId="9271" xr:uid="{00000000-0005-0000-0000-000077200000}"/>
    <cellStyle name="Header2 3 5 3 4 10" xfId="9272" xr:uid="{00000000-0005-0000-0000-000078200000}"/>
    <cellStyle name="Header2 3 5 3 4 2" xfId="9273" xr:uid="{00000000-0005-0000-0000-000079200000}"/>
    <cellStyle name="Header2 3 5 3 4 2 2" xfId="9274" xr:uid="{00000000-0005-0000-0000-00007A200000}"/>
    <cellStyle name="Header2 3 5 3 4 2 3" xfId="9275" xr:uid="{00000000-0005-0000-0000-00007B200000}"/>
    <cellStyle name="Header2 3 5 3 4 2 4" xfId="9276" xr:uid="{00000000-0005-0000-0000-00007C200000}"/>
    <cellStyle name="Header2 3 5 3 4 2 5" xfId="9277" xr:uid="{00000000-0005-0000-0000-00007D200000}"/>
    <cellStyle name="Header2 3 5 3 4 2 6" xfId="9278" xr:uid="{00000000-0005-0000-0000-00007E200000}"/>
    <cellStyle name="Header2 3 5 3 4 2 7" xfId="9279" xr:uid="{00000000-0005-0000-0000-00007F200000}"/>
    <cellStyle name="Header2 3 5 3 4 2 8" xfId="9280" xr:uid="{00000000-0005-0000-0000-000080200000}"/>
    <cellStyle name="Header2 3 5 3 4 3" xfId="9281" xr:uid="{00000000-0005-0000-0000-000081200000}"/>
    <cellStyle name="Header2 3 5 3 4 4" xfId="9282" xr:uid="{00000000-0005-0000-0000-000082200000}"/>
    <cellStyle name="Header2 3 5 3 4 5" xfId="9283" xr:uid="{00000000-0005-0000-0000-000083200000}"/>
    <cellStyle name="Header2 3 5 3 4 6" xfId="9284" xr:uid="{00000000-0005-0000-0000-000084200000}"/>
    <cellStyle name="Header2 3 5 3 4 7" xfId="9285" xr:uid="{00000000-0005-0000-0000-000085200000}"/>
    <cellStyle name="Header2 3 5 3 4 8" xfId="9286" xr:uid="{00000000-0005-0000-0000-000086200000}"/>
    <cellStyle name="Header2 3 5 3 4 9" xfId="9287" xr:uid="{00000000-0005-0000-0000-000087200000}"/>
    <cellStyle name="Header2 3 5 3 5" xfId="9288" xr:uid="{00000000-0005-0000-0000-000088200000}"/>
    <cellStyle name="Header2 3 5 3 5 2" xfId="9289" xr:uid="{00000000-0005-0000-0000-000089200000}"/>
    <cellStyle name="Header2 3 5 3 5 3" xfId="9290" xr:uid="{00000000-0005-0000-0000-00008A200000}"/>
    <cellStyle name="Header2 3 5 3 5 4" xfId="9291" xr:uid="{00000000-0005-0000-0000-00008B200000}"/>
    <cellStyle name="Header2 3 5 3 5 5" xfId="9292" xr:uid="{00000000-0005-0000-0000-00008C200000}"/>
    <cellStyle name="Header2 3 5 3 5 6" xfId="9293" xr:uid="{00000000-0005-0000-0000-00008D200000}"/>
    <cellStyle name="Header2 3 5 3 5 7" xfId="9294" xr:uid="{00000000-0005-0000-0000-00008E200000}"/>
    <cellStyle name="Header2 3 5 3 5 8" xfId="9295" xr:uid="{00000000-0005-0000-0000-00008F200000}"/>
    <cellStyle name="Header2 3 5 3 5 9" xfId="9296" xr:uid="{00000000-0005-0000-0000-000090200000}"/>
    <cellStyle name="Header2 3 5 3 6" xfId="9297" xr:uid="{00000000-0005-0000-0000-000091200000}"/>
    <cellStyle name="Header2 3 5 3 6 2" xfId="9298" xr:uid="{00000000-0005-0000-0000-000092200000}"/>
    <cellStyle name="Header2 3 5 3 6 3" xfId="9299" xr:uid="{00000000-0005-0000-0000-000093200000}"/>
    <cellStyle name="Header2 3 5 3 6 4" xfId="9300" xr:uid="{00000000-0005-0000-0000-000094200000}"/>
    <cellStyle name="Header2 3 5 3 6 5" xfId="9301" xr:uid="{00000000-0005-0000-0000-000095200000}"/>
    <cellStyle name="Header2 3 5 3 6 6" xfId="9302" xr:uid="{00000000-0005-0000-0000-000096200000}"/>
    <cellStyle name="Header2 3 5 3 6 7" xfId="9303" xr:uid="{00000000-0005-0000-0000-000097200000}"/>
    <cellStyle name="Header2 3 5 3 6 8" xfId="9304" xr:uid="{00000000-0005-0000-0000-000098200000}"/>
    <cellStyle name="Header2 3 5 3 7" xfId="9305" xr:uid="{00000000-0005-0000-0000-000099200000}"/>
    <cellStyle name="Header2 3 5 3 7 2" xfId="9306" xr:uid="{00000000-0005-0000-0000-00009A200000}"/>
    <cellStyle name="Header2 3 5 3 7 3" xfId="9307" xr:uid="{00000000-0005-0000-0000-00009B200000}"/>
    <cellStyle name="Header2 3 5 3 7 4" xfId="9308" xr:uid="{00000000-0005-0000-0000-00009C200000}"/>
    <cellStyle name="Header2 3 5 3 7 5" xfId="9309" xr:uid="{00000000-0005-0000-0000-00009D200000}"/>
    <cellStyle name="Header2 3 5 3 7 6" xfId="9310" xr:uid="{00000000-0005-0000-0000-00009E200000}"/>
    <cellStyle name="Header2 3 5 3 7 7" xfId="9311" xr:uid="{00000000-0005-0000-0000-00009F200000}"/>
    <cellStyle name="Header2 3 5 3 7 8" xfId="9312" xr:uid="{00000000-0005-0000-0000-0000A0200000}"/>
    <cellStyle name="Header2 3 5 3 8" xfId="9313" xr:uid="{00000000-0005-0000-0000-0000A1200000}"/>
    <cellStyle name="Header2 3 5 3 8 2" xfId="9314" xr:uid="{00000000-0005-0000-0000-0000A2200000}"/>
    <cellStyle name="Header2 3 5 3 8 3" xfId="9315" xr:uid="{00000000-0005-0000-0000-0000A3200000}"/>
    <cellStyle name="Header2 3 5 3 8 4" xfId="9316" xr:uid="{00000000-0005-0000-0000-0000A4200000}"/>
    <cellStyle name="Header2 3 5 3 8 5" xfId="9317" xr:uid="{00000000-0005-0000-0000-0000A5200000}"/>
    <cellStyle name="Header2 3 5 3 8 6" xfId="9318" xr:uid="{00000000-0005-0000-0000-0000A6200000}"/>
    <cellStyle name="Header2 3 5 3 8 7" xfId="9319" xr:uid="{00000000-0005-0000-0000-0000A7200000}"/>
    <cellStyle name="Header2 3 5 3 8 8" xfId="9320" xr:uid="{00000000-0005-0000-0000-0000A8200000}"/>
    <cellStyle name="Header2 3 5 3 9" xfId="9321" xr:uid="{00000000-0005-0000-0000-0000A9200000}"/>
    <cellStyle name="Header2 3 5 3 9 2" xfId="9322" xr:uid="{00000000-0005-0000-0000-0000AA200000}"/>
    <cellStyle name="Header2 3 5 3 9 3" xfId="9323" xr:uid="{00000000-0005-0000-0000-0000AB200000}"/>
    <cellStyle name="Header2 3 5 3 9 4" xfId="9324" xr:uid="{00000000-0005-0000-0000-0000AC200000}"/>
    <cellStyle name="Header2 3 5 3 9 5" xfId="9325" xr:uid="{00000000-0005-0000-0000-0000AD200000}"/>
    <cellStyle name="Header2 3 5 3 9 6" xfId="9326" xr:uid="{00000000-0005-0000-0000-0000AE200000}"/>
    <cellStyle name="Header2 3 5 3 9 7" xfId="9327" xr:uid="{00000000-0005-0000-0000-0000AF200000}"/>
    <cellStyle name="Header2 3 5 3 9 8" xfId="9328" xr:uid="{00000000-0005-0000-0000-0000B0200000}"/>
    <cellStyle name="Header2 3 5 4" xfId="480" xr:uid="{00000000-0005-0000-0000-0000B1200000}"/>
    <cellStyle name="Header2 3 5 4 10" xfId="9329" xr:uid="{00000000-0005-0000-0000-0000B2200000}"/>
    <cellStyle name="Header2 3 5 4 11" xfId="9330" xr:uid="{00000000-0005-0000-0000-0000B3200000}"/>
    <cellStyle name="Header2 3 5 4 12" xfId="9331" xr:uid="{00000000-0005-0000-0000-0000B4200000}"/>
    <cellStyle name="Header2 3 5 4 13" xfId="9332" xr:uid="{00000000-0005-0000-0000-0000B5200000}"/>
    <cellStyle name="Header2 3 5 4 14" xfId="9333" xr:uid="{00000000-0005-0000-0000-0000B6200000}"/>
    <cellStyle name="Header2 3 5 4 15" xfId="9334" xr:uid="{00000000-0005-0000-0000-0000B7200000}"/>
    <cellStyle name="Header2 3 5 4 16" xfId="9335" xr:uid="{00000000-0005-0000-0000-0000B8200000}"/>
    <cellStyle name="Header2 3 5 4 2" xfId="481" xr:uid="{00000000-0005-0000-0000-0000B9200000}"/>
    <cellStyle name="Header2 3 5 4 2 10" xfId="9336" xr:uid="{00000000-0005-0000-0000-0000BA200000}"/>
    <cellStyle name="Header2 3 5 4 2 2" xfId="9337" xr:uid="{00000000-0005-0000-0000-0000BB200000}"/>
    <cellStyle name="Header2 3 5 4 2 2 2" xfId="9338" xr:uid="{00000000-0005-0000-0000-0000BC200000}"/>
    <cellStyle name="Header2 3 5 4 2 2 3" xfId="9339" xr:uid="{00000000-0005-0000-0000-0000BD200000}"/>
    <cellStyle name="Header2 3 5 4 2 2 4" xfId="9340" xr:uid="{00000000-0005-0000-0000-0000BE200000}"/>
    <cellStyle name="Header2 3 5 4 2 2 5" xfId="9341" xr:uid="{00000000-0005-0000-0000-0000BF200000}"/>
    <cellStyle name="Header2 3 5 4 2 2 6" xfId="9342" xr:uid="{00000000-0005-0000-0000-0000C0200000}"/>
    <cellStyle name="Header2 3 5 4 2 2 7" xfId="9343" xr:uid="{00000000-0005-0000-0000-0000C1200000}"/>
    <cellStyle name="Header2 3 5 4 2 2 8" xfId="9344" xr:uid="{00000000-0005-0000-0000-0000C2200000}"/>
    <cellStyle name="Header2 3 5 4 2 3" xfId="9345" xr:uid="{00000000-0005-0000-0000-0000C3200000}"/>
    <cellStyle name="Header2 3 5 4 2 4" xfId="9346" xr:uid="{00000000-0005-0000-0000-0000C4200000}"/>
    <cellStyle name="Header2 3 5 4 2 5" xfId="9347" xr:uid="{00000000-0005-0000-0000-0000C5200000}"/>
    <cellStyle name="Header2 3 5 4 2 6" xfId="9348" xr:uid="{00000000-0005-0000-0000-0000C6200000}"/>
    <cellStyle name="Header2 3 5 4 2 7" xfId="9349" xr:uid="{00000000-0005-0000-0000-0000C7200000}"/>
    <cellStyle name="Header2 3 5 4 2 8" xfId="9350" xr:uid="{00000000-0005-0000-0000-0000C8200000}"/>
    <cellStyle name="Header2 3 5 4 2 9" xfId="9351" xr:uid="{00000000-0005-0000-0000-0000C9200000}"/>
    <cellStyle name="Header2 3 5 4 3" xfId="9352" xr:uid="{00000000-0005-0000-0000-0000CA200000}"/>
    <cellStyle name="Header2 3 5 4 3 10" xfId="9353" xr:uid="{00000000-0005-0000-0000-0000CB200000}"/>
    <cellStyle name="Header2 3 5 4 3 2" xfId="9354" xr:uid="{00000000-0005-0000-0000-0000CC200000}"/>
    <cellStyle name="Header2 3 5 4 3 2 2" xfId="9355" xr:uid="{00000000-0005-0000-0000-0000CD200000}"/>
    <cellStyle name="Header2 3 5 4 3 2 3" xfId="9356" xr:uid="{00000000-0005-0000-0000-0000CE200000}"/>
    <cellStyle name="Header2 3 5 4 3 2 4" xfId="9357" xr:uid="{00000000-0005-0000-0000-0000CF200000}"/>
    <cellStyle name="Header2 3 5 4 3 2 5" xfId="9358" xr:uid="{00000000-0005-0000-0000-0000D0200000}"/>
    <cellStyle name="Header2 3 5 4 3 2 6" xfId="9359" xr:uid="{00000000-0005-0000-0000-0000D1200000}"/>
    <cellStyle name="Header2 3 5 4 3 2 7" xfId="9360" xr:uid="{00000000-0005-0000-0000-0000D2200000}"/>
    <cellStyle name="Header2 3 5 4 3 2 8" xfId="9361" xr:uid="{00000000-0005-0000-0000-0000D3200000}"/>
    <cellStyle name="Header2 3 5 4 3 3" xfId="9362" xr:uid="{00000000-0005-0000-0000-0000D4200000}"/>
    <cellStyle name="Header2 3 5 4 3 4" xfId="9363" xr:uid="{00000000-0005-0000-0000-0000D5200000}"/>
    <cellStyle name="Header2 3 5 4 3 5" xfId="9364" xr:uid="{00000000-0005-0000-0000-0000D6200000}"/>
    <cellStyle name="Header2 3 5 4 3 6" xfId="9365" xr:uid="{00000000-0005-0000-0000-0000D7200000}"/>
    <cellStyle name="Header2 3 5 4 3 7" xfId="9366" xr:uid="{00000000-0005-0000-0000-0000D8200000}"/>
    <cellStyle name="Header2 3 5 4 3 8" xfId="9367" xr:uid="{00000000-0005-0000-0000-0000D9200000}"/>
    <cellStyle name="Header2 3 5 4 3 9" xfId="9368" xr:uid="{00000000-0005-0000-0000-0000DA200000}"/>
    <cellStyle name="Header2 3 5 4 4" xfId="9369" xr:uid="{00000000-0005-0000-0000-0000DB200000}"/>
    <cellStyle name="Header2 3 5 4 4 2" xfId="9370" xr:uid="{00000000-0005-0000-0000-0000DC200000}"/>
    <cellStyle name="Header2 3 5 4 4 3" xfId="9371" xr:uid="{00000000-0005-0000-0000-0000DD200000}"/>
    <cellStyle name="Header2 3 5 4 4 4" xfId="9372" xr:uid="{00000000-0005-0000-0000-0000DE200000}"/>
    <cellStyle name="Header2 3 5 4 4 5" xfId="9373" xr:uid="{00000000-0005-0000-0000-0000DF200000}"/>
    <cellStyle name="Header2 3 5 4 4 6" xfId="9374" xr:uid="{00000000-0005-0000-0000-0000E0200000}"/>
    <cellStyle name="Header2 3 5 4 4 7" xfId="9375" xr:uid="{00000000-0005-0000-0000-0000E1200000}"/>
    <cellStyle name="Header2 3 5 4 4 8" xfId="9376" xr:uid="{00000000-0005-0000-0000-0000E2200000}"/>
    <cellStyle name="Header2 3 5 4 4 9" xfId="9377" xr:uid="{00000000-0005-0000-0000-0000E3200000}"/>
    <cellStyle name="Header2 3 5 4 5" xfId="9378" xr:uid="{00000000-0005-0000-0000-0000E4200000}"/>
    <cellStyle name="Header2 3 5 4 5 2" xfId="9379" xr:uid="{00000000-0005-0000-0000-0000E5200000}"/>
    <cellStyle name="Header2 3 5 4 5 3" xfId="9380" xr:uid="{00000000-0005-0000-0000-0000E6200000}"/>
    <cellStyle name="Header2 3 5 4 5 4" xfId="9381" xr:uid="{00000000-0005-0000-0000-0000E7200000}"/>
    <cellStyle name="Header2 3 5 4 5 5" xfId="9382" xr:uid="{00000000-0005-0000-0000-0000E8200000}"/>
    <cellStyle name="Header2 3 5 4 5 6" xfId="9383" xr:uid="{00000000-0005-0000-0000-0000E9200000}"/>
    <cellStyle name="Header2 3 5 4 5 7" xfId="9384" xr:uid="{00000000-0005-0000-0000-0000EA200000}"/>
    <cellStyle name="Header2 3 5 4 5 8" xfId="9385" xr:uid="{00000000-0005-0000-0000-0000EB200000}"/>
    <cellStyle name="Header2 3 5 4 6" xfId="9386" xr:uid="{00000000-0005-0000-0000-0000EC200000}"/>
    <cellStyle name="Header2 3 5 4 6 2" xfId="9387" xr:uid="{00000000-0005-0000-0000-0000ED200000}"/>
    <cellStyle name="Header2 3 5 4 6 3" xfId="9388" xr:uid="{00000000-0005-0000-0000-0000EE200000}"/>
    <cellStyle name="Header2 3 5 4 6 4" xfId="9389" xr:uid="{00000000-0005-0000-0000-0000EF200000}"/>
    <cellStyle name="Header2 3 5 4 6 5" xfId="9390" xr:uid="{00000000-0005-0000-0000-0000F0200000}"/>
    <cellStyle name="Header2 3 5 4 6 6" xfId="9391" xr:uid="{00000000-0005-0000-0000-0000F1200000}"/>
    <cellStyle name="Header2 3 5 4 6 7" xfId="9392" xr:uid="{00000000-0005-0000-0000-0000F2200000}"/>
    <cellStyle name="Header2 3 5 4 6 8" xfId="9393" xr:uid="{00000000-0005-0000-0000-0000F3200000}"/>
    <cellStyle name="Header2 3 5 4 7" xfId="9394" xr:uid="{00000000-0005-0000-0000-0000F4200000}"/>
    <cellStyle name="Header2 3 5 4 7 2" xfId="9395" xr:uid="{00000000-0005-0000-0000-0000F5200000}"/>
    <cellStyle name="Header2 3 5 4 7 3" xfId="9396" xr:uid="{00000000-0005-0000-0000-0000F6200000}"/>
    <cellStyle name="Header2 3 5 4 7 4" xfId="9397" xr:uid="{00000000-0005-0000-0000-0000F7200000}"/>
    <cellStyle name="Header2 3 5 4 7 5" xfId="9398" xr:uid="{00000000-0005-0000-0000-0000F8200000}"/>
    <cellStyle name="Header2 3 5 4 7 6" xfId="9399" xr:uid="{00000000-0005-0000-0000-0000F9200000}"/>
    <cellStyle name="Header2 3 5 4 7 7" xfId="9400" xr:uid="{00000000-0005-0000-0000-0000FA200000}"/>
    <cellStyle name="Header2 3 5 4 7 8" xfId="9401" xr:uid="{00000000-0005-0000-0000-0000FB200000}"/>
    <cellStyle name="Header2 3 5 4 8" xfId="9402" xr:uid="{00000000-0005-0000-0000-0000FC200000}"/>
    <cellStyle name="Header2 3 5 4 8 2" xfId="9403" xr:uid="{00000000-0005-0000-0000-0000FD200000}"/>
    <cellStyle name="Header2 3 5 4 8 3" xfId="9404" xr:uid="{00000000-0005-0000-0000-0000FE200000}"/>
    <cellStyle name="Header2 3 5 4 8 4" xfId="9405" xr:uid="{00000000-0005-0000-0000-0000FF200000}"/>
    <cellStyle name="Header2 3 5 4 8 5" xfId="9406" xr:uid="{00000000-0005-0000-0000-000000210000}"/>
    <cellStyle name="Header2 3 5 4 8 6" xfId="9407" xr:uid="{00000000-0005-0000-0000-000001210000}"/>
    <cellStyle name="Header2 3 5 4 8 7" xfId="9408" xr:uid="{00000000-0005-0000-0000-000002210000}"/>
    <cellStyle name="Header2 3 5 4 8 8" xfId="9409" xr:uid="{00000000-0005-0000-0000-000003210000}"/>
    <cellStyle name="Header2 3 5 4 9" xfId="9410" xr:uid="{00000000-0005-0000-0000-000004210000}"/>
    <cellStyle name="Header2 3 5 5" xfId="482" xr:uid="{00000000-0005-0000-0000-000005210000}"/>
    <cellStyle name="Header2 3 5 5 10" xfId="9411" xr:uid="{00000000-0005-0000-0000-000006210000}"/>
    <cellStyle name="Header2 3 5 5 2" xfId="9412" xr:uid="{00000000-0005-0000-0000-000007210000}"/>
    <cellStyle name="Header2 3 5 5 2 2" xfId="9413" xr:uid="{00000000-0005-0000-0000-000008210000}"/>
    <cellStyle name="Header2 3 5 5 2 3" xfId="9414" xr:uid="{00000000-0005-0000-0000-000009210000}"/>
    <cellStyle name="Header2 3 5 5 2 4" xfId="9415" xr:uid="{00000000-0005-0000-0000-00000A210000}"/>
    <cellStyle name="Header2 3 5 5 2 5" xfId="9416" xr:uid="{00000000-0005-0000-0000-00000B210000}"/>
    <cellStyle name="Header2 3 5 5 2 6" xfId="9417" xr:uid="{00000000-0005-0000-0000-00000C210000}"/>
    <cellStyle name="Header2 3 5 5 2 7" xfId="9418" xr:uid="{00000000-0005-0000-0000-00000D210000}"/>
    <cellStyle name="Header2 3 5 5 2 8" xfId="9419" xr:uid="{00000000-0005-0000-0000-00000E210000}"/>
    <cellStyle name="Header2 3 5 5 3" xfId="9420" xr:uid="{00000000-0005-0000-0000-00000F210000}"/>
    <cellStyle name="Header2 3 5 5 4" xfId="9421" xr:uid="{00000000-0005-0000-0000-000010210000}"/>
    <cellStyle name="Header2 3 5 5 5" xfId="9422" xr:uid="{00000000-0005-0000-0000-000011210000}"/>
    <cellStyle name="Header2 3 5 5 6" xfId="9423" xr:uid="{00000000-0005-0000-0000-000012210000}"/>
    <cellStyle name="Header2 3 5 5 7" xfId="9424" xr:uid="{00000000-0005-0000-0000-000013210000}"/>
    <cellStyle name="Header2 3 5 5 8" xfId="9425" xr:uid="{00000000-0005-0000-0000-000014210000}"/>
    <cellStyle name="Header2 3 5 5 9" xfId="9426" xr:uid="{00000000-0005-0000-0000-000015210000}"/>
    <cellStyle name="Header2 3 5 6" xfId="9427" xr:uid="{00000000-0005-0000-0000-000016210000}"/>
    <cellStyle name="Header2 3 5 6 10" xfId="9428" xr:uid="{00000000-0005-0000-0000-000017210000}"/>
    <cellStyle name="Header2 3 5 6 2" xfId="9429" xr:uid="{00000000-0005-0000-0000-000018210000}"/>
    <cellStyle name="Header2 3 5 6 2 2" xfId="9430" xr:uid="{00000000-0005-0000-0000-000019210000}"/>
    <cellStyle name="Header2 3 5 6 2 3" xfId="9431" xr:uid="{00000000-0005-0000-0000-00001A210000}"/>
    <cellStyle name="Header2 3 5 6 2 4" xfId="9432" xr:uid="{00000000-0005-0000-0000-00001B210000}"/>
    <cellStyle name="Header2 3 5 6 2 5" xfId="9433" xr:uid="{00000000-0005-0000-0000-00001C210000}"/>
    <cellStyle name="Header2 3 5 6 2 6" xfId="9434" xr:uid="{00000000-0005-0000-0000-00001D210000}"/>
    <cellStyle name="Header2 3 5 6 2 7" xfId="9435" xr:uid="{00000000-0005-0000-0000-00001E210000}"/>
    <cellStyle name="Header2 3 5 6 2 8" xfId="9436" xr:uid="{00000000-0005-0000-0000-00001F210000}"/>
    <cellStyle name="Header2 3 5 6 3" xfId="9437" xr:uid="{00000000-0005-0000-0000-000020210000}"/>
    <cellStyle name="Header2 3 5 6 4" xfId="9438" xr:uid="{00000000-0005-0000-0000-000021210000}"/>
    <cellStyle name="Header2 3 5 6 5" xfId="9439" xr:uid="{00000000-0005-0000-0000-000022210000}"/>
    <cellStyle name="Header2 3 5 6 6" xfId="9440" xr:uid="{00000000-0005-0000-0000-000023210000}"/>
    <cellStyle name="Header2 3 5 6 7" xfId="9441" xr:uid="{00000000-0005-0000-0000-000024210000}"/>
    <cellStyle name="Header2 3 5 6 8" xfId="9442" xr:uid="{00000000-0005-0000-0000-000025210000}"/>
    <cellStyle name="Header2 3 5 6 9" xfId="9443" xr:uid="{00000000-0005-0000-0000-000026210000}"/>
    <cellStyle name="Header2 3 5 7" xfId="9444" xr:uid="{00000000-0005-0000-0000-000027210000}"/>
    <cellStyle name="Header2 3 5 7 2" xfId="9445" xr:uid="{00000000-0005-0000-0000-000028210000}"/>
    <cellStyle name="Header2 3 5 7 3" xfId="9446" xr:uid="{00000000-0005-0000-0000-000029210000}"/>
    <cellStyle name="Header2 3 5 7 4" xfId="9447" xr:uid="{00000000-0005-0000-0000-00002A210000}"/>
    <cellStyle name="Header2 3 5 7 5" xfId="9448" xr:uid="{00000000-0005-0000-0000-00002B210000}"/>
    <cellStyle name="Header2 3 5 7 6" xfId="9449" xr:uid="{00000000-0005-0000-0000-00002C210000}"/>
    <cellStyle name="Header2 3 5 7 7" xfId="9450" xr:uid="{00000000-0005-0000-0000-00002D210000}"/>
    <cellStyle name="Header2 3 5 7 8" xfId="9451" xr:uid="{00000000-0005-0000-0000-00002E210000}"/>
    <cellStyle name="Header2 3 5 7 9" xfId="9452" xr:uid="{00000000-0005-0000-0000-00002F210000}"/>
    <cellStyle name="Header2 3 5 8" xfId="9453" xr:uid="{00000000-0005-0000-0000-000030210000}"/>
    <cellStyle name="Header2 3 5 8 2" xfId="9454" xr:uid="{00000000-0005-0000-0000-000031210000}"/>
    <cellStyle name="Header2 3 5 8 3" xfId="9455" xr:uid="{00000000-0005-0000-0000-000032210000}"/>
    <cellStyle name="Header2 3 5 8 4" xfId="9456" xr:uid="{00000000-0005-0000-0000-000033210000}"/>
    <cellStyle name="Header2 3 5 8 5" xfId="9457" xr:uid="{00000000-0005-0000-0000-000034210000}"/>
    <cellStyle name="Header2 3 5 8 6" xfId="9458" xr:uid="{00000000-0005-0000-0000-000035210000}"/>
    <cellStyle name="Header2 3 5 8 7" xfId="9459" xr:uid="{00000000-0005-0000-0000-000036210000}"/>
    <cellStyle name="Header2 3 5 8 8" xfId="9460" xr:uid="{00000000-0005-0000-0000-000037210000}"/>
    <cellStyle name="Header2 3 5 9" xfId="9461" xr:uid="{00000000-0005-0000-0000-000038210000}"/>
    <cellStyle name="Header2 3 5 9 2" xfId="9462" xr:uid="{00000000-0005-0000-0000-000039210000}"/>
    <cellStyle name="Header2 3 5 9 3" xfId="9463" xr:uid="{00000000-0005-0000-0000-00003A210000}"/>
    <cellStyle name="Header2 3 5 9 4" xfId="9464" xr:uid="{00000000-0005-0000-0000-00003B210000}"/>
    <cellStyle name="Header2 3 5 9 5" xfId="9465" xr:uid="{00000000-0005-0000-0000-00003C210000}"/>
    <cellStyle name="Header2 3 5 9 6" xfId="9466" xr:uid="{00000000-0005-0000-0000-00003D210000}"/>
    <cellStyle name="Header2 3 5 9 7" xfId="9467" xr:uid="{00000000-0005-0000-0000-00003E210000}"/>
    <cellStyle name="Header2 3 5 9 8" xfId="9468" xr:uid="{00000000-0005-0000-0000-00003F210000}"/>
    <cellStyle name="Header2 3 6" xfId="483" xr:uid="{00000000-0005-0000-0000-000040210000}"/>
    <cellStyle name="Header2 3 6 10" xfId="9469" xr:uid="{00000000-0005-0000-0000-000041210000}"/>
    <cellStyle name="Header2 3 6 11" xfId="9470" xr:uid="{00000000-0005-0000-0000-000042210000}"/>
    <cellStyle name="Header2 3 6 12" xfId="9471" xr:uid="{00000000-0005-0000-0000-000043210000}"/>
    <cellStyle name="Header2 3 6 13" xfId="9472" xr:uid="{00000000-0005-0000-0000-000044210000}"/>
    <cellStyle name="Header2 3 6 14" xfId="9473" xr:uid="{00000000-0005-0000-0000-000045210000}"/>
    <cellStyle name="Header2 3 6 15" xfId="9474" xr:uid="{00000000-0005-0000-0000-000046210000}"/>
    <cellStyle name="Header2 3 6 16" xfId="9475" xr:uid="{00000000-0005-0000-0000-000047210000}"/>
    <cellStyle name="Header2 3 6 17" xfId="9476" xr:uid="{00000000-0005-0000-0000-000048210000}"/>
    <cellStyle name="Header2 3 6 2" xfId="484" xr:uid="{00000000-0005-0000-0000-000049210000}"/>
    <cellStyle name="Header2 3 6 2 10" xfId="9477" xr:uid="{00000000-0005-0000-0000-00004A210000}"/>
    <cellStyle name="Header2 3 6 2 11" xfId="9478" xr:uid="{00000000-0005-0000-0000-00004B210000}"/>
    <cellStyle name="Header2 3 6 2 12" xfId="9479" xr:uid="{00000000-0005-0000-0000-00004C210000}"/>
    <cellStyle name="Header2 3 6 2 13" xfId="9480" xr:uid="{00000000-0005-0000-0000-00004D210000}"/>
    <cellStyle name="Header2 3 6 2 14" xfId="9481" xr:uid="{00000000-0005-0000-0000-00004E210000}"/>
    <cellStyle name="Header2 3 6 2 15" xfId="9482" xr:uid="{00000000-0005-0000-0000-00004F210000}"/>
    <cellStyle name="Header2 3 6 2 16" xfId="9483" xr:uid="{00000000-0005-0000-0000-000050210000}"/>
    <cellStyle name="Header2 3 6 2 2" xfId="485" xr:uid="{00000000-0005-0000-0000-000051210000}"/>
    <cellStyle name="Header2 3 6 2 2 10" xfId="9484" xr:uid="{00000000-0005-0000-0000-000052210000}"/>
    <cellStyle name="Header2 3 6 2 2 2" xfId="9485" xr:uid="{00000000-0005-0000-0000-000053210000}"/>
    <cellStyle name="Header2 3 6 2 2 2 2" xfId="9486" xr:uid="{00000000-0005-0000-0000-000054210000}"/>
    <cellStyle name="Header2 3 6 2 2 2 3" xfId="9487" xr:uid="{00000000-0005-0000-0000-000055210000}"/>
    <cellStyle name="Header2 3 6 2 2 2 4" xfId="9488" xr:uid="{00000000-0005-0000-0000-000056210000}"/>
    <cellStyle name="Header2 3 6 2 2 2 5" xfId="9489" xr:uid="{00000000-0005-0000-0000-000057210000}"/>
    <cellStyle name="Header2 3 6 2 2 2 6" xfId="9490" xr:uid="{00000000-0005-0000-0000-000058210000}"/>
    <cellStyle name="Header2 3 6 2 2 2 7" xfId="9491" xr:uid="{00000000-0005-0000-0000-000059210000}"/>
    <cellStyle name="Header2 3 6 2 2 2 8" xfId="9492" xr:uid="{00000000-0005-0000-0000-00005A210000}"/>
    <cellStyle name="Header2 3 6 2 2 3" xfId="9493" xr:uid="{00000000-0005-0000-0000-00005B210000}"/>
    <cellStyle name="Header2 3 6 2 2 4" xfId="9494" xr:uid="{00000000-0005-0000-0000-00005C210000}"/>
    <cellStyle name="Header2 3 6 2 2 5" xfId="9495" xr:uid="{00000000-0005-0000-0000-00005D210000}"/>
    <cellStyle name="Header2 3 6 2 2 6" xfId="9496" xr:uid="{00000000-0005-0000-0000-00005E210000}"/>
    <cellStyle name="Header2 3 6 2 2 7" xfId="9497" xr:uid="{00000000-0005-0000-0000-00005F210000}"/>
    <cellStyle name="Header2 3 6 2 2 8" xfId="9498" xr:uid="{00000000-0005-0000-0000-000060210000}"/>
    <cellStyle name="Header2 3 6 2 2 9" xfId="9499" xr:uid="{00000000-0005-0000-0000-000061210000}"/>
    <cellStyle name="Header2 3 6 2 3" xfId="9500" xr:uid="{00000000-0005-0000-0000-000062210000}"/>
    <cellStyle name="Header2 3 6 2 3 10" xfId="9501" xr:uid="{00000000-0005-0000-0000-000063210000}"/>
    <cellStyle name="Header2 3 6 2 3 2" xfId="9502" xr:uid="{00000000-0005-0000-0000-000064210000}"/>
    <cellStyle name="Header2 3 6 2 3 2 2" xfId="9503" xr:uid="{00000000-0005-0000-0000-000065210000}"/>
    <cellStyle name="Header2 3 6 2 3 2 3" xfId="9504" xr:uid="{00000000-0005-0000-0000-000066210000}"/>
    <cellStyle name="Header2 3 6 2 3 2 4" xfId="9505" xr:uid="{00000000-0005-0000-0000-000067210000}"/>
    <cellStyle name="Header2 3 6 2 3 2 5" xfId="9506" xr:uid="{00000000-0005-0000-0000-000068210000}"/>
    <cellStyle name="Header2 3 6 2 3 2 6" xfId="9507" xr:uid="{00000000-0005-0000-0000-000069210000}"/>
    <cellStyle name="Header2 3 6 2 3 2 7" xfId="9508" xr:uid="{00000000-0005-0000-0000-00006A210000}"/>
    <cellStyle name="Header2 3 6 2 3 2 8" xfId="9509" xr:uid="{00000000-0005-0000-0000-00006B210000}"/>
    <cellStyle name="Header2 3 6 2 3 3" xfId="9510" xr:uid="{00000000-0005-0000-0000-00006C210000}"/>
    <cellStyle name="Header2 3 6 2 3 4" xfId="9511" xr:uid="{00000000-0005-0000-0000-00006D210000}"/>
    <cellStyle name="Header2 3 6 2 3 5" xfId="9512" xr:uid="{00000000-0005-0000-0000-00006E210000}"/>
    <cellStyle name="Header2 3 6 2 3 6" xfId="9513" xr:uid="{00000000-0005-0000-0000-00006F210000}"/>
    <cellStyle name="Header2 3 6 2 3 7" xfId="9514" xr:uid="{00000000-0005-0000-0000-000070210000}"/>
    <cellStyle name="Header2 3 6 2 3 8" xfId="9515" xr:uid="{00000000-0005-0000-0000-000071210000}"/>
    <cellStyle name="Header2 3 6 2 3 9" xfId="9516" xr:uid="{00000000-0005-0000-0000-000072210000}"/>
    <cellStyle name="Header2 3 6 2 4" xfId="9517" xr:uid="{00000000-0005-0000-0000-000073210000}"/>
    <cellStyle name="Header2 3 6 2 4 2" xfId="9518" xr:uid="{00000000-0005-0000-0000-000074210000}"/>
    <cellStyle name="Header2 3 6 2 4 3" xfId="9519" xr:uid="{00000000-0005-0000-0000-000075210000}"/>
    <cellStyle name="Header2 3 6 2 4 4" xfId="9520" xr:uid="{00000000-0005-0000-0000-000076210000}"/>
    <cellStyle name="Header2 3 6 2 4 5" xfId="9521" xr:uid="{00000000-0005-0000-0000-000077210000}"/>
    <cellStyle name="Header2 3 6 2 4 6" xfId="9522" xr:uid="{00000000-0005-0000-0000-000078210000}"/>
    <cellStyle name="Header2 3 6 2 4 7" xfId="9523" xr:uid="{00000000-0005-0000-0000-000079210000}"/>
    <cellStyle name="Header2 3 6 2 4 8" xfId="9524" xr:uid="{00000000-0005-0000-0000-00007A210000}"/>
    <cellStyle name="Header2 3 6 2 4 9" xfId="9525" xr:uid="{00000000-0005-0000-0000-00007B210000}"/>
    <cellStyle name="Header2 3 6 2 5" xfId="9526" xr:uid="{00000000-0005-0000-0000-00007C210000}"/>
    <cellStyle name="Header2 3 6 2 5 2" xfId="9527" xr:uid="{00000000-0005-0000-0000-00007D210000}"/>
    <cellStyle name="Header2 3 6 2 5 3" xfId="9528" xr:uid="{00000000-0005-0000-0000-00007E210000}"/>
    <cellStyle name="Header2 3 6 2 5 4" xfId="9529" xr:uid="{00000000-0005-0000-0000-00007F210000}"/>
    <cellStyle name="Header2 3 6 2 5 5" xfId="9530" xr:uid="{00000000-0005-0000-0000-000080210000}"/>
    <cellStyle name="Header2 3 6 2 5 6" xfId="9531" xr:uid="{00000000-0005-0000-0000-000081210000}"/>
    <cellStyle name="Header2 3 6 2 5 7" xfId="9532" xr:uid="{00000000-0005-0000-0000-000082210000}"/>
    <cellStyle name="Header2 3 6 2 5 8" xfId="9533" xr:uid="{00000000-0005-0000-0000-000083210000}"/>
    <cellStyle name="Header2 3 6 2 6" xfId="9534" xr:uid="{00000000-0005-0000-0000-000084210000}"/>
    <cellStyle name="Header2 3 6 2 6 2" xfId="9535" xr:uid="{00000000-0005-0000-0000-000085210000}"/>
    <cellStyle name="Header2 3 6 2 6 3" xfId="9536" xr:uid="{00000000-0005-0000-0000-000086210000}"/>
    <cellStyle name="Header2 3 6 2 6 4" xfId="9537" xr:uid="{00000000-0005-0000-0000-000087210000}"/>
    <cellStyle name="Header2 3 6 2 6 5" xfId="9538" xr:uid="{00000000-0005-0000-0000-000088210000}"/>
    <cellStyle name="Header2 3 6 2 6 6" xfId="9539" xr:uid="{00000000-0005-0000-0000-000089210000}"/>
    <cellStyle name="Header2 3 6 2 6 7" xfId="9540" xr:uid="{00000000-0005-0000-0000-00008A210000}"/>
    <cellStyle name="Header2 3 6 2 6 8" xfId="9541" xr:uid="{00000000-0005-0000-0000-00008B210000}"/>
    <cellStyle name="Header2 3 6 2 7" xfId="9542" xr:uid="{00000000-0005-0000-0000-00008C210000}"/>
    <cellStyle name="Header2 3 6 2 7 2" xfId="9543" xr:uid="{00000000-0005-0000-0000-00008D210000}"/>
    <cellStyle name="Header2 3 6 2 7 3" xfId="9544" xr:uid="{00000000-0005-0000-0000-00008E210000}"/>
    <cellStyle name="Header2 3 6 2 7 4" xfId="9545" xr:uid="{00000000-0005-0000-0000-00008F210000}"/>
    <cellStyle name="Header2 3 6 2 7 5" xfId="9546" xr:uid="{00000000-0005-0000-0000-000090210000}"/>
    <cellStyle name="Header2 3 6 2 7 6" xfId="9547" xr:uid="{00000000-0005-0000-0000-000091210000}"/>
    <cellStyle name="Header2 3 6 2 7 7" xfId="9548" xr:uid="{00000000-0005-0000-0000-000092210000}"/>
    <cellStyle name="Header2 3 6 2 7 8" xfId="9549" xr:uid="{00000000-0005-0000-0000-000093210000}"/>
    <cellStyle name="Header2 3 6 2 8" xfId="9550" xr:uid="{00000000-0005-0000-0000-000094210000}"/>
    <cellStyle name="Header2 3 6 2 8 2" xfId="9551" xr:uid="{00000000-0005-0000-0000-000095210000}"/>
    <cellStyle name="Header2 3 6 2 8 3" xfId="9552" xr:uid="{00000000-0005-0000-0000-000096210000}"/>
    <cellStyle name="Header2 3 6 2 8 4" xfId="9553" xr:uid="{00000000-0005-0000-0000-000097210000}"/>
    <cellStyle name="Header2 3 6 2 8 5" xfId="9554" xr:uid="{00000000-0005-0000-0000-000098210000}"/>
    <cellStyle name="Header2 3 6 2 8 6" xfId="9555" xr:uid="{00000000-0005-0000-0000-000099210000}"/>
    <cellStyle name="Header2 3 6 2 8 7" xfId="9556" xr:uid="{00000000-0005-0000-0000-00009A210000}"/>
    <cellStyle name="Header2 3 6 2 8 8" xfId="9557" xr:uid="{00000000-0005-0000-0000-00009B210000}"/>
    <cellStyle name="Header2 3 6 2 9" xfId="9558" xr:uid="{00000000-0005-0000-0000-00009C210000}"/>
    <cellStyle name="Header2 3 6 3" xfId="486" xr:uid="{00000000-0005-0000-0000-00009D210000}"/>
    <cellStyle name="Header2 3 6 3 10" xfId="9559" xr:uid="{00000000-0005-0000-0000-00009E210000}"/>
    <cellStyle name="Header2 3 6 3 2" xfId="9560" xr:uid="{00000000-0005-0000-0000-00009F210000}"/>
    <cellStyle name="Header2 3 6 3 2 2" xfId="9561" xr:uid="{00000000-0005-0000-0000-0000A0210000}"/>
    <cellStyle name="Header2 3 6 3 2 3" xfId="9562" xr:uid="{00000000-0005-0000-0000-0000A1210000}"/>
    <cellStyle name="Header2 3 6 3 2 4" xfId="9563" xr:uid="{00000000-0005-0000-0000-0000A2210000}"/>
    <cellStyle name="Header2 3 6 3 2 5" xfId="9564" xr:uid="{00000000-0005-0000-0000-0000A3210000}"/>
    <cellStyle name="Header2 3 6 3 2 6" xfId="9565" xr:uid="{00000000-0005-0000-0000-0000A4210000}"/>
    <cellStyle name="Header2 3 6 3 2 7" xfId="9566" xr:uid="{00000000-0005-0000-0000-0000A5210000}"/>
    <cellStyle name="Header2 3 6 3 2 8" xfId="9567" xr:uid="{00000000-0005-0000-0000-0000A6210000}"/>
    <cellStyle name="Header2 3 6 3 3" xfId="9568" xr:uid="{00000000-0005-0000-0000-0000A7210000}"/>
    <cellStyle name="Header2 3 6 3 4" xfId="9569" xr:uid="{00000000-0005-0000-0000-0000A8210000}"/>
    <cellStyle name="Header2 3 6 3 5" xfId="9570" xr:uid="{00000000-0005-0000-0000-0000A9210000}"/>
    <cellStyle name="Header2 3 6 3 6" xfId="9571" xr:uid="{00000000-0005-0000-0000-0000AA210000}"/>
    <cellStyle name="Header2 3 6 3 7" xfId="9572" xr:uid="{00000000-0005-0000-0000-0000AB210000}"/>
    <cellStyle name="Header2 3 6 3 8" xfId="9573" xr:uid="{00000000-0005-0000-0000-0000AC210000}"/>
    <cellStyle name="Header2 3 6 3 9" xfId="9574" xr:uid="{00000000-0005-0000-0000-0000AD210000}"/>
    <cellStyle name="Header2 3 6 4" xfId="9575" xr:uid="{00000000-0005-0000-0000-0000AE210000}"/>
    <cellStyle name="Header2 3 6 4 10" xfId="9576" xr:uid="{00000000-0005-0000-0000-0000AF210000}"/>
    <cellStyle name="Header2 3 6 4 2" xfId="9577" xr:uid="{00000000-0005-0000-0000-0000B0210000}"/>
    <cellStyle name="Header2 3 6 4 2 2" xfId="9578" xr:uid="{00000000-0005-0000-0000-0000B1210000}"/>
    <cellStyle name="Header2 3 6 4 2 3" xfId="9579" xr:uid="{00000000-0005-0000-0000-0000B2210000}"/>
    <cellStyle name="Header2 3 6 4 2 4" xfId="9580" xr:uid="{00000000-0005-0000-0000-0000B3210000}"/>
    <cellStyle name="Header2 3 6 4 2 5" xfId="9581" xr:uid="{00000000-0005-0000-0000-0000B4210000}"/>
    <cellStyle name="Header2 3 6 4 2 6" xfId="9582" xr:uid="{00000000-0005-0000-0000-0000B5210000}"/>
    <cellStyle name="Header2 3 6 4 2 7" xfId="9583" xr:uid="{00000000-0005-0000-0000-0000B6210000}"/>
    <cellStyle name="Header2 3 6 4 2 8" xfId="9584" xr:uid="{00000000-0005-0000-0000-0000B7210000}"/>
    <cellStyle name="Header2 3 6 4 3" xfId="9585" xr:uid="{00000000-0005-0000-0000-0000B8210000}"/>
    <cellStyle name="Header2 3 6 4 4" xfId="9586" xr:uid="{00000000-0005-0000-0000-0000B9210000}"/>
    <cellStyle name="Header2 3 6 4 5" xfId="9587" xr:uid="{00000000-0005-0000-0000-0000BA210000}"/>
    <cellStyle name="Header2 3 6 4 6" xfId="9588" xr:uid="{00000000-0005-0000-0000-0000BB210000}"/>
    <cellStyle name="Header2 3 6 4 7" xfId="9589" xr:uid="{00000000-0005-0000-0000-0000BC210000}"/>
    <cellStyle name="Header2 3 6 4 8" xfId="9590" xr:uid="{00000000-0005-0000-0000-0000BD210000}"/>
    <cellStyle name="Header2 3 6 4 9" xfId="9591" xr:uid="{00000000-0005-0000-0000-0000BE210000}"/>
    <cellStyle name="Header2 3 6 5" xfId="9592" xr:uid="{00000000-0005-0000-0000-0000BF210000}"/>
    <cellStyle name="Header2 3 6 5 2" xfId="9593" xr:uid="{00000000-0005-0000-0000-0000C0210000}"/>
    <cellStyle name="Header2 3 6 5 3" xfId="9594" xr:uid="{00000000-0005-0000-0000-0000C1210000}"/>
    <cellStyle name="Header2 3 6 5 4" xfId="9595" xr:uid="{00000000-0005-0000-0000-0000C2210000}"/>
    <cellStyle name="Header2 3 6 5 5" xfId="9596" xr:uid="{00000000-0005-0000-0000-0000C3210000}"/>
    <cellStyle name="Header2 3 6 5 6" xfId="9597" xr:uid="{00000000-0005-0000-0000-0000C4210000}"/>
    <cellStyle name="Header2 3 6 5 7" xfId="9598" xr:uid="{00000000-0005-0000-0000-0000C5210000}"/>
    <cellStyle name="Header2 3 6 5 8" xfId="9599" xr:uid="{00000000-0005-0000-0000-0000C6210000}"/>
    <cellStyle name="Header2 3 6 5 9" xfId="9600" xr:uid="{00000000-0005-0000-0000-0000C7210000}"/>
    <cellStyle name="Header2 3 6 6" xfId="9601" xr:uid="{00000000-0005-0000-0000-0000C8210000}"/>
    <cellStyle name="Header2 3 6 6 2" xfId="9602" xr:uid="{00000000-0005-0000-0000-0000C9210000}"/>
    <cellStyle name="Header2 3 6 6 3" xfId="9603" xr:uid="{00000000-0005-0000-0000-0000CA210000}"/>
    <cellStyle name="Header2 3 6 6 4" xfId="9604" xr:uid="{00000000-0005-0000-0000-0000CB210000}"/>
    <cellStyle name="Header2 3 6 6 5" xfId="9605" xr:uid="{00000000-0005-0000-0000-0000CC210000}"/>
    <cellStyle name="Header2 3 6 6 6" xfId="9606" xr:uid="{00000000-0005-0000-0000-0000CD210000}"/>
    <cellStyle name="Header2 3 6 6 7" xfId="9607" xr:uid="{00000000-0005-0000-0000-0000CE210000}"/>
    <cellStyle name="Header2 3 6 6 8" xfId="9608" xr:uid="{00000000-0005-0000-0000-0000CF210000}"/>
    <cellStyle name="Header2 3 6 7" xfId="9609" xr:uid="{00000000-0005-0000-0000-0000D0210000}"/>
    <cellStyle name="Header2 3 6 7 2" xfId="9610" xr:uid="{00000000-0005-0000-0000-0000D1210000}"/>
    <cellStyle name="Header2 3 6 7 3" xfId="9611" xr:uid="{00000000-0005-0000-0000-0000D2210000}"/>
    <cellStyle name="Header2 3 6 7 4" xfId="9612" xr:uid="{00000000-0005-0000-0000-0000D3210000}"/>
    <cellStyle name="Header2 3 6 7 5" xfId="9613" xr:uid="{00000000-0005-0000-0000-0000D4210000}"/>
    <cellStyle name="Header2 3 6 7 6" xfId="9614" xr:uid="{00000000-0005-0000-0000-0000D5210000}"/>
    <cellStyle name="Header2 3 6 7 7" xfId="9615" xr:uid="{00000000-0005-0000-0000-0000D6210000}"/>
    <cellStyle name="Header2 3 6 7 8" xfId="9616" xr:uid="{00000000-0005-0000-0000-0000D7210000}"/>
    <cellStyle name="Header2 3 6 8" xfId="9617" xr:uid="{00000000-0005-0000-0000-0000D8210000}"/>
    <cellStyle name="Header2 3 6 8 2" xfId="9618" xr:uid="{00000000-0005-0000-0000-0000D9210000}"/>
    <cellStyle name="Header2 3 6 8 3" xfId="9619" xr:uid="{00000000-0005-0000-0000-0000DA210000}"/>
    <cellStyle name="Header2 3 6 8 4" xfId="9620" xr:uid="{00000000-0005-0000-0000-0000DB210000}"/>
    <cellStyle name="Header2 3 6 8 5" xfId="9621" xr:uid="{00000000-0005-0000-0000-0000DC210000}"/>
    <cellStyle name="Header2 3 6 8 6" xfId="9622" xr:uid="{00000000-0005-0000-0000-0000DD210000}"/>
    <cellStyle name="Header2 3 6 8 7" xfId="9623" xr:uid="{00000000-0005-0000-0000-0000DE210000}"/>
    <cellStyle name="Header2 3 6 8 8" xfId="9624" xr:uid="{00000000-0005-0000-0000-0000DF210000}"/>
    <cellStyle name="Header2 3 6 9" xfId="9625" xr:uid="{00000000-0005-0000-0000-0000E0210000}"/>
    <cellStyle name="Header2 3 6 9 2" xfId="9626" xr:uid="{00000000-0005-0000-0000-0000E1210000}"/>
    <cellStyle name="Header2 3 6 9 3" xfId="9627" xr:uid="{00000000-0005-0000-0000-0000E2210000}"/>
    <cellStyle name="Header2 3 6 9 4" xfId="9628" xr:uid="{00000000-0005-0000-0000-0000E3210000}"/>
    <cellStyle name="Header2 3 6 9 5" xfId="9629" xr:uid="{00000000-0005-0000-0000-0000E4210000}"/>
    <cellStyle name="Header2 3 6 9 6" xfId="9630" xr:uid="{00000000-0005-0000-0000-0000E5210000}"/>
    <cellStyle name="Header2 3 6 9 7" xfId="9631" xr:uid="{00000000-0005-0000-0000-0000E6210000}"/>
    <cellStyle name="Header2 3 6 9 8" xfId="9632" xr:uid="{00000000-0005-0000-0000-0000E7210000}"/>
    <cellStyle name="Header2 3 7" xfId="487" xr:uid="{00000000-0005-0000-0000-0000E8210000}"/>
    <cellStyle name="Header2 3 7 10" xfId="9633" xr:uid="{00000000-0005-0000-0000-0000E9210000}"/>
    <cellStyle name="Header2 3 7 11" xfId="9634" xr:uid="{00000000-0005-0000-0000-0000EA210000}"/>
    <cellStyle name="Header2 3 7 12" xfId="9635" xr:uid="{00000000-0005-0000-0000-0000EB210000}"/>
    <cellStyle name="Header2 3 7 13" xfId="9636" xr:uid="{00000000-0005-0000-0000-0000EC210000}"/>
    <cellStyle name="Header2 3 7 14" xfId="9637" xr:uid="{00000000-0005-0000-0000-0000ED210000}"/>
    <cellStyle name="Header2 3 7 15" xfId="9638" xr:uid="{00000000-0005-0000-0000-0000EE210000}"/>
    <cellStyle name="Header2 3 7 16" xfId="9639" xr:uid="{00000000-0005-0000-0000-0000EF210000}"/>
    <cellStyle name="Header2 3 7 17" xfId="9640" xr:uid="{00000000-0005-0000-0000-0000F0210000}"/>
    <cellStyle name="Header2 3 7 2" xfId="488" xr:uid="{00000000-0005-0000-0000-0000F1210000}"/>
    <cellStyle name="Header2 3 7 2 10" xfId="9641" xr:uid="{00000000-0005-0000-0000-0000F2210000}"/>
    <cellStyle name="Header2 3 7 2 11" xfId="9642" xr:uid="{00000000-0005-0000-0000-0000F3210000}"/>
    <cellStyle name="Header2 3 7 2 12" xfId="9643" xr:uid="{00000000-0005-0000-0000-0000F4210000}"/>
    <cellStyle name="Header2 3 7 2 13" xfId="9644" xr:uid="{00000000-0005-0000-0000-0000F5210000}"/>
    <cellStyle name="Header2 3 7 2 14" xfId="9645" xr:uid="{00000000-0005-0000-0000-0000F6210000}"/>
    <cellStyle name="Header2 3 7 2 15" xfId="9646" xr:uid="{00000000-0005-0000-0000-0000F7210000}"/>
    <cellStyle name="Header2 3 7 2 16" xfId="9647" xr:uid="{00000000-0005-0000-0000-0000F8210000}"/>
    <cellStyle name="Header2 3 7 2 2" xfId="489" xr:uid="{00000000-0005-0000-0000-0000F9210000}"/>
    <cellStyle name="Header2 3 7 2 2 10" xfId="9648" xr:uid="{00000000-0005-0000-0000-0000FA210000}"/>
    <cellStyle name="Header2 3 7 2 2 2" xfId="9649" xr:uid="{00000000-0005-0000-0000-0000FB210000}"/>
    <cellStyle name="Header2 3 7 2 2 2 2" xfId="9650" xr:uid="{00000000-0005-0000-0000-0000FC210000}"/>
    <cellStyle name="Header2 3 7 2 2 2 3" xfId="9651" xr:uid="{00000000-0005-0000-0000-0000FD210000}"/>
    <cellStyle name="Header2 3 7 2 2 2 4" xfId="9652" xr:uid="{00000000-0005-0000-0000-0000FE210000}"/>
    <cellStyle name="Header2 3 7 2 2 2 5" xfId="9653" xr:uid="{00000000-0005-0000-0000-0000FF210000}"/>
    <cellStyle name="Header2 3 7 2 2 2 6" xfId="9654" xr:uid="{00000000-0005-0000-0000-000000220000}"/>
    <cellStyle name="Header2 3 7 2 2 2 7" xfId="9655" xr:uid="{00000000-0005-0000-0000-000001220000}"/>
    <cellStyle name="Header2 3 7 2 2 2 8" xfId="9656" xr:uid="{00000000-0005-0000-0000-000002220000}"/>
    <cellStyle name="Header2 3 7 2 2 3" xfId="9657" xr:uid="{00000000-0005-0000-0000-000003220000}"/>
    <cellStyle name="Header2 3 7 2 2 4" xfId="9658" xr:uid="{00000000-0005-0000-0000-000004220000}"/>
    <cellStyle name="Header2 3 7 2 2 5" xfId="9659" xr:uid="{00000000-0005-0000-0000-000005220000}"/>
    <cellStyle name="Header2 3 7 2 2 6" xfId="9660" xr:uid="{00000000-0005-0000-0000-000006220000}"/>
    <cellStyle name="Header2 3 7 2 2 7" xfId="9661" xr:uid="{00000000-0005-0000-0000-000007220000}"/>
    <cellStyle name="Header2 3 7 2 2 8" xfId="9662" xr:uid="{00000000-0005-0000-0000-000008220000}"/>
    <cellStyle name="Header2 3 7 2 2 9" xfId="9663" xr:uid="{00000000-0005-0000-0000-000009220000}"/>
    <cellStyle name="Header2 3 7 2 3" xfId="9664" xr:uid="{00000000-0005-0000-0000-00000A220000}"/>
    <cellStyle name="Header2 3 7 2 3 10" xfId="9665" xr:uid="{00000000-0005-0000-0000-00000B220000}"/>
    <cellStyle name="Header2 3 7 2 3 2" xfId="9666" xr:uid="{00000000-0005-0000-0000-00000C220000}"/>
    <cellStyle name="Header2 3 7 2 3 2 2" xfId="9667" xr:uid="{00000000-0005-0000-0000-00000D220000}"/>
    <cellStyle name="Header2 3 7 2 3 2 3" xfId="9668" xr:uid="{00000000-0005-0000-0000-00000E220000}"/>
    <cellStyle name="Header2 3 7 2 3 2 4" xfId="9669" xr:uid="{00000000-0005-0000-0000-00000F220000}"/>
    <cellStyle name="Header2 3 7 2 3 2 5" xfId="9670" xr:uid="{00000000-0005-0000-0000-000010220000}"/>
    <cellStyle name="Header2 3 7 2 3 2 6" xfId="9671" xr:uid="{00000000-0005-0000-0000-000011220000}"/>
    <cellStyle name="Header2 3 7 2 3 2 7" xfId="9672" xr:uid="{00000000-0005-0000-0000-000012220000}"/>
    <cellStyle name="Header2 3 7 2 3 2 8" xfId="9673" xr:uid="{00000000-0005-0000-0000-000013220000}"/>
    <cellStyle name="Header2 3 7 2 3 3" xfId="9674" xr:uid="{00000000-0005-0000-0000-000014220000}"/>
    <cellStyle name="Header2 3 7 2 3 4" xfId="9675" xr:uid="{00000000-0005-0000-0000-000015220000}"/>
    <cellStyle name="Header2 3 7 2 3 5" xfId="9676" xr:uid="{00000000-0005-0000-0000-000016220000}"/>
    <cellStyle name="Header2 3 7 2 3 6" xfId="9677" xr:uid="{00000000-0005-0000-0000-000017220000}"/>
    <cellStyle name="Header2 3 7 2 3 7" xfId="9678" xr:uid="{00000000-0005-0000-0000-000018220000}"/>
    <cellStyle name="Header2 3 7 2 3 8" xfId="9679" xr:uid="{00000000-0005-0000-0000-000019220000}"/>
    <cellStyle name="Header2 3 7 2 3 9" xfId="9680" xr:uid="{00000000-0005-0000-0000-00001A220000}"/>
    <cellStyle name="Header2 3 7 2 4" xfId="9681" xr:uid="{00000000-0005-0000-0000-00001B220000}"/>
    <cellStyle name="Header2 3 7 2 4 2" xfId="9682" xr:uid="{00000000-0005-0000-0000-00001C220000}"/>
    <cellStyle name="Header2 3 7 2 4 3" xfId="9683" xr:uid="{00000000-0005-0000-0000-00001D220000}"/>
    <cellStyle name="Header2 3 7 2 4 4" xfId="9684" xr:uid="{00000000-0005-0000-0000-00001E220000}"/>
    <cellStyle name="Header2 3 7 2 4 5" xfId="9685" xr:uid="{00000000-0005-0000-0000-00001F220000}"/>
    <cellStyle name="Header2 3 7 2 4 6" xfId="9686" xr:uid="{00000000-0005-0000-0000-000020220000}"/>
    <cellStyle name="Header2 3 7 2 4 7" xfId="9687" xr:uid="{00000000-0005-0000-0000-000021220000}"/>
    <cellStyle name="Header2 3 7 2 4 8" xfId="9688" xr:uid="{00000000-0005-0000-0000-000022220000}"/>
    <cellStyle name="Header2 3 7 2 4 9" xfId="9689" xr:uid="{00000000-0005-0000-0000-000023220000}"/>
    <cellStyle name="Header2 3 7 2 5" xfId="9690" xr:uid="{00000000-0005-0000-0000-000024220000}"/>
    <cellStyle name="Header2 3 7 2 5 2" xfId="9691" xr:uid="{00000000-0005-0000-0000-000025220000}"/>
    <cellStyle name="Header2 3 7 2 5 3" xfId="9692" xr:uid="{00000000-0005-0000-0000-000026220000}"/>
    <cellStyle name="Header2 3 7 2 5 4" xfId="9693" xr:uid="{00000000-0005-0000-0000-000027220000}"/>
    <cellStyle name="Header2 3 7 2 5 5" xfId="9694" xr:uid="{00000000-0005-0000-0000-000028220000}"/>
    <cellStyle name="Header2 3 7 2 5 6" xfId="9695" xr:uid="{00000000-0005-0000-0000-000029220000}"/>
    <cellStyle name="Header2 3 7 2 5 7" xfId="9696" xr:uid="{00000000-0005-0000-0000-00002A220000}"/>
    <cellStyle name="Header2 3 7 2 5 8" xfId="9697" xr:uid="{00000000-0005-0000-0000-00002B220000}"/>
    <cellStyle name="Header2 3 7 2 6" xfId="9698" xr:uid="{00000000-0005-0000-0000-00002C220000}"/>
    <cellStyle name="Header2 3 7 2 6 2" xfId="9699" xr:uid="{00000000-0005-0000-0000-00002D220000}"/>
    <cellStyle name="Header2 3 7 2 6 3" xfId="9700" xr:uid="{00000000-0005-0000-0000-00002E220000}"/>
    <cellStyle name="Header2 3 7 2 6 4" xfId="9701" xr:uid="{00000000-0005-0000-0000-00002F220000}"/>
    <cellStyle name="Header2 3 7 2 6 5" xfId="9702" xr:uid="{00000000-0005-0000-0000-000030220000}"/>
    <cellStyle name="Header2 3 7 2 6 6" xfId="9703" xr:uid="{00000000-0005-0000-0000-000031220000}"/>
    <cellStyle name="Header2 3 7 2 6 7" xfId="9704" xr:uid="{00000000-0005-0000-0000-000032220000}"/>
    <cellStyle name="Header2 3 7 2 6 8" xfId="9705" xr:uid="{00000000-0005-0000-0000-000033220000}"/>
    <cellStyle name="Header2 3 7 2 7" xfId="9706" xr:uid="{00000000-0005-0000-0000-000034220000}"/>
    <cellStyle name="Header2 3 7 2 7 2" xfId="9707" xr:uid="{00000000-0005-0000-0000-000035220000}"/>
    <cellStyle name="Header2 3 7 2 7 3" xfId="9708" xr:uid="{00000000-0005-0000-0000-000036220000}"/>
    <cellStyle name="Header2 3 7 2 7 4" xfId="9709" xr:uid="{00000000-0005-0000-0000-000037220000}"/>
    <cellStyle name="Header2 3 7 2 7 5" xfId="9710" xr:uid="{00000000-0005-0000-0000-000038220000}"/>
    <cellStyle name="Header2 3 7 2 7 6" xfId="9711" xr:uid="{00000000-0005-0000-0000-000039220000}"/>
    <cellStyle name="Header2 3 7 2 7 7" xfId="9712" xr:uid="{00000000-0005-0000-0000-00003A220000}"/>
    <cellStyle name="Header2 3 7 2 7 8" xfId="9713" xr:uid="{00000000-0005-0000-0000-00003B220000}"/>
    <cellStyle name="Header2 3 7 2 8" xfId="9714" xr:uid="{00000000-0005-0000-0000-00003C220000}"/>
    <cellStyle name="Header2 3 7 2 8 2" xfId="9715" xr:uid="{00000000-0005-0000-0000-00003D220000}"/>
    <cellStyle name="Header2 3 7 2 8 3" xfId="9716" xr:uid="{00000000-0005-0000-0000-00003E220000}"/>
    <cellStyle name="Header2 3 7 2 8 4" xfId="9717" xr:uid="{00000000-0005-0000-0000-00003F220000}"/>
    <cellStyle name="Header2 3 7 2 8 5" xfId="9718" xr:uid="{00000000-0005-0000-0000-000040220000}"/>
    <cellStyle name="Header2 3 7 2 8 6" xfId="9719" xr:uid="{00000000-0005-0000-0000-000041220000}"/>
    <cellStyle name="Header2 3 7 2 8 7" xfId="9720" xr:uid="{00000000-0005-0000-0000-000042220000}"/>
    <cellStyle name="Header2 3 7 2 8 8" xfId="9721" xr:uid="{00000000-0005-0000-0000-000043220000}"/>
    <cellStyle name="Header2 3 7 2 9" xfId="9722" xr:uid="{00000000-0005-0000-0000-000044220000}"/>
    <cellStyle name="Header2 3 7 3" xfId="490" xr:uid="{00000000-0005-0000-0000-000045220000}"/>
    <cellStyle name="Header2 3 7 3 10" xfId="9723" xr:uid="{00000000-0005-0000-0000-000046220000}"/>
    <cellStyle name="Header2 3 7 3 2" xfId="9724" xr:uid="{00000000-0005-0000-0000-000047220000}"/>
    <cellStyle name="Header2 3 7 3 2 2" xfId="9725" xr:uid="{00000000-0005-0000-0000-000048220000}"/>
    <cellStyle name="Header2 3 7 3 2 3" xfId="9726" xr:uid="{00000000-0005-0000-0000-000049220000}"/>
    <cellStyle name="Header2 3 7 3 2 4" xfId="9727" xr:uid="{00000000-0005-0000-0000-00004A220000}"/>
    <cellStyle name="Header2 3 7 3 2 5" xfId="9728" xr:uid="{00000000-0005-0000-0000-00004B220000}"/>
    <cellStyle name="Header2 3 7 3 2 6" xfId="9729" xr:uid="{00000000-0005-0000-0000-00004C220000}"/>
    <cellStyle name="Header2 3 7 3 2 7" xfId="9730" xr:uid="{00000000-0005-0000-0000-00004D220000}"/>
    <cellStyle name="Header2 3 7 3 2 8" xfId="9731" xr:uid="{00000000-0005-0000-0000-00004E220000}"/>
    <cellStyle name="Header2 3 7 3 3" xfId="9732" xr:uid="{00000000-0005-0000-0000-00004F220000}"/>
    <cellStyle name="Header2 3 7 3 4" xfId="9733" xr:uid="{00000000-0005-0000-0000-000050220000}"/>
    <cellStyle name="Header2 3 7 3 5" xfId="9734" xr:uid="{00000000-0005-0000-0000-000051220000}"/>
    <cellStyle name="Header2 3 7 3 6" xfId="9735" xr:uid="{00000000-0005-0000-0000-000052220000}"/>
    <cellStyle name="Header2 3 7 3 7" xfId="9736" xr:uid="{00000000-0005-0000-0000-000053220000}"/>
    <cellStyle name="Header2 3 7 3 8" xfId="9737" xr:uid="{00000000-0005-0000-0000-000054220000}"/>
    <cellStyle name="Header2 3 7 3 9" xfId="9738" xr:uid="{00000000-0005-0000-0000-000055220000}"/>
    <cellStyle name="Header2 3 7 4" xfId="9739" xr:uid="{00000000-0005-0000-0000-000056220000}"/>
    <cellStyle name="Header2 3 7 4 10" xfId="9740" xr:uid="{00000000-0005-0000-0000-000057220000}"/>
    <cellStyle name="Header2 3 7 4 2" xfId="9741" xr:uid="{00000000-0005-0000-0000-000058220000}"/>
    <cellStyle name="Header2 3 7 4 2 2" xfId="9742" xr:uid="{00000000-0005-0000-0000-000059220000}"/>
    <cellStyle name="Header2 3 7 4 2 3" xfId="9743" xr:uid="{00000000-0005-0000-0000-00005A220000}"/>
    <cellStyle name="Header2 3 7 4 2 4" xfId="9744" xr:uid="{00000000-0005-0000-0000-00005B220000}"/>
    <cellStyle name="Header2 3 7 4 2 5" xfId="9745" xr:uid="{00000000-0005-0000-0000-00005C220000}"/>
    <cellStyle name="Header2 3 7 4 2 6" xfId="9746" xr:uid="{00000000-0005-0000-0000-00005D220000}"/>
    <cellStyle name="Header2 3 7 4 2 7" xfId="9747" xr:uid="{00000000-0005-0000-0000-00005E220000}"/>
    <cellStyle name="Header2 3 7 4 2 8" xfId="9748" xr:uid="{00000000-0005-0000-0000-00005F220000}"/>
    <cellStyle name="Header2 3 7 4 3" xfId="9749" xr:uid="{00000000-0005-0000-0000-000060220000}"/>
    <cellStyle name="Header2 3 7 4 4" xfId="9750" xr:uid="{00000000-0005-0000-0000-000061220000}"/>
    <cellStyle name="Header2 3 7 4 5" xfId="9751" xr:uid="{00000000-0005-0000-0000-000062220000}"/>
    <cellStyle name="Header2 3 7 4 6" xfId="9752" xr:uid="{00000000-0005-0000-0000-000063220000}"/>
    <cellStyle name="Header2 3 7 4 7" xfId="9753" xr:uid="{00000000-0005-0000-0000-000064220000}"/>
    <cellStyle name="Header2 3 7 4 8" xfId="9754" xr:uid="{00000000-0005-0000-0000-000065220000}"/>
    <cellStyle name="Header2 3 7 4 9" xfId="9755" xr:uid="{00000000-0005-0000-0000-000066220000}"/>
    <cellStyle name="Header2 3 7 5" xfId="9756" xr:uid="{00000000-0005-0000-0000-000067220000}"/>
    <cellStyle name="Header2 3 7 5 2" xfId="9757" xr:uid="{00000000-0005-0000-0000-000068220000}"/>
    <cellStyle name="Header2 3 7 5 3" xfId="9758" xr:uid="{00000000-0005-0000-0000-000069220000}"/>
    <cellStyle name="Header2 3 7 5 4" xfId="9759" xr:uid="{00000000-0005-0000-0000-00006A220000}"/>
    <cellStyle name="Header2 3 7 5 5" xfId="9760" xr:uid="{00000000-0005-0000-0000-00006B220000}"/>
    <cellStyle name="Header2 3 7 5 6" xfId="9761" xr:uid="{00000000-0005-0000-0000-00006C220000}"/>
    <cellStyle name="Header2 3 7 5 7" xfId="9762" xr:uid="{00000000-0005-0000-0000-00006D220000}"/>
    <cellStyle name="Header2 3 7 5 8" xfId="9763" xr:uid="{00000000-0005-0000-0000-00006E220000}"/>
    <cellStyle name="Header2 3 7 5 9" xfId="9764" xr:uid="{00000000-0005-0000-0000-00006F220000}"/>
    <cellStyle name="Header2 3 7 6" xfId="9765" xr:uid="{00000000-0005-0000-0000-000070220000}"/>
    <cellStyle name="Header2 3 7 6 2" xfId="9766" xr:uid="{00000000-0005-0000-0000-000071220000}"/>
    <cellStyle name="Header2 3 7 6 3" xfId="9767" xr:uid="{00000000-0005-0000-0000-000072220000}"/>
    <cellStyle name="Header2 3 7 6 4" xfId="9768" xr:uid="{00000000-0005-0000-0000-000073220000}"/>
    <cellStyle name="Header2 3 7 6 5" xfId="9769" xr:uid="{00000000-0005-0000-0000-000074220000}"/>
    <cellStyle name="Header2 3 7 6 6" xfId="9770" xr:uid="{00000000-0005-0000-0000-000075220000}"/>
    <cellStyle name="Header2 3 7 6 7" xfId="9771" xr:uid="{00000000-0005-0000-0000-000076220000}"/>
    <cellStyle name="Header2 3 7 6 8" xfId="9772" xr:uid="{00000000-0005-0000-0000-000077220000}"/>
    <cellStyle name="Header2 3 7 7" xfId="9773" xr:uid="{00000000-0005-0000-0000-000078220000}"/>
    <cellStyle name="Header2 3 7 7 2" xfId="9774" xr:uid="{00000000-0005-0000-0000-000079220000}"/>
    <cellStyle name="Header2 3 7 7 3" xfId="9775" xr:uid="{00000000-0005-0000-0000-00007A220000}"/>
    <cellStyle name="Header2 3 7 7 4" xfId="9776" xr:uid="{00000000-0005-0000-0000-00007B220000}"/>
    <cellStyle name="Header2 3 7 7 5" xfId="9777" xr:uid="{00000000-0005-0000-0000-00007C220000}"/>
    <cellStyle name="Header2 3 7 7 6" xfId="9778" xr:uid="{00000000-0005-0000-0000-00007D220000}"/>
    <cellStyle name="Header2 3 7 7 7" xfId="9779" xr:uid="{00000000-0005-0000-0000-00007E220000}"/>
    <cellStyle name="Header2 3 7 7 8" xfId="9780" xr:uid="{00000000-0005-0000-0000-00007F220000}"/>
    <cellStyle name="Header2 3 7 8" xfId="9781" xr:uid="{00000000-0005-0000-0000-000080220000}"/>
    <cellStyle name="Header2 3 7 8 2" xfId="9782" xr:uid="{00000000-0005-0000-0000-000081220000}"/>
    <cellStyle name="Header2 3 7 8 3" xfId="9783" xr:uid="{00000000-0005-0000-0000-000082220000}"/>
    <cellStyle name="Header2 3 7 8 4" xfId="9784" xr:uid="{00000000-0005-0000-0000-000083220000}"/>
    <cellStyle name="Header2 3 7 8 5" xfId="9785" xr:uid="{00000000-0005-0000-0000-000084220000}"/>
    <cellStyle name="Header2 3 7 8 6" xfId="9786" xr:uid="{00000000-0005-0000-0000-000085220000}"/>
    <cellStyle name="Header2 3 7 8 7" xfId="9787" xr:uid="{00000000-0005-0000-0000-000086220000}"/>
    <cellStyle name="Header2 3 7 8 8" xfId="9788" xr:uid="{00000000-0005-0000-0000-000087220000}"/>
    <cellStyle name="Header2 3 7 9" xfId="9789" xr:uid="{00000000-0005-0000-0000-000088220000}"/>
    <cellStyle name="Header2 3 7 9 2" xfId="9790" xr:uid="{00000000-0005-0000-0000-000089220000}"/>
    <cellStyle name="Header2 3 7 9 3" xfId="9791" xr:uid="{00000000-0005-0000-0000-00008A220000}"/>
    <cellStyle name="Header2 3 7 9 4" xfId="9792" xr:uid="{00000000-0005-0000-0000-00008B220000}"/>
    <cellStyle name="Header2 3 7 9 5" xfId="9793" xr:uid="{00000000-0005-0000-0000-00008C220000}"/>
    <cellStyle name="Header2 3 7 9 6" xfId="9794" xr:uid="{00000000-0005-0000-0000-00008D220000}"/>
    <cellStyle name="Header2 3 7 9 7" xfId="9795" xr:uid="{00000000-0005-0000-0000-00008E220000}"/>
    <cellStyle name="Header2 3 7 9 8" xfId="9796" xr:uid="{00000000-0005-0000-0000-00008F220000}"/>
    <cellStyle name="Header2 3 8" xfId="491" xr:uid="{00000000-0005-0000-0000-000090220000}"/>
    <cellStyle name="Header2 3 8 10" xfId="9797" xr:uid="{00000000-0005-0000-0000-000091220000}"/>
    <cellStyle name="Header2 3 8 11" xfId="9798" xr:uid="{00000000-0005-0000-0000-000092220000}"/>
    <cellStyle name="Header2 3 8 12" xfId="9799" xr:uid="{00000000-0005-0000-0000-000093220000}"/>
    <cellStyle name="Header2 3 8 13" xfId="9800" xr:uid="{00000000-0005-0000-0000-000094220000}"/>
    <cellStyle name="Header2 3 8 14" xfId="9801" xr:uid="{00000000-0005-0000-0000-000095220000}"/>
    <cellStyle name="Header2 3 8 15" xfId="9802" xr:uid="{00000000-0005-0000-0000-000096220000}"/>
    <cellStyle name="Header2 3 8 16" xfId="9803" xr:uid="{00000000-0005-0000-0000-000097220000}"/>
    <cellStyle name="Header2 3 8 2" xfId="492" xr:uid="{00000000-0005-0000-0000-000098220000}"/>
    <cellStyle name="Header2 3 8 2 10" xfId="9804" xr:uid="{00000000-0005-0000-0000-000099220000}"/>
    <cellStyle name="Header2 3 8 2 2" xfId="9805" xr:uid="{00000000-0005-0000-0000-00009A220000}"/>
    <cellStyle name="Header2 3 8 2 2 2" xfId="9806" xr:uid="{00000000-0005-0000-0000-00009B220000}"/>
    <cellStyle name="Header2 3 8 2 2 3" xfId="9807" xr:uid="{00000000-0005-0000-0000-00009C220000}"/>
    <cellStyle name="Header2 3 8 2 2 4" xfId="9808" xr:uid="{00000000-0005-0000-0000-00009D220000}"/>
    <cellStyle name="Header2 3 8 2 2 5" xfId="9809" xr:uid="{00000000-0005-0000-0000-00009E220000}"/>
    <cellStyle name="Header2 3 8 2 2 6" xfId="9810" xr:uid="{00000000-0005-0000-0000-00009F220000}"/>
    <cellStyle name="Header2 3 8 2 2 7" xfId="9811" xr:uid="{00000000-0005-0000-0000-0000A0220000}"/>
    <cellStyle name="Header2 3 8 2 2 8" xfId="9812" xr:uid="{00000000-0005-0000-0000-0000A1220000}"/>
    <cellStyle name="Header2 3 8 2 3" xfId="9813" xr:uid="{00000000-0005-0000-0000-0000A2220000}"/>
    <cellStyle name="Header2 3 8 2 4" xfId="9814" xr:uid="{00000000-0005-0000-0000-0000A3220000}"/>
    <cellStyle name="Header2 3 8 2 5" xfId="9815" xr:uid="{00000000-0005-0000-0000-0000A4220000}"/>
    <cellStyle name="Header2 3 8 2 6" xfId="9816" xr:uid="{00000000-0005-0000-0000-0000A5220000}"/>
    <cellStyle name="Header2 3 8 2 7" xfId="9817" xr:uid="{00000000-0005-0000-0000-0000A6220000}"/>
    <cellStyle name="Header2 3 8 2 8" xfId="9818" xr:uid="{00000000-0005-0000-0000-0000A7220000}"/>
    <cellStyle name="Header2 3 8 2 9" xfId="9819" xr:uid="{00000000-0005-0000-0000-0000A8220000}"/>
    <cellStyle name="Header2 3 8 3" xfId="9820" xr:uid="{00000000-0005-0000-0000-0000A9220000}"/>
    <cellStyle name="Header2 3 8 3 10" xfId="9821" xr:uid="{00000000-0005-0000-0000-0000AA220000}"/>
    <cellStyle name="Header2 3 8 3 2" xfId="9822" xr:uid="{00000000-0005-0000-0000-0000AB220000}"/>
    <cellStyle name="Header2 3 8 3 2 2" xfId="9823" xr:uid="{00000000-0005-0000-0000-0000AC220000}"/>
    <cellStyle name="Header2 3 8 3 2 3" xfId="9824" xr:uid="{00000000-0005-0000-0000-0000AD220000}"/>
    <cellStyle name="Header2 3 8 3 2 4" xfId="9825" xr:uid="{00000000-0005-0000-0000-0000AE220000}"/>
    <cellStyle name="Header2 3 8 3 2 5" xfId="9826" xr:uid="{00000000-0005-0000-0000-0000AF220000}"/>
    <cellStyle name="Header2 3 8 3 2 6" xfId="9827" xr:uid="{00000000-0005-0000-0000-0000B0220000}"/>
    <cellStyle name="Header2 3 8 3 2 7" xfId="9828" xr:uid="{00000000-0005-0000-0000-0000B1220000}"/>
    <cellStyle name="Header2 3 8 3 2 8" xfId="9829" xr:uid="{00000000-0005-0000-0000-0000B2220000}"/>
    <cellStyle name="Header2 3 8 3 3" xfId="9830" xr:uid="{00000000-0005-0000-0000-0000B3220000}"/>
    <cellStyle name="Header2 3 8 3 4" xfId="9831" xr:uid="{00000000-0005-0000-0000-0000B4220000}"/>
    <cellStyle name="Header2 3 8 3 5" xfId="9832" xr:uid="{00000000-0005-0000-0000-0000B5220000}"/>
    <cellStyle name="Header2 3 8 3 6" xfId="9833" xr:uid="{00000000-0005-0000-0000-0000B6220000}"/>
    <cellStyle name="Header2 3 8 3 7" xfId="9834" xr:uid="{00000000-0005-0000-0000-0000B7220000}"/>
    <cellStyle name="Header2 3 8 3 8" xfId="9835" xr:uid="{00000000-0005-0000-0000-0000B8220000}"/>
    <cellStyle name="Header2 3 8 3 9" xfId="9836" xr:uid="{00000000-0005-0000-0000-0000B9220000}"/>
    <cellStyle name="Header2 3 8 4" xfId="9837" xr:uid="{00000000-0005-0000-0000-0000BA220000}"/>
    <cellStyle name="Header2 3 8 4 2" xfId="9838" xr:uid="{00000000-0005-0000-0000-0000BB220000}"/>
    <cellStyle name="Header2 3 8 4 3" xfId="9839" xr:uid="{00000000-0005-0000-0000-0000BC220000}"/>
    <cellStyle name="Header2 3 8 4 4" xfId="9840" xr:uid="{00000000-0005-0000-0000-0000BD220000}"/>
    <cellStyle name="Header2 3 8 4 5" xfId="9841" xr:uid="{00000000-0005-0000-0000-0000BE220000}"/>
    <cellStyle name="Header2 3 8 4 6" xfId="9842" xr:uid="{00000000-0005-0000-0000-0000BF220000}"/>
    <cellStyle name="Header2 3 8 4 7" xfId="9843" xr:uid="{00000000-0005-0000-0000-0000C0220000}"/>
    <cellStyle name="Header2 3 8 4 8" xfId="9844" xr:uid="{00000000-0005-0000-0000-0000C1220000}"/>
    <cellStyle name="Header2 3 8 4 9" xfId="9845" xr:uid="{00000000-0005-0000-0000-0000C2220000}"/>
    <cellStyle name="Header2 3 8 5" xfId="9846" xr:uid="{00000000-0005-0000-0000-0000C3220000}"/>
    <cellStyle name="Header2 3 8 5 2" xfId="9847" xr:uid="{00000000-0005-0000-0000-0000C4220000}"/>
    <cellStyle name="Header2 3 8 5 3" xfId="9848" xr:uid="{00000000-0005-0000-0000-0000C5220000}"/>
    <cellStyle name="Header2 3 8 5 4" xfId="9849" xr:uid="{00000000-0005-0000-0000-0000C6220000}"/>
    <cellStyle name="Header2 3 8 5 5" xfId="9850" xr:uid="{00000000-0005-0000-0000-0000C7220000}"/>
    <cellStyle name="Header2 3 8 5 6" xfId="9851" xr:uid="{00000000-0005-0000-0000-0000C8220000}"/>
    <cellStyle name="Header2 3 8 5 7" xfId="9852" xr:uid="{00000000-0005-0000-0000-0000C9220000}"/>
    <cellStyle name="Header2 3 8 5 8" xfId="9853" xr:uid="{00000000-0005-0000-0000-0000CA220000}"/>
    <cellStyle name="Header2 3 8 6" xfId="9854" xr:uid="{00000000-0005-0000-0000-0000CB220000}"/>
    <cellStyle name="Header2 3 8 6 2" xfId="9855" xr:uid="{00000000-0005-0000-0000-0000CC220000}"/>
    <cellStyle name="Header2 3 8 6 3" xfId="9856" xr:uid="{00000000-0005-0000-0000-0000CD220000}"/>
    <cellStyle name="Header2 3 8 6 4" xfId="9857" xr:uid="{00000000-0005-0000-0000-0000CE220000}"/>
    <cellStyle name="Header2 3 8 6 5" xfId="9858" xr:uid="{00000000-0005-0000-0000-0000CF220000}"/>
    <cellStyle name="Header2 3 8 6 6" xfId="9859" xr:uid="{00000000-0005-0000-0000-0000D0220000}"/>
    <cellStyle name="Header2 3 8 6 7" xfId="9860" xr:uid="{00000000-0005-0000-0000-0000D1220000}"/>
    <cellStyle name="Header2 3 8 6 8" xfId="9861" xr:uid="{00000000-0005-0000-0000-0000D2220000}"/>
    <cellStyle name="Header2 3 8 7" xfId="9862" xr:uid="{00000000-0005-0000-0000-0000D3220000}"/>
    <cellStyle name="Header2 3 8 7 2" xfId="9863" xr:uid="{00000000-0005-0000-0000-0000D4220000}"/>
    <cellStyle name="Header2 3 8 7 3" xfId="9864" xr:uid="{00000000-0005-0000-0000-0000D5220000}"/>
    <cellStyle name="Header2 3 8 7 4" xfId="9865" xr:uid="{00000000-0005-0000-0000-0000D6220000}"/>
    <cellStyle name="Header2 3 8 7 5" xfId="9866" xr:uid="{00000000-0005-0000-0000-0000D7220000}"/>
    <cellStyle name="Header2 3 8 7 6" xfId="9867" xr:uid="{00000000-0005-0000-0000-0000D8220000}"/>
    <cellStyle name="Header2 3 8 7 7" xfId="9868" xr:uid="{00000000-0005-0000-0000-0000D9220000}"/>
    <cellStyle name="Header2 3 8 7 8" xfId="9869" xr:uid="{00000000-0005-0000-0000-0000DA220000}"/>
    <cellStyle name="Header2 3 8 8" xfId="9870" xr:uid="{00000000-0005-0000-0000-0000DB220000}"/>
    <cellStyle name="Header2 3 8 8 2" xfId="9871" xr:uid="{00000000-0005-0000-0000-0000DC220000}"/>
    <cellStyle name="Header2 3 8 8 3" xfId="9872" xr:uid="{00000000-0005-0000-0000-0000DD220000}"/>
    <cellStyle name="Header2 3 8 8 4" xfId="9873" xr:uid="{00000000-0005-0000-0000-0000DE220000}"/>
    <cellStyle name="Header2 3 8 8 5" xfId="9874" xr:uid="{00000000-0005-0000-0000-0000DF220000}"/>
    <cellStyle name="Header2 3 8 8 6" xfId="9875" xr:uid="{00000000-0005-0000-0000-0000E0220000}"/>
    <cellStyle name="Header2 3 8 8 7" xfId="9876" xr:uid="{00000000-0005-0000-0000-0000E1220000}"/>
    <cellStyle name="Header2 3 8 8 8" xfId="9877" xr:uid="{00000000-0005-0000-0000-0000E2220000}"/>
    <cellStyle name="Header2 3 8 9" xfId="9878" xr:uid="{00000000-0005-0000-0000-0000E3220000}"/>
    <cellStyle name="Header2 3 9" xfId="493" xr:uid="{00000000-0005-0000-0000-0000E4220000}"/>
    <cellStyle name="Header2 3 9 10" xfId="9879" xr:uid="{00000000-0005-0000-0000-0000E5220000}"/>
    <cellStyle name="Header2 3 9 2" xfId="9880" xr:uid="{00000000-0005-0000-0000-0000E6220000}"/>
    <cellStyle name="Header2 3 9 2 2" xfId="9881" xr:uid="{00000000-0005-0000-0000-0000E7220000}"/>
    <cellStyle name="Header2 3 9 2 3" xfId="9882" xr:uid="{00000000-0005-0000-0000-0000E8220000}"/>
    <cellStyle name="Header2 3 9 2 4" xfId="9883" xr:uid="{00000000-0005-0000-0000-0000E9220000}"/>
    <cellStyle name="Header2 3 9 2 5" xfId="9884" xr:uid="{00000000-0005-0000-0000-0000EA220000}"/>
    <cellStyle name="Header2 3 9 2 6" xfId="9885" xr:uid="{00000000-0005-0000-0000-0000EB220000}"/>
    <cellStyle name="Header2 3 9 2 7" xfId="9886" xr:uid="{00000000-0005-0000-0000-0000EC220000}"/>
    <cellStyle name="Header2 3 9 2 8" xfId="9887" xr:uid="{00000000-0005-0000-0000-0000ED220000}"/>
    <cellStyle name="Header2 3 9 3" xfId="9888" xr:uid="{00000000-0005-0000-0000-0000EE220000}"/>
    <cellStyle name="Header2 3 9 4" xfId="9889" xr:uid="{00000000-0005-0000-0000-0000EF220000}"/>
    <cellStyle name="Header2 3 9 5" xfId="9890" xr:uid="{00000000-0005-0000-0000-0000F0220000}"/>
    <cellStyle name="Header2 3 9 6" xfId="9891" xr:uid="{00000000-0005-0000-0000-0000F1220000}"/>
    <cellStyle name="Header2 3 9 7" xfId="9892" xr:uid="{00000000-0005-0000-0000-0000F2220000}"/>
    <cellStyle name="Header2 3 9 8" xfId="9893" xr:uid="{00000000-0005-0000-0000-0000F3220000}"/>
    <cellStyle name="Header2 3 9 9" xfId="9894" xr:uid="{00000000-0005-0000-0000-0000F4220000}"/>
    <cellStyle name="Header2 4" xfId="494" xr:uid="{00000000-0005-0000-0000-0000F5220000}"/>
    <cellStyle name="Header2 4 10" xfId="9895" xr:uid="{00000000-0005-0000-0000-0000F6220000}"/>
    <cellStyle name="Header2 4 2" xfId="9896" xr:uid="{00000000-0005-0000-0000-0000F7220000}"/>
    <cellStyle name="Header2 4 2 2" xfId="9897" xr:uid="{00000000-0005-0000-0000-0000F8220000}"/>
    <cellStyle name="Header2 4 2 3" xfId="9898" xr:uid="{00000000-0005-0000-0000-0000F9220000}"/>
    <cellStyle name="Header2 4 2 4" xfId="9899" xr:uid="{00000000-0005-0000-0000-0000FA220000}"/>
    <cellStyle name="Header2 4 2 5" xfId="9900" xr:uid="{00000000-0005-0000-0000-0000FB220000}"/>
    <cellStyle name="Header2 4 2 6" xfId="9901" xr:uid="{00000000-0005-0000-0000-0000FC220000}"/>
    <cellStyle name="Header2 4 2 7" xfId="9902" xr:uid="{00000000-0005-0000-0000-0000FD220000}"/>
    <cellStyle name="Header2 4 2 8" xfId="9903" xr:uid="{00000000-0005-0000-0000-0000FE220000}"/>
    <cellStyle name="Header2 4 3" xfId="9904" xr:uid="{00000000-0005-0000-0000-0000FF220000}"/>
    <cellStyle name="Header2 4 4" xfId="9905" xr:uid="{00000000-0005-0000-0000-000000230000}"/>
    <cellStyle name="Header2 4 5" xfId="9906" xr:uid="{00000000-0005-0000-0000-000001230000}"/>
    <cellStyle name="Header2 4 6" xfId="9907" xr:uid="{00000000-0005-0000-0000-000002230000}"/>
    <cellStyle name="Header2 4 7" xfId="9908" xr:uid="{00000000-0005-0000-0000-000003230000}"/>
    <cellStyle name="Header2 4 8" xfId="9909" xr:uid="{00000000-0005-0000-0000-000004230000}"/>
    <cellStyle name="Header2 4 9" xfId="9910" xr:uid="{00000000-0005-0000-0000-000005230000}"/>
    <cellStyle name="Header2 5" xfId="9911" xr:uid="{00000000-0005-0000-0000-000006230000}"/>
    <cellStyle name="Header2 5 2" xfId="9912" xr:uid="{00000000-0005-0000-0000-000007230000}"/>
    <cellStyle name="Header2 5 3" xfId="9913" xr:uid="{00000000-0005-0000-0000-000008230000}"/>
    <cellStyle name="Header2 5 4" xfId="9914" xr:uid="{00000000-0005-0000-0000-000009230000}"/>
    <cellStyle name="Header2 5 5" xfId="9915" xr:uid="{00000000-0005-0000-0000-00000A230000}"/>
    <cellStyle name="Header2 5 6" xfId="9916" xr:uid="{00000000-0005-0000-0000-00000B230000}"/>
    <cellStyle name="Header2 5 7" xfId="9917" xr:uid="{00000000-0005-0000-0000-00000C230000}"/>
    <cellStyle name="Header2 5 8" xfId="9918" xr:uid="{00000000-0005-0000-0000-00000D230000}"/>
    <cellStyle name="Header2 5 9" xfId="9919" xr:uid="{00000000-0005-0000-0000-00000E230000}"/>
    <cellStyle name="Header2 6" xfId="9920" xr:uid="{00000000-0005-0000-0000-00000F230000}"/>
    <cellStyle name="Header2 6 2" xfId="9921" xr:uid="{00000000-0005-0000-0000-000010230000}"/>
    <cellStyle name="Header2 6 3" xfId="9922" xr:uid="{00000000-0005-0000-0000-000011230000}"/>
    <cellStyle name="Header2 6 4" xfId="9923" xr:uid="{00000000-0005-0000-0000-000012230000}"/>
    <cellStyle name="Header2 6 5" xfId="9924" xr:uid="{00000000-0005-0000-0000-000013230000}"/>
    <cellStyle name="Header2 6 6" xfId="9925" xr:uid="{00000000-0005-0000-0000-000014230000}"/>
    <cellStyle name="Header2 6 7" xfId="9926" xr:uid="{00000000-0005-0000-0000-000015230000}"/>
    <cellStyle name="Header2 6 8" xfId="9927" xr:uid="{00000000-0005-0000-0000-000016230000}"/>
    <cellStyle name="Header2 7" xfId="9928" xr:uid="{00000000-0005-0000-0000-000017230000}"/>
    <cellStyle name="Header2 7 2" xfId="9929" xr:uid="{00000000-0005-0000-0000-000018230000}"/>
    <cellStyle name="Header2 7 3" xfId="9930" xr:uid="{00000000-0005-0000-0000-000019230000}"/>
    <cellStyle name="Header2 7 4" xfId="9931" xr:uid="{00000000-0005-0000-0000-00001A230000}"/>
    <cellStyle name="Header2 7 5" xfId="9932" xr:uid="{00000000-0005-0000-0000-00001B230000}"/>
    <cellStyle name="Header2 7 6" xfId="9933" xr:uid="{00000000-0005-0000-0000-00001C230000}"/>
    <cellStyle name="Header2 7 7" xfId="9934" xr:uid="{00000000-0005-0000-0000-00001D230000}"/>
    <cellStyle name="Header2 7 8" xfId="9935" xr:uid="{00000000-0005-0000-0000-00001E230000}"/>
    <cellStyle name="Heading1" xfId="52" xr:uid="{00000000-0005-0000-0000-00001F230000}"/>
    <cellStyle name="Heading2" xfId="53" xr:uid="{00000000-0005-0000-0000-000020230000}"/>
    <cellStyle name="HIGHLIGHT" xfId="54" xr:uid="{00000000-0005-0000-0000-000021230000}"/>
    <cellStyle name="Hyperlink" xfId="33104" builtinId="8"/>
    <cellStyle name="Hyperlink 2" xfId="495" xr:uid="{00000000-0005-0000-0000-000023230000}"/>
    <cellStyle name="Hyperlink 2 2" xfId="496" xr:uid="{00000000-0005-0000-0000-000024230000}"/>
    <cellStyle name="Hyperlink 3" xfId="497" xr:uid="{00000000-0005-0000-0000-000025230000}"/>
    <cellStyle name="Hyperlink 4" xfId="498" xr:uid="{00000000-0005-0000-0000-000026230000}"/>
    <cellStyle name="Input [yellow]" xfId="55" xr:uid="{00000000-0005-0000-0000-000027230000}"/>
    <cellStyle name="Input [yellow] 2" xfId="499" xr:uid="{00000000-0005-0000-0000-000028230000}"/>
    <cellStyle name="Input [yellow] 2 2" xfId="500" xr:uid="{00000000-0005-0000-0000-000029230000}"/>
    <cellStyle name="Input [yellow] 2 2 10" xfId="9936" xr:uid="{00000000-0005-0000-0000-00002A230000}"/>
    <cellStyle name="Input [yellow] 2 2 10 2" xfId="9937" xr:uid="{00000000-0005-0000-0000-00002B230000}"/>
    <cellStyle name="Input [yellow] 2 2 10 3" xfId="9938" xr:uid="{00000000-0005-0000-0000-00002C230000}"/>
    <cellStyle name="Input [yellow] 2 2 10 4" xfId="9939" xr:uid="{00000000-0005-0000-0000-00002D230000}"/>
    <cellStyle name="Input [yellow] 2 2 10 5" xfId="9940" xr:uid="{00000000-0005-0000-0000-00002E230000}"/>
    <cellStyle name="Input [yellow] 2 2 10 6" xfId="9941" xr:uid="{00000000-0005-0000-0000-00002F230000}"/>
    <cellStyle name="Input [yellow] 2 2 10 7" xfId="9942" xr:uid="{00000000-0005-0000-0000-000030230000}"/>
    <cellStyle name="Input [yellow] 2 2 10 8" xfId="9943" xr:uid="{00000000-0005-0000-0000-000031230000}"/>
    <cellStyle name="Input [yellow] 2 2 10 9" xfId="9944" xr:uid="{00000000-0005-0000-0000-000032230000}"/>
    <cellStyle name="Input [yellow] 2 2 11" xfId="9945" xr:uid="{00000000-0005-0000-0000-000033230000}"/>
    <cellStyle name="Input [yellow] 2 2 11 2" xfId="9946" xr:uid="{00000000-0005-0000-0000-000034230000}"/>
    <cellStyle name="Input [yellow] 2 2 11 3" xfId="9947" xr:uid="{00000000-0005-0000-0000-000035230000}"/>
    <cellStyle name="Input [yellow] 2 2 11 4" xfId="9948" xr:uid="{00000000-0005-0000-0000-000036230000}"/>
    <cellStyle name="Input [yellow] 2 2 11 5" xfId="9949" xr:uid="{00000000-0005-0000-0000-000037230000}"/>
    <cellStyle name="Input [yellow] 2 2 11 6" xfId="9950" xr:uid="{00000000-0005-0000-0000-000038230000}"/>
    <cellStyle name="Input [yellow] 2 2 11 7" xfId="9951" xr:uid="{00000000-0005-0000-0000-000039230000}"/>
    <cellStyle name="Input [yellow] 2 2 11 8" xfId="9952" xr:uid="{00000000-0005-0000-0000-00003A230000}"/>
    <cellStyle name="Input [yellow] 2 2 12" xfId="9953" xr:uid="{00000000-0005-0000-0000-00003B230000}"/>
    <cellStyle name="Input [yellow] 2 2 12 2" xfId="9954" xr:uid="{00000000-0005-0000-0000-00003C230000}"/>
    <cellStyle name="Input [yellow] 2 2 12 3" xfId="9955" xr:uid="{00000000-0005-0000-0000-00003D230000}"/>
    <cellStyle name="Input [yellow] 2 2 12 4" xfId="9956" xr:uid="{00000000-0005-0000-0000-00003E230000}"/>
    <cellStyle name="Input [yellow] 2 2 12 5" xfId="9957" xr:uid="{00000000-0005-0000-0000-00003F230000}"/>
    <cellStyle name="Input [yellow] 2 2 12 6" xfId="9958" xr:uid="{00000000-0005-0000-0000-000040230000}"/>
    <cellStyle name="Input [yellow] 2 2 12 7" xfId="9959" xr:uid="{00000000-0005-0000-0000-000041230000}"/>
    <cellStyle name="Input [yellow] 2 2 12 8" xfId="9960" xr:uid="{00000000-0005-0000-0000-000042230000}"/>
    <cellStyle name="Input [yellow] 2 2 13" xfId="9961" xr:uid="{00000000-0005-0000-0000-000043230000}"/>
    <cellStyle name="Input [yellow] 2 2 14" xfId="9962" xr:uid="{00000000-0005-0000-0000-000044230000}"/>
    <cellStyle name="Input [yellow] 2 2 15" xfId="9963" xr:uid="{00000000-0005-0000-0000-000045230000}"/>
    <cellStyle name="Input [yellow] 2 2 16" xfId="9964" xr:uid="{00000000-0005-0000-0000-000046230000}"/>
    <cellStyle name="Input [yellow] 2 2 17" xfId="9965" xr:uid="{00000000-0005-0000-0000-000047230000}"/>
    <cellStyle name="Input [yellow] 2 2 2" xfId="501" xr:uid="{00000000-0005-0000-0000-000048230000}"/>
    <cellStyle name="Input [yellow] 2 2 2 10" xfId="9966" xr:uid="{00000000-0005-0000-0000-000049230000}"/>
    <cellStyle name="Input [yellow] 2 2 2 11" xfId="9967" xr:uid="{00000000-0005-0000-0000-00004A230000}"/>
    <cellStyle name="Input [yellow] 2 2 2 12" xfId="9968" xr:uid="{00000000-0005-0000-0000-00004B230000}"/>
    <cellStyle name="Input [yellow] 2 2 2 13" xfId="9969" xr:uid="{00000000-0005-0000-0000-00004C230000}"/>
    <cellStyle name="Input [yellow] 2 2 2 14" xfId="9970" xr:uid="{00000000-0005-0000-0000-00004D230000}"/>
    <cellStyle name="Input [yellow] 2 2 2 15" xfId="9971" xr:uid="{00000000-0005-0000-0000-00004E230000}"/>
    <cellStyle name="Input [yellow] 2 2 2 16" xfId="9972" xr:uid="{00000000-0005-0000-0000-00004F230000}"/>
    <cellStyle name="Input [yellow] 2 2 2 17" xfId="9973" xr:uid="{00000000-0005-0000-0000-000050230000}"/>
    <cellStyle name="Input [yellow] 2 2 2 2" xfId="502" xr:uid="{00000000-0005-0000-0000-000051230000}"/>
    <cellStyle name="Input [yellow] 2 2 2 2 10" xfId="9974" xr:uid="{00000000-0005-0000-0000-000052230000}"/>
    <cellStyle name="Input [yellow] 2 2 2 2 10 2" xfId="9975" xr:uid="{00000000-0005-0000-0000-000053230000}"/>
    <cellStyle name="Input [yellow] 2 2 2 2 10 3" xfId="9976" xr:uid="{00000000-0005-0000-0000-000054230000}"/>
    <cellStyle name="Input [yellow] 2 2 2 2 10 4" xfId="9977" xr:uid="{00000000-0005-0000-0000-000055230000}"/>
    <cellStyle name="Input [yellow] 2 2 2 2 10 5" xfId="9978" xr:uid="{00000000-0005-0000-0000-000056230000}"/>
    <cellStyle name="Input [yellow] 2 2 2 2 10 6" xfId="9979" xr:uid="{00000000-0005-0000-0000-000057230000}"/>
    <cellStyle name="Input [yellow] 2 2 2 2 10 7" xfId="9980" xr:uid="{00000000-0005-0000-0000-000058230000}"/>
    <cellStyle name="Input [yellow] 2 2 2 2 10 8" xfId="9981" xr:uid="{00000000-0005-0000-0000-000059230000}"/>
    <cellStyle name="Input [yellow] 2 2 2 2 11" xfId="9982" xr:uid="{00000000-0005-0000-0000-00005A230000}"/>
    <cellStyle name="Input [yellow] 2 2 2 2 11 2" xfId="9983" xr:uid="{00000000-0005-0000-0000-00005B230000}"/>
    <cellStyle name="Input [yellow] 2 2 2 2 11 3" xfId="9984" xr:uid="{00000000-0005-0000-0000-00005C230000}"/>
    <cellStyle name="Input [yellow] 2 2 2 2 11 4" xfId="9985" xr:uid="{00000000-0005-0000-0000-00005D230000}"/>
    <cellStyle name="Input [yellow] 2 2 2 2 11 5" xfId="9986" xr:uid="{00000000-0005-0000-0000-00005E230000}"/>
    <cellStyle name="Input [yellow] 2 2 2 2 11 6" xfId="9987" xr:uid="{00000000-0005-0000-0000-00005F230000}"/>
    <cellStyle name="Input [yellow] 2 2 2 2 11 7" xfId="9988" xr:uid="{00000000-0005-0000-0000-000060230000}"/>
    <cellStyle name="Input [yellow] 2 2 2 2 11 8" xfId="9989" xr:uid="{00000000-0005-0000-0000-000061230000}"/>
    <cellStyle name="Input [yellow] 2 2 2 2 12" xfId="9990" xr:uid="{00000000-0005-0000-0000-000062230000}"/>
    <cellStyle name="Input [yellow] 2 2 2 2 13" xfId="9991" xr:uid="{00000000-0005-0000-0000-000063230000}"/>
    <cellStyle name="Input [yellow] 2 2 2 2 14" xfId="9992" xr:uid="{00000000-0005-0000-0000-000064230000}"/>
    <cellStyle name="Input [yellow] 2 2 2 2 15" xfId="9993" xr:uid="{00000000-0005-0000-0000-000065230000}"/>
    <cellStyle name="Input [yellow] 2 2 2 2 16" xfId="9994" xr:uid="{00000000-0005-0000-0000-000066230000}"/>
    <cellStyle name="Input [yellow] 2 2 2 2 17" xfId="9995" xr:uid="{00000000-0005-0000-0000-000067230000}"/>
    <cellStyle name="Input [yellow] 2 2 2 2 18" xfId="9996" xr:uid="{00000000-0005-0000-0000-000068230000}"/>
    <cellStyle name="Input [yellow] 2 2 2 2 19" xfId="9997" xr:uid="{00000000-0005-0000-0000-000069230000}"/>
    <cellStyle name="Input [yellow] 2 2 2 2 2" xfId="503" xr:uid="{00000000-0005-0000-0000-00006A230000}"/>
    <cellStyle name="Input [yellow] 2 2 2 2 2 10" xfId="9998" xr:uid="{00000000-0005-0000-0000-00006B230000}"/>
    <cellStyle name="Input [yellow] 2 2 2 2 2 11" xfId="9999" xr:uid="{00000000-0005-0000-0000-00006C230000}"/>
    <cellStyle name="Input [yellow] 2 2 2 2 2 12" xfId="10000" xr:uid="{00000000-0005-0000-0000-00006D230000}"/>
    <cellStyle name="Input [yellow] 2 2 2 2 2 13" xfId="10001" xr:uid="{00000000-0005-0000-0000-00006E230000}"/>
    <cellStyle name="Input [yellow] 2 2 2 2 2 14" xfId="10002" xr:uid="{00000000-0005-0000-0000-00006F230000}"/>
    <cellStyle name="Input [yellow] 2 2 2 2 2 15" xfId="10003" xr:uid="{00000000-0005-0000-0000-000070230000}"/>
    <cellStyle name="Input [yellow] 2 2 2 2 2 16" xfId="10004" xr:uid="{00000000-0005-0000-0000-000071230000}"/>
    <cellStyle name="Input [yellow] 2 2 2 2 2 17" xfId="10005" xr:uid="{00000000-0005-0000-0000-000072230000}"/>
    <cellStyle name="Input [yellow] 2 2 2 2 2 2" xfId="504" xr:uid="{00000000-0005-0000-0000-000073230000}"/>
    <cellStyle name="Input [yellow] 2 2 2 2 2 2 10" xfId="10006" xr:uid="{00000000-0005-0000-0000-000074230000}"/>
    <cellStyle name="Input [yellow] 2 2 2 2 2 2 11" xfId="10007" xr:uid="{00000000-0005-0000-0000-000075230000}"/>
    <cellStyle name="Input [yellow] 2 2 2 2 2 2 12" xfId="10008" xr:uid="{00000000-0005-0000-0000-000076230000}"/>
    <cellStyle name="Input [yellow] 2 2 2 2 2 2 13" xfId="10009" xr:uid="{00000000-0005-0000-0000-000077230000}"/>
    <cellStyle name="Input [yellow] 2 2 2 2 2 2 14" xfId="10010" xr:uid="{00000000-0005-0000-0000-000078230000}"/>
    <cellStyle name="Input [yellow] 2 2 2 2 2 2 15" xfId="10011" xr:uid="{00000000-0005-0000-0000-000079230000}"/>
    <cellStyle name="Input [yellow] 2 2 2 2 2 2 16" xfId="10012" xr:uid="{00000000-0005-0000-0000-00007A230000}"/>
    <cellStyle name="Input [yellow] 2 2 2 2 2 2 2" xfId="505" xr:uid="{00000000-0005-0000-0000-00007B230000}"/>
    <cellStyle name="Input [yellow] 2 2 2 2 2 2 2 10" xfId="10013" xr:uid="{00000000-0005-0000-0000-00007C230000}"/>
    <cellStyle name="Input [yellow] 2 2 2 2 2 2 2 2" xfId="10014" xr:uid="{00000000-0005-0000-0000-00007D230000}"/>
    <cellStyle name="Input [yellow] 2 2 2 2 2 2 2 2 2" xfId="10015" xr:uid="{00000000-0005-0000-0000-00007E230000}"/>
    <cellStyle name="Input [yellow] 2 2 2 2 2 2 2 2 3" xfId="10016" xr:uid="{00000000-0005-0000-0000-00007F230000}"/>
    <cellStyle name="Input [yellow] 2 2 2 2 2 2 2 2 4" xfId="10017" xr:uid="{00000000-0005-0000-0000-000080230000}"/>
    <cellStyle name="Input [yellow] 2 2 2 2 2 2 2 2 5" xfId="10018" xr:uid="{00000000-0005-0000-0000-000081230000}"/>
    <cellStyle name="Input [yellow] 2 2 2 2 2 2 2 2 6" xfId="10019" xr:uid="{00000000-0005-0000-0000-000082230000}"/>
    <cellStyle name="Input [yellow] 2 2 2 2 2 2 2 2 7" xfId="10020" xr:uid="{00000000-0005-0000-0000-000083230000}"/>
    <cellStyle name="Input [yellow] 2 2 2 2 2 2 2 2 8" xfId="10021" xr:uid="{00000000-0005-0000-0000-000084230000}"/>
    <cellStyle name="Input [yellow] 2 2 2 2 2 2 2 3" xfId="10022" xr:uid="{00000000-0005-0000-0000-000085230000}"/>
    <cellStyle name="Input [yellow] 2 2 2 2 2 2 2 4" xfId="10023" xr:uid="{00000000-0005-0000-0000-000086230000}"/>
    <cellStyle name="Input [yellow] 2 2 2 2 2 2 2 5" xfId="10024" xr:uid="{00000000-0005-0000-0000-000087230000}"/>
    <cellStyle name="Input [yellow] 2 2 2 2 2 2 2 6" xfId="10025" xr:uid="{00000000-0005-0000-0000-000088230000}"/>
    <cellStyle name="Input [yellow] 2 2 2 2 2 2 2 7" xfId="10026" xr:uid="{00000000-0005-0000-0000-000089230000}"/>
    <cellStyle name="Input [yellow] 2 2 2 2 2 2 2 8" xfId="10027" xr:uid="{00000000-0005-0000-0000-00008A230000}"/>
    <cellStyle name="Input [yellow] 2 2 2 2 2 2 2 9" xfId="10028" xr:uid="{00000000-0005-0000-0000-00008B230000}"/>
    <cellStyle name="Input [yellow] 2 2 2 2 2 2 3" xfId="10029" xr:uid="{00000000-0005-0000-0000-00008C230000}"/>
    <cellStyle name="Input [yellow] 2 2 2 2 2 2 3 10" xfId="10030" xr:uid="{00000000-0005-0000-0000-00008D230000}"/>
    <cellStyle name="Input [yellow] 2 2 2 2 2 2 3 2" xfId="10031" xr:uid="{00000000-0005-0000-0000-00008E230000}"/>
    <cellStyle name="Input [yellow] 2 2 2 2 2 2 3 2 2" xfId="10032" xr:uid="{00000000-0005-0000-0000-00008F230000}"/>
    <cellStyle name="Input [yellow] 2 2 2 2 2 2 3 2 3" xfId="10033" xr:uid="{00000000-0005-0000-0000-000090230000}"/>
    <cellStyle name="Input [yellow] 2 2 2 2 2 2 3 2 4" xfId="10034" xr:uid="{00000000-0005-0000-0000-000091230000}"/>
    <cellStyle name="Input [yellow] 2 2 2 2 2 2 3 2 5" xfId="10035" xr:uid="{00000000-0005-0000-0000-000092230000}"/>
    <cellStyle name="Input [yellow] 2 2 2 2 2 2 3 2 6" xfId="10036" xr:uid="{00000000-0005-0000-0000-000093230000}"/>
    <cellStyle name="Input [yellow] 2 2 2 2 2 2 3 2 7" xfId="10037" xr:uid="{00000000-0005-0000-0000-000094230000}"/>
    <cellStyle name="Input [yellow] 2 2 2 2 2 2 3 2 8" xfId="10038" xr:uid="{00000000-0005-0000-0000-000095230000}"/>
    <cellStyle name="Input [yellow] 2 2 2 2 2 2 3 3" xfId="10039" xr:uid="{00000000-0005-0000-0000-000096230000}"/>
    <cellStyle name="Input [yellow] 2 2 2 2 2 2 3 4" xfId="10040" xr:uid="{00000000-0005-0000-0000-000097230000}"/>
    <cellStyle name="Input [yellow] 2 2 2 2 2 2 3 5" xfId="10041" xr:uid="{00000000-0005-0000-0000-000098230000}"/>
    <cellStyle name="Input [yellow] 2 2 2 2 2 2 3 6" xfId="10042" xr:uid="{00000000-0005-0000-0000-000099230000}"/>
    <cellStyle name="Input [yellow] 2 2 2 2 2 2 3 7" xfId="10043" xr:uid="{00000000-0005-0000-0000-00009A230000}"/>
    <cellStyle name="Input [yellow] 2 2 2 2 2 2 3 8" xfId="10044" xr:uid="{00000000-0005-0000-0000-00009B230000}"/>
    <cellStyle name="Input [yellow] 2 2 2 2 2 2 3 9" xfId="10045" xr:uid="{00000000-0005-0000-0000-00009C230000}"/>
    <cellStyle name="Input [yellow] 2 2 2 2 2 2 4" xfId="10046" xr:uid="{00000000-0005-0000-0000-00009D230000}"/>
    <cellStyle name="Input [yellow] 2 2 2 2 2 2 4 2" xfId="10047" xr:uid="{00000000-0005-0000-0000-00009E230000}"/>
    <cellStyle name="Input [yellow] 2 2 2 2 2 2 4 3" xfId="10048" xr:uid="{00000000-0005-0000-0000-00009F230000}"/>
    <cellStyle name="Input [yellow] 2 2 2 2 2 2 4 4" xfId="10049" xr:uid="{00000000-0005-0000-0000-0000A0230000}"/>
    <cellStyle name="Input [yellow] 2 2 2 2 2 2 4 5" xfId="10050" xr:uid="{00000000-0005-0000-0000-0000A1230000}"/>
    <cellStyle name="Input [yellow] 2 2 2 2 2 2 4 6" xfId="10051" xr:uid="{00000000-0005-0000-0000-0000A2230000}"/>
    <cellStyle name="Input [yellow] 2 2 2 2 2 2 4 7" xfId="10052" xr:uid="{00000000-0005-0000-0000-0000A3230000}"/>
    <cellStyle name="Input [yellow] 2 2 2 2 2 2 4 8" xfId="10053" xr:uid="{00000000-0005-0000-0000-0000A4230000}"/>
    <cellStyle name="Input [yellow] 2 2 2 2 2 2 4 9" xfId="10054" xr:uid="{00000000-0005-0000-0000-0000A5230000}"/>
    <cellStyle name="Input [yellow] 2 2 2 2 2 2 5" xfId="10055" xr:uid="{00000000-0005-0000-0000-0000A6230000}"/>
    <cellStyle name="Input [yellow] 2 2 2 2 2 2 5 2" xfId="10056" xr:uid="{00000000-0005-0000-0000-0000A7230000}"/>
    <cellStyle name="Input [yellow] 2 2 2 2 2 2 5 3" xfId="10057" xr:uid="{00000000-0005-0000-0000-0000A8230000}"/>
    <cellStyle name="Input [yellow] 2 2 2 2 2 2 5 4" xfId="10058" xr:uid="{00000000-0005-0000-0000-0000A9230000}"/>
    <cellStyle name="Input [yellow] 2 2 2 2 2 2 5 5" xfId="10059" xr:uid="{00000000-0005-0000-0000-0000AA230000}"/>
    <cellStyle name="Input [yellow] 2 2 2 2 2 2 5 6" xfId="10060" xr:uid="{00000000-0005-0000-0000-0000AB230000}"/>
    <cellStyle name="Input [yellow] 2 2 2 2 2 2 5 7" xfId="10061" xr:uid="{00000000-0005-0000-0000-0000AC230000}"/>
    <cellStyle name="Input [yellow] 2 2 2 2 2 2 5 8" xfId="10062" xr:uid="{00000000-0005-0000-0000-0000AD230000}"/>
    <cellStyle name="Input [yellow] 2 2 2 2 2 2 6" xfId="10063" xr:uid="{00000000-0005-0000-0000-0000AE230000}"/>
    <cellStyle name="Input [yellow] 2 2 2 2 2 2 6 2" xfId="10064" xr:uid="{00000000-0005-0000-0000-0000AF230000}"/>
    <cellStyle name="Input [yellow] 2 2 2 2 2 2 6 3" xfId="10065" xr:uid="{00000000-0005-0000-0000-0000B0230000}"/>
    <cellStyle name="Input [yellow] 2 2 2 2 2 2 6 4" xfId="10066" xr:uid="{00000000-0005-0000-0000-0000B1230000}"/>
    <cellStyle name="Input [yellow] 2 2 2 2 2 2 6 5" xfId="10067" xr:uid="{00000000-0005-0000-0000-0000B2230000}"/>
    <cellStyle name="Input [yellow] 2 2 2 2 2 2 6 6" xfId="10068" xr:uid="{00000000-0005-0000-0000-0000B3230000}"/>
    <cellStyle name="Input [yellow] 2 2 2 2 2 2 6 7" xfId="10069" xr:uid="{00000000-0005-0000-0000-0000B4230000}"/>
    <cellStyle name="Input [yellow] 2 2 2 2 2 2 6 8" xfId="10070" xr:uid="{00000000-0005-0000-0000-0000B5230000}"/>
    <cellStyle name="Input [yellow] 2 2 2 2 2 2 7" xfId="10071" xr:uid="{00000000-0005-0000-0000-0000B6230000}"/>
    <cellStyle name="Input [yellow] 2 2 2 2 2 2 7 2" xfId="10072" xr:uid="{00000000-0005-0000-0000-0000B7230000}"/>
    <cellStyle name="Input [yellow] 2 2 2 2 2 2 7 3" xfId="10073" xr:uid="{00000000-0005-0000-0000-0000B8230000}"/>
    <cellStyle name="Input [yellow] 2 2 2 2 2 2 7 4" xfId="10074" xr:uid="{00000000-0005-0000-0000-0000B9230000}"/>
    <cellStyle name="Input [yellow] 2 2 2 2 2 2 7 5" xfId="10075" xr:uid="{00000000-0005-0000-0000-0000BA230000}"/>
    <cellStyle name="Input [yellow] 2 2 2 2 2 2 7 6" xfId="10076" xr:uid="{00000000-0005-0000-0000-0000BB230000}"/>
    <cellStyle name="Input [yellow] 2 2 2 2 2 2 7 7" xfId="10077" xr:uid="{00000000-0005-0000-0000-0000BC230000}"/>
    <cellStyle name="Input [yellow] 2 2 2 2 2 2 7 8" xfId="10078" xr:uid="{00000000-0005-0000-0000-0000BD230000}"/>
    <cellStyle name="Input [yellow] 2 2 2 2 2 2 8" xfId="10079" xr:uid="{00000000-0005-0000-0000-0000BE230000}"/>
    <cellStyle name="Input [yellow] 2 2 2 2 2 2 8 2" xfId="10080" xr:uid="{00000000-0005-0000-0000-0000BF230000}"/>
    <cellStyle name="Input [yellow] 2 2 2 2 2 2 8 3" xfId="10081" xr:uid="{00000000-0005-0000-0000-0000C0230000}"/>
    <cellStyle name="Input [yellow] 2 2 2 2 2 2 8 4" xfId="10082" xr:uid="{00000000-0005-0000-0000-0000C1230000}"/>
    <cellStyle name="Input [yellow] 2 2 2 2 2 2 8 5" xfId="10083" xr:uid="{00000000-0005-0000-0000-0000C2230000}"/>
    <cellStyle name="Input [yellow] 2 2 2 2 2 2 8 6" xfId="10084" xr:uid="{00000000-0005-0000-0000-0000C3230000}"/>
    <cellStyle name="Input [yellow] 2 2 2 2 2 2 8 7" xfId="10085" xr:uid="{00000000-0005-0000-0000-0000C4230000}"/>
    <cellStyle name="Input [yellow] 2 2 2 2 2 2 8 8" xfId="10086" xr:uid="{00000000-0005-0000-0000-0000C5230000}"/>
    <cellStyle name="Input [yellow] 2 2 2 2 2 2 9" xfId="10087" xr:uid="{00000000-0005-0000-0000-0000C6230000}"/>
    <cellStyle name="Input [yellow] 2 2 2 2 2 3" xfId="506" xr:uid="{00000000-0005-0000-0000-0000C7230000}"/>
    <cellStyle name="Input [yellow] 2 2 2 2 2 3 10" xfId="10088" xr:uid="{00000000-0005-0000-0000-0000C8230000}"/>
    <cellStyle name="Input [yellow] 2 2 2 2 2 3 2" xfId="10089" xr:uid="{00000000-0005-0000-0000-0000C9230000}"/>
    <cellStyle name="Input [yellow] 2 2 2 2 2 3 2 2" xfId="10090" xr:uid="{00000000-0005-0000-0000-0000CA230000}"/>
    <cellStyle name="Input [yellow] 2 2 2 2 2 3 2 3" xfId="10091" xr:uid="{00000000-0005-0000-0000-0000CB230000}"/>
    <cellStyle name="Input [yellow] 2 2 2 2 2 3 2 4" xfId="10092" xr:uid="{00000000-0005-0000-0000-0000CC230000}"/>
    <cellStyle name="Input [yellow] 2 2 2 2 2 3 2 5" xfId="10093" xr:uid="{00000000-0005-0000-0000-0000CD230000}"/>
    <cellStyle name="Input [yellow] 2 2 2 2 2 3 2 6" xfId="10094" xr:uid="{00000000-0005-0000-0000-0000CE230000}"/>
    <cellStyle name="Input [yellow] 2 2 2 2 2 3 2 7" xfId="10095" xr:uid="{00000000-0005-0000-0000-0000CF230000}"/>
    <cellStyle name="Input [yellow] 2 2 2 2 2 3 2 8" xfId="10096" xr:uid="{00000000-0005-0000-0000-0000D0230000}"/>
    <cellStyle name="Input [yellow] 2 2 2 2 2 3 3" xfId="10097" xr:uid="{00000000-0005-0000-0000-0000D1230000}"/>
    <cellStyle name="Input [yellow] 2 2 2 2 2 3 4" xfId="10098" xr:uid="{00000000-0005-0000-0000-0000D2230000}"/>
    <cellStyle name="Input [yellow] 2 2 2 2 2 3 5" xfId="10099" xr:uid="{00000000-0005-0000-0000-0000D3230000}"/>
    <cellStyle name="Input [yellow] 2 2 2 2 2 3 6" xfId="10100" xr:uid="{00000000-0005-0000-0000-0000D4230000}"/>
    <cellStyle name="Input [yellow] 2 2 2 2 2 3 7" xfId="10101" xr:uid="{00000000-0005-0000-0000-0000D5230000}"/>
    <cellStyle name="Input [yellow] 2 2 2 2 2 3 8" xfId="10102" xr:uid="{00000000-0005-0000-0000-0000D6230000}"/>
    <cellStyle name="Input [yellow] 2 2 2 2 2 3 9" xfId="10103" xr:uid="{00000000-0005-0000-0000-0000D7230000}"/>
    <cellStyle name="Input [yellow] 2 2 2 2 2 4" xfId="10104" xr:uid="{00000000-0005-0000-0000-0000D8230000}"/>
    <cellStyle name="Input [yellow] 2 2 2 2 2 4 10" xfId="10105" xr:uid="{00000000-0005-0000-0000-0000D9230000}"/>
    <cellStyle name="Input [yellow] 2 2 2 2 2 4 2" xfId="10106" xr:uid="{00000000-0005-0000-0000-0000DA230000}"/>
    <cellStyle name="Input [yellow] 2 2 2 2 2 4 2 2" xfId="10107" xr:uid="{00000000-0005-0000-0000-0000DB230000}"/>
    <cellStyle name="Input [yellow] 2 2 2 2 2 4 2 3" xfId="10108" xr:uid="{00000000-0005-0000-0000-0000DC230000}"/>
    <cellStyle name="Input [yellow] 2 2 2 2 2 4 2 4" xfId="10109" xr:uid="{00000000-0005-0000-0000-0000DD230000}"/>
    <cellStyle name="Input [yellow] 2 2 2 2 2 4 2 5" xfId="10110" xr:uid="{00000000-0005-0000-0000-0000DE230000}"/>
    <cellStyle name="Input [yellow] 2 2 2 2 2 4 2 6" xfId="10111" xr:uid="{00000000-0005-0000-0000-0000DF230000}"/>
    <cellStyle name="Input [yellow] 2 2 2 2 2 4 2 7" xfId="10112" xr:uid="{00000000-0005-0000-0000-0000E0230000}"/>
    <cellStyle name="Input [yellow] 2 2 2 2 2 4 2 8" xfId="10113" xr:uid="{00000000-0005-0000-0000-0000E1230000}"/>
    <cellStyle name="Input [yellow] 2 2 2 2 2 4 3" xfId="10114" xr:uid="{00000000-0005-0000-0000-0000E2230000}"/>
    <cellStyle name="Input [yellow] 2 2 2 2 2 4 4" xfId="10115" xr:uid="{00000000-0005-0000-0000-0000E3230000}"/>
    <cellStyle name="Input [yellow] 2 2 2 2 2 4 5" xfId="10116" xr:uid="{00000000-0005-0000-0000-0000E4230000}"/>
    <cellStyle name="Input [yellow] 2 2 2 2 2 4 6" xfId="10117" xr:uid="{00000000-0005-0000-0000-0000E5230000}"/>
    <cellStyle name="Input [yellow] 2 2 2 2 2 4 7" xfId="10118" xr:uid="{00000000-0005-0000-0000-0000E6230000}"/>
    <cellStyle name="Input [yellow] 2 2 2 2 2 4 8" xfId="10119" xr:uid="{00000000-0005-0000-0000-0000E7230000}"/>
    <cellStyle name="Input [yellow] 2 2 2 2 2 4 9" xfId="10120" xr:uid="{00000000-0005-0000-0000-0000E8230000}"/>
    <cellStyle name="Input [yellow] 2 2 2 2 2 5" xfId="10121" xr:uid="{00000000-0005-0000-0000-0000E9230000}"/>
    <cellStyle name="Input [yellow] 2 2 2 2 2 5 2" xfId="10122" xr:uid="{00000000-0005-0000-0000-0000EA230000}"/>
    <cellStyle name="Input [yellow] 2 2 2 2 2 5 3" xfId="10123" xr:uid="{00000000-0005-0000-0000-0000EB230000}"/>
    <cellStyle name="Input [yellow] 2 2 2 2 2 5 4" xfId="10124" xr:uid="{00000000-0005-0000-0000-0000EC230000}"/>
    <cellStyle name="Input [yellow] 2 2 2 2 2 5 5" xfId="10125" xr:uid="{00000000-0005-0000-0000-0000ED230000}"/>
    <cellStyle name="Input [yellow] 2 2 2 2 2 5 6" xfId="10126" xr:uid="{00000000-0005-0000-0000-0000EE230000}"/>
    <cellStyle name="Input [yellow] 2 2 2 2 2 5 7" xfId="10127" xr:uid="{00000000-0005-0000-0000-0000EF230000}"/>
    <cellStyle name="Input [yellow] 2 2 2 2 2 5 8" xfId="10128" xr:uid="{00000000-0005-0000-0000-0000F0230000}"/>
    <cellStyle name="Input [yellow] 2 2 2 2 2 5 9" xfId="10129" xr:uid="{00000000-0005-0000-0000-0000F1230000}"/>
    <cellStyle name="Input [yellow] 2 2 2 2 2 6" xfId="10130" xr:uid="{00000000-0005-0000-0000-0000F2230000}"/>
    <cellStyle name="Input [yellow] 2 2 2 2 2 6 2" xfId="10131" xr:uid="{00000000-0005-0000-0000-0000F3230000}"/>
    <cellStyle name="Input [yellow] 2 2 2 2 2 6 3" xfId="10132" xr:uid="{00000000-0005-0000-0000-0000F4230000}"/>
    <cellStyle name="Input [yellow] 2 2 2 2 2 6 4" xfId="10133" xr:uid="{00000000-0005-0000-0000-0000F5230000}"/>
    <cellStyle name="Input [yellow] 2 2 2 2 2 6 5" xfId="10134" xr:uid="{00000000-0005-0000-0000-0000F6230000}"/>
    <cellStyle name="Input [yellow] 2 2 2 2 2 6 6" xfId="10135" xr:uid="{00000000-0005-0000-0000-0000F7230000}"/>
    <cellStyle name="Input [yellow] 2 2 2 2 2 6 7" xfId="10136" xr:uid="{00000000-0005-0000-0000-0000F8230000}"/>
    <cellStyle name="Input [yellow] 2 2 2 2 2 6 8" xfId="10137" xr:uid="{00000000-0005-0000-0000-0000F9230000}"/>
    <cellStyle name="Input [yellow] 2 2 2 2 2 7" xfId="10138" xr:uid="{00000000-0005-0000-0000-0000FA230000}"/>
    <cellStyle name="Input [yellow] 2 2 2 2 2 7 2" xfId="10139" xr:uid="{00000000-0005-0000-0000-0000FB230000}"/>
    <cellStyle name="Input [yellow] 2 2 2 2 2 7 3" xfId="10140" xr:uid="{00000000-0005-0000-0000-0000FC230000}"/>
    <cellStyle name="Input [yellow] 2 2 2 2 2 7 4" xfId="10141" xr:uid="{00000000-0005-0000-0000-0000FD230000}"/>
    <cellStyle name="Input [yellow] 2 2 2 2 2 7 5" xfId="10142" xr:uid="{00000000-0005-0000-0000-0000FE230000}"/>
    <cellStyle name="Input [yellow] 2 2 2 2 2 7 6" xfId="10143" xr:uid="{00000000-0005-0000-0000-0000FF230000}"/>
    <cellStyle name="Input [yellow] 2 2 2 2 2 7 7" xfId="10144" xr:uid="{00000000-0005-0000-0000-000000240000}"/>
    <cellStyle name="Input [yellow] 2 2 2 2 2 7 8" xfId="10145" xr:uid="{00000000-0005-0000-0000-000001240000}"/>
    <cellStyle name="Input [yellow] 2 2 2 2 2 8" xfId="10146" xr:uid="{00000000-0005-0000-0000-000002240000}"/>
    <cellStyle name="Input [yellow] 2 2 2 2 2 8 2" xfId="10147" xr:uid="{00000000-0005-0000-0000-000003240000}"/>
    <cellStyle name="Input [yellow] 2 2 2 2 2 8 3" xfId="10148" xr:uid="{00000000-0005-0000-0000-000004240000}"/>
    <cellStyle name="Input [yellow] 2 2 2 2 2 8 4" xfId="10149" xr:uid="{00000000-0005-0000-0000-000005240000}"/>
    <cellStyle name="Input [yellow] 2 2 2 2 2 8 5" xfId="10150" xr:uid="{00000000-0005-0000-0000-000006240000}"/>
    <cellStyle name="Input [yellow] 2 2 2 2 2 8 6" xfId="10151" xr:uid="{00000000-0005-0000-0000-000007240000}"/>
    <cellStyle name="Input [yellow] 2 2 2 2 2 8 7" xfId="10152" xr:uid="{00000000-0005-0000-0000-000008240000}"/>
    <cellStyle name="Input [yellow] 2 2 2 2 2 8 8" xfId="10153" xr:uid="{00000000-0005-0000-0000-000009240000}"/>
    <cellStyle name="Input [yellow] 2 2 2 2 2 9" xfId="10154" xr:uid="{00000000-0005-0000-0000-00000A240000}"/>
    <cellStyle name="Input [yellow] 2 2 2 2 2 9 2" xfId="10155" xr:uid="{00000000-0005-0000-0000-00000B240000}"/>
    <cellStyle name="Input [yellow] 2 2 2 2 2 9 3" xfId="10156" xr:uid="{00000000-0005-0000-0000-00000C240000}"/>
    <cellStyle name="Input [yellow] 2 2 2 2 2 9 4" xfId="10157" xr:uid="{00000000-0005-0000-0000-00000D240000}"/>
    <cellStyle name="Input [yellow] 2 2 2 2 2 9 5" xfId="10158" xr:uid="{00000000-0005-0000-0000-00000E240000}"/>
    <cellStyle name="Input [yellow] 2 2 2 2 2 9 6" xfId="10159" xr:uid="{00000000-0005-0000-0000-00000F240000}"/>
    <cellStyle name="Input [yellow] 2 2 2 2 2 9 7" xfId="10160" xr:uid="{00000000-0005-0000-0000-000010240000}"/>
    <cellStyle name="Input [yellow] 2 2 2 2 2 9 8" xfId="10161" xr:uid="{00000000-0005-0000-0000-000011240000}"/>
    <cellStyle name="Input [yellow] 2 2 2 2 3" xfId="507" xr:uid="{00000000-0005-0000-0000-000012240000}"/>
    <cellStyle name="Input [yellow] 2 2 2 2 3 10" xfId="10162" xr:uid="{00000000-0005-0000-0000-000013240000}"/>
    <cellStyle name="Input [yellow] 2 2 2 2 3 11" xfId="10163" xr:uid="{00000000-0005-0000-0000-000014240000}"/>
    <cellStyle name="Input [yellow] 2 2 2 2 3 12" xfId="10164" xr:uid="{00000000-0005-0000-0000-000015240000}"/>
    <cellStyle name="Input [yellow] 2 2 2 2 3 13" xfId="10165" xr:uid="{00000000-0005-0000-0000-000016240000}"/>
    <cellStyle name="Input [yellow] 2 2 2 2 3 14" xfId="10166" xr:uid="{00000000-0005-0000-0000-000017240000}"/>
    <cellStyle name="Input [yellow] 2 2 2 2 3 15" xfId="10167" xr:uid="{00000000-0005-0000-0000-000018240000}"/>
    <cellStyle name="Input [yellow] 2 2 2 2 3 16" xfId="10168" xr:uid="{00000000-0005-0000-0000-000019240000}"/>
    <cellStyle name="Input [yellow] 2 2 2 2 3 17" xfId="10169" xr:uid="{00000000-0005-0000-0000-00001A240000}"/>
    <cellStyle name="Input [yellow] 2 2 2 2 3 2" xfId="508" xr:uid="{00000000-0005-0000-0000-00001B240000}"/>
    <cellStyle name="Input [yellow] 2 2 2 2 3 2 10" xfId="10170" xr:uid="{00000000-0005-0000-0000-00001C240000}"/>
    <cellStyle name="Input [yellow] 2 2 2 2 3 2 11" xfId="10171" xr:uid="{00000000-0005-0000-0000-00001D240000}"/>
    <cellStyle name="Input [yellow] 2 2 2 2 3 2 12" xfId="10172" xr:uid="{00000000-0005-0000-0000-00001E240000}"/>
    <cellStyle name="Input [yellow] 2 2 2 2 3 2 13" xfId="10173" xr:uid="{00000000-0005-0000-0000-00001F240000}"/>
    <cellStyle name="Input [yellow] 2 2 2 2 3 2 14" xfId="10174" xr:uid="{00000000-0005-0000-0000-000020240000}"/>
    <cellStyle name="Input [yellow] 2 2 2 2 3 2 15" xfId="10175" xr:uid="{00000000-0005-0000-0000-000021240000}"/>
    <cellStyle name="Input [yellow] 2 2 2 2 3 2 16" xfId="10176" xr:uid="{00000000-0005-0000-0000-000022240000}"/>
    <cellStyle name="Input [yellow] 2 2 2 2 3 2 2" xfId="509" xr:uid="{00000000-0005-0000-0000-000023240000}"/>
    <cellStyle name="Input [yellow] 2 2 2 2 3 2 2 10" xfId="10177" xr:uid="{00000000-0005-0000-0000-000024240000}"/>
    <cellStyle name="Input [yellow] 2 2 2 2 3 2 2 2" xfId="10178" xr:uid="{00000000-0005-0000-0000-000025240000}"/>
    <cellStyle name="Input [yellow] 2 2 2 2 3 2 2 2 2" xfId="10179" xr:uid="{00000000-0005-0000-0000-000026240000}"/>
    <cellStyle name="Input [yellow] 2 2 2 2 3 2 2 2 3" xfId="10180" xr:uid="{00000000-0005-0000-0000-000027240000}"/>
    <cellStyle name="Input [yellow] 2 2 2 2 3 2 2 2 4" xfId="10181" xr:uid="{00000000-0005-0000-0000-000028240000}"/>
    <cellStyle name="Input [yellow] 2 2 2 2 3 2 2 2 5" xfId="10182" xr:uid="{00000000-0005-0000-0000-000029240000}"/>
    <cellStyle name="Input [yellow] 2 2 2 2 3 2 2 2 6" xfId="10183" xr:uid="{00000000-0005-0000-0000-00002A240000}"/>
    <cellStyle name="Input [yellow] 2 2 2 2 3 2 2 2 7" xfId="10184" xr:uid="{00000000-0005-0000-0000-00002B240000}"/>
    <cellStyle name="Input [yellow] 2 2 2 2 3 2 2 2 8" xfId="10185" xr:uid="{00000000-0005-0000-0000-00002C240000}"/>
    <cellStyle name="Input [yellow] 2 2 2 2 3 2 2 3" xfId="10186" xr:uid="{00000000-0005-0000-0000-00002D240000}"/>
    <cellStyle name="Input [yellow] 2 2 2 2 3 2 2 4" xfId="10187" xr:uid="{00000000-0005-0000-0000-00002E240000}"/>
    <cellStyle name="Input [yellow] 2 2 2 2 3 2 2 5" xfId="10188" xr:uid="{00000000-0005-0000-0000-00002F240000}"/>
    <cellStyle name="Input [yellow] 2 2 2 2 3 2 2 6" xfId="10189" xr:uid="{00000000-0005-0000-0000-000030240000}"/>
    <cellStyle name="Input [yellow] 2 2 2 2 3 2 2 7" xfId="10190" xr:uid="{00000000-0005-0000-0000-000031240000}"/>
    <cellStyle name="Input [yellow] 2 2 2 2 3 2 2 8" xfId="10191" xr:uid="{00000000-0005-0000-0000-000032240000}"/>
    <cellStyle name="Input [yellow] 2 2 2 2 3 2 2 9" xfId="10192" xr:uid="{00000000-0005-0000-0000-000033240000}"/>
    <cellStyle name="Input [yellow] 2 2 2 2 3 2 3" xfId="10193" xr:uid="{00000000-0005-0000-0000-000034240000}"/>
    <cellStyle name="Input [yellow] 2 2 2 2 3 2 3 10" xfId="10194" xr:uid="{00000000-0005-0000-0000-000035240000}"/>
    <cellStyle name="Input [yellow] 2 2 2 2 3 2 3 2" xfId="10195" xr:uid="{00000000-0005-0000-0000-000036240000}"/>
    <cellStyle name="Input [yellow] 2 2 2 2 3 2 3 2 2" xfId="10196" xr:uid="{00000000-0005-0000-0000-000037240000}"/>
    <cellStyle name="Input [yellow] 2 2 2 2 3 2 3 2 3" xfId="10197" xr:uid="{00000000-0005-0000-0000-000038240000}"/>
    <cellStyle name="Input [yellow] 2 2 2 2 3 2 3 2 4" xfId="10198" xr:uid="{00000000-0005-0000-0000-000039240000}"/>
    <cellStyle name="Input [yellow] 2 2 2 2 3 2 3 2 5" xfId="10199" xr:uid="{00000000-0005-0000-0000-00003A240000}"/>
    <cellStyle name="Input [yellow] 2 2 2 2 3 2 3 2 6" xfId="10200" xr:uid="{00000000-0005-0000-0000-00003B240000}"/>
    <cellStyle name="Input [yellow] 2 2 2 2 3 2 3 2 7" xfId="10201" xr:uid="{00000000-0005-0000-0000-00003C240000}"/>
    <cellStyle name="Input [yellow] 2 2 2 2 3 2 3 2 8" xfId="10202" xr:uid="{00000000-0005-0000-0000-00003D240000}"/>
    <cellStyle name="Input [yellow] 2 2 2 2 3 2 3 3" xfId="10203" xr:uid="{00000000-0005-0000-0000-00003E240000}"/>
    <cellStyle name="Input [yellow] 2 2 2 2 3 2 3 4" xfId="10204" xr:uid="{00000000-0005-0000-0000-00003F240000}"/>
    <cellStyle name="Input [yellow] 2 2 2 2 3 2 3 5" xfId="10205" xr:uid="{00000000-0005-0000-0000-000040240000}"/>
    <cellStyle name="Input [yellow] 2 2 2 2 3 2 3 6" xfId="10206" xr:uid="{00000000-0005-0000-0000-000041240000}"/>
    <cellStyle name="Input [yellow] 2 2 2 2 3 2 3 7" xfId="10207" xr:uid="{00000000-0005-0000-0000-000042240000}"/>
    <cellStyle name="Input [yellow] 2 2 2 2 3 2 3 8" xfId="10208" xr:uid="{00000000-0005-0000-0000-000043240000}"/>
    <cellStyle name="Input [yellow] 2 2 2 2 3 2 3 9" xfId="10209" xr:uid="{00000000-0005-0000-0000-000044240000}"/>
    <cellStyle name="Input [yellow] 2 2 2 2 3 2 4" xfId="10210" xr:uid="{00000000-0005-0000-0000-000045240000}"/>
    <cellStyle name="Input [yellow] 2 2 2 2 3 2 4 2" xfId="10211" xr:uid="{00000000-0005-0000-0000-000046240000}"/>
    <cellStyle name="Input [yellow] 2 2 2 2 3 2 4 3" xfId="10212" xr:uid="{00000000-0005-0000-0000-000047240000}"/>
    <cellStyle name="Input [yellow] 2 2 2 2 3 2 4 4" xfId="10213" xr:uid="{00000000-0005-0000-0000-000048240000}"/>
    <cellStyle name="Input [yellow] 2 2 2 2 3 2 4 5" xfId="10214" xr:uid="{00000000-0005-0000-0000-000049240000}"/>
    <cellStyle name="Input [yellow] 2 2 2 2 3 2 4 6" xfId="10215" xr:uid="{00000000-0005-0000-0000-00004A240000}"/>
    <cellStyle name="Input [yellow] 2 2 2 2 3 2 4 7" xfId="10216" xr:uid="{00000000-0005-0000-0000-00004B240000}"/>
    <cellStyle name="Input [yellow] 2 2 2 2 3 2 4 8" xfId="10217" xr:uid="{00000000-0005-0000-0000-00004C240000}"/>
    <cellStyle name="Input [yellow] 2 2 2 2 3 2 4 9" xfId="10218" xr:uid="{00000000-0005-0000-0000-00004D240000}"/>
    <cellStyle name="Input [yellow] 2 2 2 2 3 2 5" xfId="10219" xr:uid="{00000000-0005-0000-0000-00004E240000}"/>
    <cellStyle name="Input [yellow] 2 2 2 2 3 2 5 2" xfId="10220" xr:uid="{00000000-0005-0000-0000-00004F240000}"/>
    <cellStyle name="Input [yellow] 2 2 2 2 3 2 5 3" xfId="10221" xr:uid="{00000000-0005-0000-0000-000050240000}"/>
    <cellStyle name="Input [yellow] 2 2 2 2 3 2 5 4" xfId="10222" xr:uid="{00000000-0005-0000-0000-000051240000}"/>
    <cellStyle name="Input [yellow] 2 2 2 2 3 2 5 5" xfId="10223" xr:uid="{00000000-0005-0000-0000-000052240000}"/>
    <cellStyle name="Input [yellow] 2 2 2 2 3 2 5 6" xfId="10224" xr:uid="{00000000-0005-0000-0000-000053240000}"/>
    <cellStyle name="Input [yellow] 2 2 2 2 3 2 5 7" xfId="10225" xr:uid="{00000000-0005-0000-0000-000054240000}"/>
    <cellStyle name="Input [yellow] 2 2 2 2 3 2 5 8" xfId="10226" xr:uid="{00000000-0005-0000-0000-000055240000}"/>
    <cellStyle name="Input [yellow] 2 2 2 2 3 2 6" xfId="10227" xr:uid="{00000000-0005-0000-0000-000056240000}"/>
    <cellStyle name="Input [yellow] 2 2 2 2 3 2 6 2" xfId="10228" xr:uid="{00000000-0005-0000-0000-000057240000}"/>
    <cellStyle name="Input [yellow] 2 2 2 2 3 2 6 3" xfId="10229" xr:uid="{00000000-0005-0000-0000-000058240000}"/>
    <cellStyle name="Input [yellow] 2 2 2 2 3 2 6 4" xfId="10230" xr:uid="{00000000-0005-0000-0000-000059240000}"/>
    <cellStyle name="Input [yellow] 2 2 2 2 3 2 6 5" xfId="10231" xr:uid="{00000000-0005-0000-0000-00005A240000}"/>
    <cellStyle name="Input [yellow] 2 2 2 2 3 2 6 6" xfId="10232" xr:uid="{00000000-0005-0000-0000-00005B240000}"/>
    <cellStyle name="Input [yellow] 2 2 2 2 3 2 6 7" xfId="10233" xr:uid="{00000000-0005-0000-0000-00005C240000}"/>
    <cellStyle name="Input [yellow] 2 2 2 2 3 2 6 8" xfId="10234" xr:uid="{00000000-0005-0000-0000-00005D240000}"/>
    <cellStyle name="Input [yellow] 2 2 2 2 3 2 7" xfId="10235" xr:uid="{00000000-0005-0000-0000-00005E240000}"/>
    <cellStyle name="Input [yellow] 2 2 2 2 3 2 7 2" xfId="10236" xr:uid="{00000000-0005-0000-0000-00005F240000}"/>
    <cellStyle name="Input [yellow] 2 2 2 2 3 2 7 3" xfId="10237" xr:uid="{00000000-0005-0000-0000-000060240000}"/>
    <cellStyle name="Input [yellow] 2 2 2 2 3 2 7 4" xfId="10238" xr:uid="{00000000-0005-0000-0000-000061240000}"/>
    <cellStyle name="Input [yellow] 2 2 2 2 3 2 7 5" xfId="10239" xr:uid="{00000000-0005-0000-0000-000062240000}"/>
    <cellStyle name="Input [yellow] 2 2 2 2 3 2 7 6" xfId="10240" xr:uid="{00000000-0005-0000-0000-000063240000}"/>
    <cellStyle name="Input [yellow] 2 2 2 2 3 2 7 7" xfId="10241" xr:uid="{00000000-0005-0000-0000-000064240000}"/>
    <cellStyle name="Input [yellow] 2 2 2 2 3 2 7 8" xfId="10242" xr:uid="{00000000-0005-0000-0000-000065240000}"/>
    <cellStyle name="Input [yellow] 2 2 2 2 3 2 8" xfId="10243" xr:uid="{00000000-0005-0000-0000-000066240000}"/>
    <cellStyle name="Input [yellow] 2 2 2 2 3 2 8 2" xfId="10244" xr:uid="{00000000-0005-0000-0000-000067240000}"/>
    <cellStyle name="Input [yellow] 2 2 2 2 3 2 8 3" xfId="10245" xr:uid="{00000000-0005-0000-0000-000068240000}"/>
    <cellStyle name="Input [yellow] 2 2 2 2 3 2 8 4" xfId="10246" xr:uid="{00000000-0005-0000-0000-000069240000}"/>
    <cellStyle name="Input [yellow] 2 2 2 2 3 2 8 5" xfId="10247" xr:uid="{00000000-0005-0000-0000-00006A240000}"/>
    <cellStyle name="Input [yellow] 2 2 2 2 3 2 8 6" xfId="10248" xr:uid="{00000000-0005-0000-0000-00006B240000}"/>
    <cellStyle name="Input [yellow] 2 2 2 2 3 2 8 7" xfId="10249" xr:uid="{00000000-0005-0000-0000-00006C240000}"/>
    <cellStyle name="Input [yellow] 2 2 2 2 3 2 8 8" xfId="10250" xr:uid="{00000000-0005-0000-0000-00006D240000}"/>
    <cellStyle name="Input [yellow] 2 2 2 2 3 2 9" xfId="10251" xr:uid="{00000000-0005-0000-0000-00006E240000}"/>
    <cellStyle name="Input [yellow] 2 2 2 2 3 3" xfId="510" xr:uid="{00000000-0005-0000-0000-00006F240000}"/>
    <cellStyle name="Input [yellow] 2 2 2 2 3 3 10" xfId="10252" xr:uid="{00000000-0005-0000-0000-000070240000}"/>
    <cellStyle name="Input [yellow] 2 2 2 2 3 3 2" xfId="10253" xr:uid="{00000000-0005-0000-0000-000071240000}"/>
    <cellStyle name="Input [yellow] 2 2 2 2 3 3 2 2" xfId="10254" xr:uid="{00000000-0005-0000-0000-000072240000}"/>
    <cellStyle name="Input [yellow] 2 2 2 2 3 3 2 3" xfId="10255" xr:uid="{00000000-0005-0000-0000-000073240000}"/>
    <cellStyle name="Input [yellow] 2 2 2 2 3 3 2 4" xfId="10256" xr:uid="{00000000-0005-0000-0000-000074240000}"/>
    <cellStyle name="Input [yellow] 2 2 2 2 3 3 2 5" xfId="10257" xr:uid="{00000000-0005-0000-0000-000075240000}"/>
    <cellStyle name="Input [yellow] 2 2 2 2 3 3 2 6" xfId="10258" xr:uid="{00000000-0005-0000-0000-000076240000}"/>
    <cellStyle name="Input [yellow] 2 2 2 2 3 3 2 7" xfId="10259" xr:uid="{00000000-0005-0000-0000-000077240000}"/>
    <cellStyle name="Input [yellow] 2 2 2 2 3 3 2 8" xfId="10260" xr:uid="{00000000-0005-0000-0000-000078240000}"/>
    <cellStyle name="Input [yellow] 2 2 2 2 3 3 3" xfId="10261" xr:uid="{00000000-0005-0000-0000-000079240000}"/>
    <cellStyle name="Input [yellow] 2 2 2 2 3 3 4" xfId="10262" xr:uid="{00000000-0005-0000-0000-00007A240000}"/>
    <cellStyle name="Input [yellow] 2 2 2 2 3 3 5" xfId="10263" xr:uid="{00000000-0005-0000-0000-00007B240000}"/>
    <cellStyle name="Input [yellow] 2 2 2 2 3 3 6" xfId="10264" xr:uid="{00000000-0005-0000-0000-00007C240000}"/>
    <cellStyle name="Input [yellow] 2 2 2 2 3 3 7" xfId="10265" xr:uid="{00000000-0005-0000-0000-00007D240000}"/>
    <cellStyle name="Input [yellow] 2 2 2 2 3 3 8" xfId="10266" xr:uid="{00000000-0005-0000-0000-00007E240000}"/>
    <cellStyle name="Input [yellow] 2 2 2 2 3 3 9" xfId="10267" xr:uid="{00000000-0005-0000-0000-00007F240000}"/>
    <cellStyle name="Input [yellow] 2 2 2 2 3 4" xfId="10268" xr:uid="{00000000-0005-0000-0000-000080240000}"/>
    <cellStyle name="Input [yellow] 2 2 2 2 3 4 10" xfId="10269" xr:uid="{00000000-0005-0000-0000-000081240000}"/>
    <cellStyle name="Input [yellow] 2 2 2 2 3 4 2" xfId="10270" xr:uid="{00000000-0005-0000-0000-000082240000}"/>
    <cellStyle name="Input [yellow] 2 2 2 2 3 4 2 2" xfId="10271" xr:uid="{00000000-0005-0000-0000-000083240000}"/>
    <cellStyle name="Input [yellow] 2 2 2 2 3 4 2 3" xfId="10272" xr:uid="{00000000-0005-0000-0000-000084240000}"/>
    <cellStyle name="Input [yellow] 2 2 2 2 3 4 2 4" xfId="10273" xr:uid="{00000000-0005-0000-0000-000085240000}"/>
    <cellStyle name="Input [yellow] 2 2 2 2 3 4 2 5" xfId="10274" xr:uid="{00000000-0005-0000-0000-000086240000}"/>
    <cellStyle name="Input [yellow] 2 2 2 2 3 4 2 6" xfId="10275" xr:uid="{00000000-0005-0000-0000-000087240000}"/>
    <cellStyle name="Input [yellow] 2 2 2 2 3 4 2 7" xfId="10276" xr:uid="{00000000-0005-0000-0000-000088240000}"/>
    <cellStyle name="Input [yellow] 2 2 2 2 3 4 2 8" xfId="10277" xr:uid="{00000000-0005-0000-0000-000089240000}"/>
    <cellStyle name="Input [yellow] 2 2 2 2 3 4 3" xfId="10278" xr:uid="{00000000-0005-0000-0000-00008A240000}"/>
    <cellStyle name="Input [yellow] 2 2 2 2 3 4 4" xfId="10279" xr:uid="{00000000-0005-0000-0000-00008B240000}"/>
    <cellStyle name="Input [yellow] 2 2 2 2 3 4 5" xfId="10280" xr:uid="{00000000-0005-0000-0000-00008C240000}"/>
    <cellStyle name="Input [yellow] 2 2 2 2 3 4 6" xfId="10281" xr:uid="{00000000-0005-0000-0000-00008D240000}"/>
    <cellStyle name="Input [yellow] 2 2 2 2 3 4 7" xfId="10282" xr:uid="{00000000-0005-0000-0000-00008E240000}"/>
    <cellStyle name="Input [yellow] 2 2 2 2 3 4 8" xfId="10283" xr:uid="{00000000-0005-0000-0000-00008F240000}"/>
    <cellStyle name="Input [yellow] 2 2 2 2 3 4 9" xfId="10284" xr:uid="{00000000-0005-0000-0000-000090240000}"/>
    <cellStyle name="Input [yellow] 2 2 2 2 3 5" xfId="10285" xr:uid="{00000000-0005-0000-0000-000091240000}"/>
    <cellStyle name="Input [yellow] 2 2 2 2 3 5 2" xfId="10286" xr:uid="{00000000-0005-0000-0000-000092240000}"/>
    <cellStyle name="Input [yellow] 2 2 2 2 3 5 3" xfId="10287" xr:uid="{00000000-0005-0000-0000-000093240000}"/>
    <cellStyle name="Input [yellow] 2 2 2 2 3 5 4" xfId="10288" xr:uid="{00000000-0005-0000-0000-000094240000}"/>
    <cellStyle name="Input [yellow] 2 2 2 2 3 5 5" xfId="10289" xr:uid="{00000000-0005-0000-0000-000095240000}"/>
    <cellStyle name="Input [yellow] 2 2 2 2 3 5 6" xfId="10290" xr:uid="{00000000-0005-0000-0000-000096240000}"/>
    <cellStyle name="Input [yellow] 2 2 2 2 3 5 7" xfId="10291" xr:uid="{00000000-0005-0000-0000-000097240000}"/>
    <cellStyle name="Input [yellow] 2 2 2 2 3 5 8" xfId="10292" xr:uid="{00000000-0005-0000-0000-000098240000}"/>
    <cellStyle name="Input [yellow] 2 2 2 2 3 5 9" xfId="10293" xr:uid="{00000000-0005-0000-0000-000099240000}"/>
    <cellStyle name="Input [yellow] 2 2 2 2 3 6" xfId="10294" xr:uid="{00000000-0005-0000-0000-00009A240000}"/>
    <cellStyle name="Input [yellow] 2 2 2 2 3 6 2" xfId="10295" xr:uid="{00000000-0005-0000-0000-00009B240000}"/>
    <cellStyle name="Input [yellow] 2 2 2 2 3 6 3" xfId="10296" xr:uid="{00000000-0005-0000-0000-00009C240000}"/>
    <cellStyle name="Input [yellow] 2 2 2 2 3 6 4" xfId="10297" xr:uid="{00000000-0005-0000-0000-00009D240000}"/>
    <cellStyle name="Input [yellow] 2 2 2 2 3 6 5" xfId="10298" xr:uid="{00000000-0005-0000-0000-00009E240000}"/>
    <cellStyle name="Input [yellow] 2 2 2 2 3 6 6" xfId="10299" xr:uid="{00000000-0005-0000-0000-00009F240000}"/>
    <cellStyle name="Input [yellow] 2 2 2 2 3 6 7" xfId="10300" xr:uid="{00000000-0005-0000-0000-0000A0240000}"/>
    <cellStyle name="Input [yellow] 2 2 2 2 3 6 8" xfId="10301" xr:uid="{00000000-0005-0000-0000-0000A1240000}"/>
    <cellStyle name="Input [yellow] 2 2 2 2 3 7" xfId="10302" xr:uid="{00000000-0005-0000-0000-0000A2240000}"/>
    <cellStyle name="Input [yellow] 2 2 2 2 3 7 2" xfId="10303" xr:uid="{00000000-0005-0000-0000-0000A3240000}"/>
    <cellStyle name="Input [yellow] 2 2 2 2 3 7 3" xfId="10304" xr:uid="{00000000-0005-0000-0000-0000A4240000}"/>
    <cellStyle name="Input [yellow] 2 2 2 2 3 7 4" xfId="10305" xr:uid="{00000000-0005-0000-0000-0000A5240000}"/>
    <cellStyle name="Input [yellow] 2 2 2 2 3 7 5" xfId="10306" xr:uid="{00000000-0005-0000-0000-0000A6240000}"/>
    <cellStyle name="Input [yellow] 2 2 2 2 3 7 6" xfId="10307" xr:uid="{00000000-0005-0000-0000-0000A7240000}"/>
    <cellStyle name="Input [yellow] 2 2 2 2 3 7 7" xfId="10308" xr:uid="{00000000-0005-0000-0000-0000A8240000}"/>
    <cellStyle name="Input [yellow] 2 2 2 2 3 7 8" xfId="10309" xr:uid="{00000000-0005-0000-0000-0000A9240000}"/>
    <cellStyle name="Input [yellow] 2 2 2 2 3 8" xfId="10310" xr:uid="{00000000-0005-0000-0000-0000AA240000}"/>
    <cellStyle name="Input [yellow] 2 2 2 2 3 8 2" xfId="10311" xr:uid="{00000000-0005-0000-0000-0000AB240000}"/>
    <cellStyle name="Input [yellow] 2 2 2 2 3 8 3" xfId="10312" xr:uid="{00000000-0005-0000-0000-0000AC240000}"/>
    <cellStyle name="Input [yellow] 2 2 2 2 3 8 4" xfId="10313" xr:uid="{00000000-0005-0000-0000-0000AD240000}"/>
    <cellStyle name="Input [yellow] 2 2 2 2 3 8 5" xfId="10314" xr:uid="{00000000-0005-0000-0000-0000AE240000}"/>
    <cellStyle name="Input [yellow] 2 2 2 2 3 8 6" xfId="10315" xr:uid="{00000000-0005-0000-0000-0000AF240000}"/>
    <cellStyle name="Input [yellow] 2 2 2 2 3 8 7" xfId="10316" xr:uid="{00000000-0005-0000-0000-0000B0240000}"/>
    <cellStyle name="Input [yellow] 2 2 2 2 3 8 8" xfId="10317" xr:uid="{00000000-0005-0000-0000-0000B1240000}"/>
    <cellStyle name="Input [yellow] 2 2 2 2 3 9" xfId="10318" xr:uid="{00000000-0005-0000-0000-0000B2240000}"/>
    <cellStyle name="Input [yellow] 2 2 2 2 3 9 2" xfId="10319" xr:uid="{00000000-0005-0000-0000-0000B3240000}"/>
    <cellStyle name="Input [yellow] 2 2 2 2 3 9 3" xfId="10320" xr:uid="{00000000-0005-0000-0000-0000B4240000}"/>
    <cellStyle name="Input [yellow] 2 2 2 2 3 9 4" xfId="10321" xr:uid="{00000000-0005-0000-0000-0000B5240000}"/>
    <cellStyle name="Input [yellow] 2 2 2 2 3 9 5" xfId="10322" xr:uid="{00000000-0005-0000-0000-0000B6240000}"/>
    <cellStyle name="Input [yellow] 2 2 2 2 3 9 6" xfId="10323" xr:uid="{00000000-0005-0000-0000-0000B7240000}"/>
    <cellStyle name="Input [yellow] 2 2 2 2 3 9 7" xfId="10324" xr:uid="{00000000-0005-0000-0000-0000B8240000}"/>
    <cellStyle name="Input [yellow] 2 2 2 2 3 9 8" xfId="10325" xr:uid="{00000000-0005-0000-0000-0000B9240000}"/>
    <cellStyle name="Input [yellow] 2 2 2 2 4" xfId="511" xr:uid="{00000000-0005-0000-0000-0000BA240000}"/>
    <cellStyle name="Input [yellow] 2 2 2 2 4 10" xfId="10326" xr:uid="{00000000-0005-0000-0000-0000BB240000}"/>
    <cellStyle name="Input [yellow] 2 2 2 2 4 11" xfId="10327" xr:uid="{00000000-0005-0000-0000-0000BC240000}"/>
    <cellStyle name="Input [yellow] 2 2 2 2 4 12" xfId="10328" xr:uid="{00000000-0005-0000-0000-0000BD240000}"/>
    <cellStyle name="Input [yellow] 2 2 2 2 4 13" xfId="10329" xr:uid="{00000000-0005-0000-0000-0000BE240000}"/>
    <cellStyle name="Input [yellow] 2 2 2 2 4 14" xfId="10330" xr:uid="{00000000-0005-0000-0000-0000BF240000}"/>
    <cellStyle name="Input [yellow] 2 2 2 2 4 15" xfId="10331" xr:uid="{00000000-0005-0000-0000-0000C0240000}"/>
    <cellStyle name="Input [yellow] 2 2 2 2 4 16" xfId="10332" xr:uid="{00000000-0005-0000-0000-0000C1240000}"/>
    <cellStyle name="Input [yellow] 2 2 2 2 4 2" xfId="512" xr:uid="{00000000-0005-0000-0000-0000C2240000}"/>
    <cellStyle name="Input [yellow] 2 2 2 2 4 2 10" xfId="10333" xr:uid="{00000000-0005-0000-0000-0000C3240000}"/>
    <cellStyle name="Input [yellow] 2 2 2 2 4 2 2" xfId="10334" xr:uid="{00000000-0005-0000-0000-0000C4240000}"/>
    <cellStyle name="Input [yellow] 2 2 2 2 4 2 2 2" xfId="10335" xr:uid="{00000000-0005-0000-0000-0000C5240000}"/>
    <cellStyle name="Input [yellow] 2 2 2 2 4 2 2 3" xfId="10336" xr:uid="{00000000-0005-0000-0000-0000C6240000}"/>
    <cellStyle name="Input [yellow] 2 2 2 2 4 2 2 4" xfId="10337" xr:uid="{00000000-0005-0000-0000-0000C7240000}"/>
    <cellStyle name="Input [yellow] 2 2 2 2 4 2 2 5" xfId="10338" xr:uid="{00000000-0005-0000-0000-0000C8240000}"/>
    <cellStyle name="Input [yellow] 2 2 2 2 4 2 2 6" xfId="10339" xr:uid="{00000000-0005-0000-0000-0000C9240000}"/>
    <cellStyle name="Input [yellow] 2 2 2 2 4 2 2 7" xfId="10340" xr:uid="{00000000-0005-0000-0000-0000CA240000}"/>
    <cellStyle name="Input [yellow] 2 2 2 2 4 2 2 8" xfId="10341" xr:uid="{00000000-0005-0000-0000-0000CB240000}"/>
    <cellStyle name="Input [yellow] 2 2 2 2 4 2 3" xfId="10342" xr:uid="{00000000-0005-0000-0000-0000CC240000}"/>
    <cellStyle name="Input [yellow] 2 2 2 2 4 2 4" xfId="10343" xr:uid="{00000000-0005-0000-0000-0000CD240000}"/>
    <cellStyle name="Input [yellow] 2 2 2 2 4 2 5" xfId="10344" xr:uid="{00000000-0005-0000-0000-0000CE240000}"/>
    <cellStyle name="Input [yellow] 2 2 2 2 4 2 6" xfId="10345" xr:uid="{00000000-0005-0000-0000-0000CF240000}"/>
    <cellStyle name="Input [yellow] 2 2 2 2 4 2 7" xfId="10346" xr:uid="{00000000-0005-0000-0000-0000D0240000}"/>
    <cellStyle name="Input [yellow] 2 2 2 2 4 2 8" xfId="10347" xr:uid="{00000000-0005-0000-0000-0000D1240000}"/>
    <cellStyle name="Input [yellow] 2 2 2 2 4 2 9" xfId="10348" xr:uid="{00000000-0005-0000-0000-0000D2240000}"/>
    <cellStyle name="Input [yellow] 2 2 2 2 4 3" xfId="10349" xr:uid="{00000000-0005-0000-0000-0000D3240000}"/>
    <cellStyle name="Input [yellow] 2 2 2 2 4 3 10" xfId="10350" xr:uid="{00000000-0005-0000-0000-0000D4240000}"/>
    <cellStyle name="Input [yellow] 2 2 2 2 4 3 2" xfId="10351" xr:uid="{00000000-0005-0000-0000-0000D5240000}"/>
    <cellStyle name="Input [yellow] 2 2 2 2 4 3 2 2" xfId="10352" xr:uid="{00000000-0005-0000-0000-0000D6240000}"/>
    <cellStyle name="Input [yellow] 2 2 2 2 4 3 2 3" xfId="10353" xr:uid="{00000000-0005-0000-0000-0000D7240000}"/>
    <cellStyle name="Input [yellow] 2 2 2 2 4 3 2 4" xfId="10354" xr:uid="{00000000-0005-0000-0000-0000D8240000}"/>
    <cellStyle name="Input [yellow] 2 2 2 2 4 3 2 5" xfId="10355" xr:uid="{00000000-0005-0000-0000-0000D9240000}"/>
    <cellStyle name="Input [yellow] 2 2 2 2 4 3 2 6" xfId="10356" xr:uid="{00000000-0005-0000-0000-0000DA240000}"/>
    <cellStyle name="Input [yellow] 2 2 2 2 4 3 2 7" xfId="10357" xr:uid="{00000000-0005-0000-0000-0000DB240000}"/>
    <cellStyle name="Input [yellow] 2 2 2 2 4 3 2 8" xfId="10358" xr:uid="{00000000-0005-0000-0000-0000DC240000}"/>
    <cellStyle name="Input [yellow] 2 2 2 2 4 3 3" xfId="10359" xr:uid="{00000000-0005-0000-0000-0000DD240000}"/>
    <cellStyle name="Input [yellow] 2 2 2 2 4 3 4" xfId="10360" xr:uid="{00000000-0005-0000-0000-0000DE240000}"/>
    <cellStyle name="Input [yellow] 2 2 2 2 4 3 5" xfId="10361" xr:uid="{00000000-0005-0000-0000-0000DF240000}"/>
    <cellStyle name="Input [yellow] 2 2 2 2 4 3 6" xfId="10362" xr:uid="{00000000-0005-0000-0000-0000E0240000}"/>
    <cellStyle name="Input [yellow] 2 2 2 2 4 3 7" xfId="10363" xr:uid="{00000000-0005-0000-0000-0000E1240000}"/>
    <cellStyle name="Input [yellow] 2 2 2 2 4 3 8" xfId="10364" xr:uid="{00000000-0005-0000-0000-0000E2240000}"/>
    <cellStyle name="Input [yellow] 2 2 2 2 4 3 9" xfId="10365" xr:uid="{00000000-0005-0000-0000-0000E3240000}"/>
    <cellStyle name="Input [yellow] 2 2 2 2 4 4" xfId="10366" xr:uid="{00000000-0005-0000-0000-0000E4240000}"/>
    <cellStyle name="Input [yellow] 2 2 2 2 4 4 2" xfId="10367" xr:uid="{00000000-0005-0000-0000-0000E5240000}"/>
    <cellStyle name="Input [yellow] 2 2 2 2 4 4 3" xfId="10368" xr:uid="{00000000-0005-0000-0000-0000E6240000}"/>
    <cellStyle name="Input [yellow] 2 2 2 2 4 4 4" xfId="10369" xr:uid="{00000000-0005-0000-0000-0000E7240000}"/>
    <cellStyle name="Input [yellow] 2 2 2 2 4 4 5" xfId="10370" xr:uid="{00000000-0005-0000-0000-0000E8240000}"/>
    <cellStyle name="Input [yellow] 2 2 2 2 4 4 6" xfId="10371" xr:uid="{00000000-0005-0000-0000-0000E9240000}"/>
    <cellStyle name="Input [yellow] 2 2 2 2 4 4 7" xfId="10372" xr:uid="{00000000-0005-0000-0000-0000EA240000}"/>
    <cellStyle name="Input [yellow] 2 2 2 2 4 4 8" xfId="10373" xr:uid="{00000000-0005-0000-0000-0000EB240000}"/>
    <cellStyle name="Input [yellow] 2 2 2 2 4 4 9" xfId="10374" xr:uid="{00000000-0005-0000-0000-0000EC240000}"/>
    <cellStyle name="Input [yellow] 2 2 2 2 4 5" xfId="10375" xr:uid="{00000000-0005-0000-0000-0000ED240000}"/>
    <cellStyle name="Input [yellow] 2 2 2 2 4 5 2" xfId="10376" xr:uid="{00000000-0005-0000-0000-0000EE240000}"/>
    <cellStyle name="Input [yellow] 2 2 2 2 4 5 3" xfId="10377" xr:uid="{00000000-0005-0000-0000-0000EF240000}"/>
    <cellStyle name="Input [yellow] 2 2 2 2 4 5 4" xfId="10378" xr:uid="{00000000-0005-0000-0000-0000F0240000}"/>
    <cellStyle name="Input [yellow] 2 2 2 2 4 5 5" xfId="10379" xr:uid="{00000000-0005-0000-0000-0000F1240000}"/>
    <cellStyle name="Input [yellow] 2 2 2 2 4 5 6" xfId="10380" xr:uid="{00000000-0005-0000-0000-0000F2240000}"/>
    <cellStyle name="Input [yellow] 2 2 2 2 4 5 7" xfId="10381" xr:uid="{00000000-0005-0000-0000-0000F3240000}"/>
    <cellStyle name="Input [yellow] 2 2 2 2 4 5 8" xfId="10382" xr:uid="{00000000-0005-0000-0000-0000F4240000}"/>
    <cellStyle name="Input [yellow] 2 2 2 2 4 6" xfId="10383" xr:uid="{00000000-0005-0000-0000-0000F5240000}"/>
    <cellStyle name="Input [yellow] 2 2 2 2 4 6 2" xfId="10384" xr:uid="{00000000-0005-0000-0000-0000F6240000}"/>
    <cellStyle name="Input [yellow] 2 2 2 2 4 6 3" xfId="10385" xr:uid="{00000000-0005-0000-0000-0000F7240000}"/>
    <cellStyle name="Input [yellow] 2 2 2 2 4 6 4" xfId="10386" xr:uid="{00000000-0005-0000-0000-0000F8240000}"/>
    <cellStyle name="Input [yellow] 2 2 2 2 4 6 5" xfId="10387" xr:uid="{00000000-0005-0000-0000-0000F9240000}"/>
    <cellStyle name="Input [yellow] 2 2 2 2 4 6 6" xfId="10388" xr:uid="{00000000-0005-0000-0000-0000FA240000}"/>
    <cellStyle name="Input [yellow] 2 2 2 2 4 6 7" xfId="10389" xr:uid="{00000000-0005-0000-0000-0000FB240000}"/>
    <cellStyle name="Input [yellow] 2 2 2 2 4 6 8" xfId="10390" xr:uid="{00000000-0005-0000-0000-0000FC240000}"/>
    <cellStyle name="Input [yellow] 2 2 2 2 4 7" xfId="10391" xr:uid="{00000000-0005-0000-0000-0000FD240000}"/>
    <cellStyle name="Input [yellow] 2 2 2 2 4 7 2" xfId="10392" xr:uid="{00000000-0005-0000-0000-0000FE240000}"/>
    <cellStyle name="Input [yellow] 2 2 2 2 4 7 3" xfId="10393" xr:uid="{00000000-0005-0000-0000-0000FF240000}"/>
    <cellStyle name="Input [yellow] 2 2 2 2 4 7 4" xfId="10394" xr:uid="{00000000-0005-0000-0000-000000250000}"/>
    <cellStyle name="Input [yellow] 2 2 2 2 4 7 5" xfId="10395" xr:uid="{00000000-0005-0000-0000-000001250000}"/>
    <cellStyle name="Input [yellow] 2 2 2 2 4 7 6" xfId="10396" xr:uid="{00000000-0005-0000-0000-000002250000}"/>
    <cellStyle name="Input [yellow] 2 2 2 2 4 7 7" xfId="10397" xr:uid="{00000000-0005-0000-0000-000003250000}"/>
    <cellStyle name="Input [yellow] 2 2 2 2 4 7 8" xfId="10398" xr:uid="{00000000-0005-0000-0000-000004250000}"/>
    <cellStyle name="Input [yellow] 2 2 2 2 4 8" xfId="10399" xr:uid="{00000000-0005-0000-0000-000005250000}"/>
    <cellStyle name="Input [yellow] 2 2 2 2 4 8 2" xfId="10400" xr:uid="{00000000-0005-0000-0000-000006250000}"/>
    <cellStyle name="Input [yellow] 2 2 2 2 4 8 3" xfId="10401" xr:uid="{00000000-0005-0000-0000-000007250000}"/>
    <cellStyle name="Input [yellow] 2 2 2 2 4 8 4" xfId="10402" xr:uid="{00000000-0005-0000-0000-000008250000}"/>
    <cellStyle name="Input [yellow] 2 2 2 2 4 8 5" xfId="10403" xr:uid="{00000000-0005-0000-0000-000009250000}"/>
    <cellStyle name="Input [yellow] 2 2 2 2 4 8 6" xfId="10404" xr:uid="{00000000-0005-0000-0000-00000A250000}"/>
    <cellStyle name="Input [yellow] 2 2 2 2 4 8 7" xfId="10405" xr:uid="{00000000-0005-0000-0000-00000B250000}"/>
    <cellStyle name="Input [yellow] 2 2 2 2 4 8 8" xfId="10406" xr:uid="{00000000-0005-0000-0000-00000C250000}"/>
    <cellStyle name="Input [yellow] 2 2 2 2 4 9" xfId="10407" xr:uid="{00000000-0005-0000-0000-00000D250000}"/>
    <cellStyle name="Input [yellow] 2 2 2 2 5" xfId="513" xr:uid="{00000000-0005-0000-0000-00000E250000}"/>
    <cellStyle name="Input [yellow] 2 2 2 2 5 10" xfId="10408" xr:uid="{00000000-0005-0000-0000-00000F250000}"/>
    <cellStyle name="Input [yellow] 2 2 2 2 5 2" xfId="10409" xr:uid="{00000000-0005-0000-0000-000010250000}"/>
    <cellStyle name="Input [yellow] 2 2 2 2 5 2 2" xfId="10410" xr:uid="{00000000-0005-0000-0000-000011250000}"/>
    <cellStyle name="Input [yellow] 2 2 2 2 5 2 3" xfId="10411" xr:uid="{00000000-0005-0000-0000-000012250000}"/>
    <cellStyle name="Input [yellow] 2 2 2 2 5 2 4" xfId="10412" xr:uid="{00000000-0005-0000-0000-000013250000}"/>
    <cellStyle name="Input [yellow] 2 2 2 2 5 2 5" xfId="10413" xr:uid="{00000000-0005-0000-0000-000014250000}"/>
    <cellStyle name="Input [yellow] 2 2 2 2 5 2 6" xfId="10414" xr:uid="{00000000-0005-0000-0000-000015250000}"/>
    <cellStyle name="Input [yellow] 2 2 2 2 5 2 7" xfId="10415" xr:uid="{00000000-0005-0000-0000-000016250000}"/>
    <cellStyle name="Input [yellow] 2 2 2 2 5 2 8" xfId="10416" xr:uid="{00000000-0005-0000-0000-000017250000}"/>
    <cellStyle name="Input [yellow] 2 2 2 2 5 3" xfId="10417" xr:uid="{00000000-0005-0000-0000-000018250000}"/>
    <cellStyle name="Input [yellow] 2 2 2 2 5 4" xfId="10418" xr:uid="{00000000-0005-0000-0000-000019250000}"/>
    <cellStyle name="Input [yellow] 2 2 2 2 5 5" xfId="10419" xr:uid="{00000000-0005-0000-0000-00001A250000}"/>
    <cellStyle name="Input [yellow] 2 2 2 2 5 6" xfId="10420" xr:uid="{00000000-0005-0000-0000-00001B250000}"/>
    <cellStyle name="Input [yellow] 2 2 2 2 5 7" xfId="10421" xr:uid="{00000000-0005-0000-0000-00001C250000}"/>
    <cellStyle name="Input [yellow] 2 2 2 2 5 8" xfId="10422" xr:uid="{00000000-0005-0000-0000-00001D250000}"/>
    <cellStyle name="Input [yellow] 2 2 2 2 5 9" xfId="10423" xr:uid="{00000000-0005-0000-0000-00001E250000}"/>
    <cellStyle name="Input [yellow] 2 2 2 2 6" xfId="10424" xr:uid="{00000000-0005-0000-0000-00001F250000}"/>
    <cellStyle name="Input [yellow] 2 2 2 2 6 10" xfId="10425" xr:uid="{00000000-0005-0000-0000-000020250000}"/>
    <cellStyle name="Input [yellow] 2 2 2 2 6 2" xfId="10426" xr:uid="{00000000-0005-0000-0000-000021250000}"/>
    <cellStyle name="Input [yellow] 2 2 2 2 6 2 2" xfId="10427" xr:uid="{00000000-0005-0000-0000-000022250000}"/>
    <cellStyle name="Input [yellow] 2 2 2 2 6 2 3" xfId="10428" xr:uid="{00000000-0005-0000-0000-000023250000}"/>
    <cellStyle name="Input [yellow] 2 2 2 2 6 2 4" xfId="10429" xr:uid="{00000000-0005-0000-0000-000024250000}"/>
    <cellStyle name="Input [yellow] 2 2 2 2 6 2 5" xfId="10430" xr:uid="{00000000-0005-0000-0000-000025250000}"/>
    <cellStyle name="Input [yellow] 2 2 2 2 6 2 6" xfId="10431" xr:uid="{00000000-0005-0000-0000-000026250000}"/>
    <cellStyle name="Input [yellow] 2 2 2 2 6 2 7" xfId="10432" xr:uid="{00000000-0005-0000-0000-000027250000}"/>
    <cellStyle name="Input [yellow] 2 2 2 2 6 2 8" xfId="10433" xr:uid="{00000000-0005-0000-0000-000028250000}"/>
    <cellStyle name="Input [yellow] 2 2 2 2 6 3" xfId="10434" xr:uid="{00000000-0005-0000-0000-000029250000}"/>
    <cellStyle name="Input [yellow] 2 2 2 2 6 4" xfId="10435" xr:uid="{00000000-0005-0000-0000-00002A250000}"/>
    <cellStyle name="Input [yellow] 2 2 2 2 6 5" xfId="10436" xr:uid="{00000000-0005-0000-0000-00002B250000}"/>
    <cellStyle name="Input [yellow] 2 2 2 2 6 6" xfId="10437" xr:uid="{00000000-0005-0000-0000-00002C250000}"/>
    <cellStyle name="Input [yellow] 2 2 2 2 6 7" xfId="10438" xr:uid="{00000000-0005-0000-0000-00002D250000}"/>
    <cellStyle name="Input [yellow] 2 2 2 2 6 8" xfId="10439" xr:uid="{00000000-0005-0000-0000-00002E250000}"/>
    <cellStyle name="Input [yellow] 2 2 2 2 6 9" xfId="10440" xr:uid="{00000000-0005-0000-0000-00002F250000}"/>
    <cellStyle name="Input [yellow] 2 2 2 2 7" xfId="10441" xr:uid="{00000000-0005-0000-0000-000030250000}"/>
    <cellStyle name="Input [yellow] 2 2 2 2 7 2" xfId="10442" xr:uid="{00000000-0005-0000-0000-000031250000}"/>
    <cellStyle name="Input [yellow] 2 2 2 2 7 3" xfId="10443" xr:uid="{00000000-0005-0000-0000-000032250000}"/>
    <cellStyle name="Input [yellow] 2 2 2 2 7 4" xfId="10444" xr:uid="{00000000-0005-0000-0000-000033250000}"/>
    <cellStyle name="Input [yellow] 2 2 2 2 7 5" xfId="10445" xr:uid="{00000000-0005-0000-0000-000034250000}"/>
    <cellStyle name="Input [yellow] 2 2 2 2 7 6" xfId="10446" xr:uid="{00000000-0005-0000-0000-000035250000}"/>
    <cellStyle name="Input [yellow] 2 2 2 2 7 7" xfId="10447" xr:uid="{00000000-0005-0000-0000-000036250000}"/>
    <cellStyle name="Input [yellow] 2 2 2 2 7 8" xfId="10448" xr:uid="{00000000-0005-0000-0000-000037250000}"/>
    <cellStyle name="Input [yellow] 2 2 2 2 7 9" xfId="10449" xr:uid="{00000000-0005-0000-0000-000038250000}"/>
    <cellStyle name="Input [yellow] 2 2 2 2 8" xfId="10450" xr:uid="{00000000-0005-0000-0000-000039250000}"/>
    <cellStyle name="Input [yellow] 2 2 2 2 8 2" xfId="10451" xr:uid="{00000000-0005-0000-0000-00003A250000}"/>
    <cellStyle name="Input [yellow] 2 2 2 2 8 3" xfId="10452" xr:uid="{00000000-0005-0000-0000-00003B250000}"/>
    <cellStyle name="Input [yellow] 2 2 2 2 8 4" xfId="10453" xr:uid="{00000000-0005-0000-0000-00003C250000}"/>
    <cellStyle name="Input [yellow] 2 2 2 2 8 5" xfId="10454" xr:uid="{00000000-0005-0000-0000-00003D250000}"/>
    <cellStyle name="Input [yellow] 2 2 2 2 8 6" xfId="10455" xr:uid="{00000000-0005-0000-0000-00003E250000}"/>
    <cellStyle name="Input [yellow] 2 2 2 2 8 7" xfId="10456" xr:uid="{00000000-0005-0000-0000-00003F250000}"/>
    <cellStyle name="Input [yellow] 2 2 2 2 8 8" xfId="10457" xr:uid="{00000000-0005-0000-0000-000040250000}"/>
    <cellStyle name="Input [yellow] 2 2 2 2 9" xfId="10458" xr:uid="{00000000-0005-0000-0000-000041250000}"/>
    <cellStyle name="Input [yellow] 2 2 2 2 9 2" xfId="10459" xr:uid="{00000000-0005-0000-0000-000042250000}"/>
    <cellStyle name="Input [yellow] 2 2 2 2 9 3" xfId="10460" xr:uid="{00000000-0005-0000-0000-000043250000}"/>
    <cellStyle name="Input [yellow] 2 2 2 2 9 4" xfId="10461" xr:uid="{00000000-0005-0000-0000-000044250000}"/>
    <cellStyle name="Input [yellow] 2 2 2 2 9 5" xfId="10462" xr:uid="{00000000-0005-0000-0000-000045250000}"/>
    <cellStyle name="Input [yellow] 2 2 2 2 9 6" xfId="10463" xr:uid="{00000000-0005-0000-0000-000046250000}"/>
    <cellStyle name="Input [yellow] 2 2 2 2 9 7" xfId="10464" xr:uid="{00000000-0005-0000-0000-000047250000}"/>
    <cellStyle name="Input [yellow] 2 2 2 2 9 8" xfId="10465" xr:uid="{00000000-0005-0000-0000-000048250000}"/>
    <cellStyle name="Input [yellow] 2 2 2 3" xfId="514" xr:uid="{00000000-0005-0000-0000-000049250000}"/>
    <cellStyle name="Input [yellow] 2 2 2 3 10" xfId="10466" xr:uid="{00000000-0005-0000-0000-00004A250000}"/>
    <cellStyle name="Input [yellow] 2 2 2 3 10 2" xfId="10467" xr:uid="{00000000-0005-0000-0000-00004B250000}"/>
    <cellStyle name="Input [yellow] 2 2 2 3 10 3" xfId="10468" xr:uid="{00000000-0005-0000-0000-00004C250000}"/>
    <cellStyle name="Input [yellow] 2 2 2 3 10 4" xfId="10469" xr:uid="{00000000-0005-0000-0000-00004D250000}"/>
    <cellStyle name="Input [yellow] 2 2 2 3 10 5" xfId="10470" xr:uid="{00000000-0005-0000-0000-00004E250000}"/>
    <cellStyle name="Input [yellow] 2 2 2 3 10 6" xfId="10471" xr:uid="{00000000-0005-0000-0000-00004F250000}"/>
    <cellStyle name="Input [yellow] 2 2 2 3 10 7" xfId="10472" xr:uid="{00000000-0005-0000-0000-000050250000}"/>
    <cellStyle name="Input [yellow] 2 2 2 3 10 8" xfId="10473" xr:uid="{00000000-0005-0000-0000-000051250000}"/>
    <cellStyle name="Input [yellow] 2 2 2 3 11" xfId="10474" xr:uid="{00000000-0005-0000-0000-000052250000}"/>
    <cellStyle name="Input [yellow] 2 2 2 3 11 2" xfId="10475" xr:uid="{00000000-0005-0000-0000-000053250000}"/>
    <cellStyle name="Input [yellow] 2 2 2 3 11 3" xfId="10476" xr:uid="{00000000-0005-0000-0000-000054250000}"/>
    <cellStyle name="Input [yellow] 2 2 2 3 11 4" xfId="10477" xr:uid="{00000000-0005-0000-0000-000055250000}"/>
    <cellStyle name="Input [yellow] 2 2 2 3 11 5" xfId="10478" xr:uid="{00000000-0005-0000-0000-000056250000}"/>
    <cellStyle name="Input [yellow] 2 2 2 3 11 6" xfId="10479" xr:uid="{00000000-0005-0000-0000-000057250000}"/>
    <cellStyle name="Input [yellow] 2 2 2 3 11 7" xfId="10480" xr:uid="{00000000-0005-0000-0000-000058250000}"/>
    <cellStyle name="Input [yellow] 2 2 2 3 11 8" xfId="10481" xr:uid="{00000000-0005-0000-0000-000059250000}"/>
    <cellStyle name="Input [yellow] 2 2 2 3 12" xfId="10482" xr:uid="{00000000-0005-0000-0000-00005A250000}"/>
    <cellStyle name="Input [yellow] 2 2 2 3 13" xfId="10483" xr:uid="{00000000-0005-0000-0000-00005B250000}"/>
    <cellStyle name="Input [yellow] 2 2 2 3 14" xfId="10484" xr:uid="{00000000-0005-0000-0000-00005C250000}"/>
    <cellStyle name="Input [yellow] 2 2 2 3 15" xfId="10485" xr:uid="{00000000-0005-0000-0000-00005D250000}"/>
    <cellStyle name="Input [yellow] 2 2 2 3 16" xfId="10486" xr:uid="{00000000-0005-0000-0000-00005E250000}"/>
    <cellStyle name="Input [yellow] 2 2 2 3 17" xfId="10487" xr:uid="{00000000-0005-0000-0000-00005F250000}"/>
    <cellStyle name="Input [yellow] 2 2 2 3 18" xfId="10488" xr:uid="{00000000-0005-0000-0000-000060250000}"/>
    <cellStyle name="Input [yellow] 2 2 2 3 19" xfId="10489" xr:uid="{00000000-0005-0000-0000-000061250000}"/>
    <cellStyle name="Input [yellow] 2 2 2 3 2" xfId="515" xr:uid="{00000000-0005-0000-0000-000062250000}"/>
    <cellStyle name="Input [yellow] 2 2 2 3 2 10" xfId="10490" xr:uid="{00000000-0005-0000-0000-000063250000}"/>
    <cellStyle name="Input [yellow] 2 2 2 3 2 11" xfId="10491" xr:uid="{00000000-0005-0000-0000-000064250000}"/>
    <cellStyle name="Input [yellow] 2 2 2 3 2 12" xfId="10492" xr:uid="{00000000-0005-0000-0000-000065250000}"/>
    <cellStyle name="Input [yellow] 2 2 2 3 2 13" xfId="10493" xr:uid="{00000000-0005-0000-0000-000066250000}"/>
    <cellStyle name="Input [yellow] 2 2 2 3 2 14" xfId="10494" xr:uid="{00000000-0005-0000-0000-000067250000}"/>
    <cellStyle name="Input [yellow] 2 2 2 3 2 15" xfId="10495" xr:uid="{00000000-0005-0000-0000-000068250000}"/>
    <cellStyle name="Input [yellow] 2 2 2 3 2 16" xfId="10496" xr:uid="{00000000-0005-0000-0000-000069250000}"/>
    <cellStyle name="Input [yellow] 2 2 2 3 2 17" xfId="10497" xr:uid="{00000000-0005-0000-0000-00006A250000}"/>
    <cellStyle name="Input [yellow] 2 2 2 3 2 2" xfId="516" xr:uid="{00000000-0005-0000-0000-00006B250000}"/>
    <cellStyle name="Input [yellow] 2 2 2 3 2 2 10" xfId="10498" xr:uid="{00000000-0005-0000-0000-00006C250000}"/>
    <cellStyle name="Input [yellow] 2 2 2 3 2 2 11" xfId="10499" xr:uid="{00000000-0005-0000-0000-00006D250000}"/>
    <cellStyle name="Input [yellow] 2 2 2 3 2 2 12" xfId="10500" xr:uid="{00000000-0005-0000-0000-00006E250000}"/>
    <cellStyle name="Input [yellow] 2 2 2 3 2 2 13" xfId="10501" xr:uid="{00000000-0005-0000-0000-00006F250000}"/>
    <cellStyle name="Input [yellow] 2 2 2 3 2 2 14" xfId="10502" xr:uid="{00000000-0005-0000-0000-000070250000}"/>
    <cellStyle name="Input [yellow] 2 2 2 3 2 2 15" xfId="10503" xr:uid="{00000000-0005-0000-0000-000071250000}"/>
    <cellStyle name="Input [yellow] 2 2 2 3 2 2 16" xfId="10504" xr:uid="{00000000-0005-0000-0000-000072250000}"/>
    <cellStyle name="Input [yellow] 2 2 2 3 2 2 2" xfId="517" xr:uid="{00000000-0005-0000-0000-000073250000}"/>
    <cellStyle name="Input [yellow] 2 2 2 3 2 2 2 10" xfId="10505" xr:uid="{00000000-0005-0000-0000-000074250000}"/>
    <cellStyle name="Input [yellow] 2 2 2 3 2 2 2 2" xfId="10506" xr:uid="{00000000-0005-0000-0000-000075250000}"/>
    <cellStyle name="Input [yellow] 2 2 2 3 2 2 2 2 2" xfId="10507" xr:uid="{00000000-0005-0000-0000-000076250000}"/>
    <cellStyle name="Input [yellow] 2 2 2 3 2 2 2 2 3" xfId="10508" xr:uid="{00000000-0005-0000-0000-000077250000}"/>
    <cellStyle name="Input [yellow] 2 2 2 3 2 2 2 2 4" xfId="10509" xr:uid="{00000000-0005-0000-0000-000078250000}"/>
    <cellStyle name="Input [yellow] 2 2 2 3 2 2 2 2 5" xfId="10510" xr:uid="{00000000-0005-0000-0000-000079250000}"/>
    <cellStyle name="Input [yellow] 2 2 2 3 2 2 2 2 6" xfId="10511" xr:uid="{00000000-0005-0000-0000-00007A250000}"/>
    <cellStyle name="Input [yellow] 2 2 2 3 2 2 2 2 7" xfId="10512" xr:uid="{00000000-0005-0000-0000-00007B250000}"/>
    <cellStyle name="Input [yellow] 2 2 2 3 2 2 2 2 8" xfId="10513" xr:uid="{00000000-0005-0000-0000-00007C250000}"/>
    <cellStyle name="Input [yellow] 2 2 2 3 2 2 2 3" xfId="10514" xr:uid="{00000000-0005-0000-0000-00007D250000}"/>
    <cellStyle name="Input [yellow] 2 2 2 3 2 2 2 4" xfId="10515" xr:uid="{00000000-0005-0000-0000-00007E250000}"/>
    <cellStyle name="Input [yellow] 2 2 2 3 2 2 2 5" xfId="10516" xr:uid="{00000000-0005-0000-0000-00007F250000}"/>
    <cellStyle name="Input [yellow] 2 2 2 3 2 2 2 6" xfId="10517" xr:uid="{00000000-0005-0000-0000-000080250000}"/>
    <cellStyle name="Input [yellow] 2 2 2 3 2 2 2 7" xfId="10518" xr:uid="{00000000-0005-0000-0000-000081250000}"/>
    <cellStyle name="Input [yellow] 2 2 2 3 2 2 2 8" xfId="10519" xr:uid="{00000000-0005-0000-0000-000082250000}"/>
    <cellStyle name="Input [yellow] 2 2 2 3 2 2 2 9" xfId="10520" xr:uid="{00000000-0005-0000-0000-000083250000}"/>
    <cellStyle name="Input [yellow] 2 2 2 3 2 2 3" xfId="10521" xr:uid="{00000000-0005-0000-0000-000084250000}"/>
    <cellStyle name="Input [yellow] 2 2 2 3 2 2 3 10" xfId="10522" xr:uid="{00000000-0005-0000-0000-000085250000}"/>
    <cellStyle name="Input [yellow] 2 2 2 3 2 2 3 2" xfId="10523" xr:uid="{00000000-0005-0000-0000-000086250000}"/>
    <cellStyle name="Input [yellow] 2 2 2 3 2 2 3 2 2" xfId="10524" xr:uid="{00000000-0005-0000-0000-000087250000}"/>
    <cellStyle name="Input [yellow] 2 2 2 3 2 2 3 2 3" xfId="10525" xr:uid="{00000000-0005-0000-0000-000088250000}"/>
    <cellStyle name="Input [yellow] 2 2 2 3 2 2 3 2 4" xfId="10526" xr:uid="{00000000-0005-0000-0000-000089250000}"/>
    <cellStyle name="Input [yellow] 2 2 2 3 2 2 3 2 5" xfId="10527" xr:uid="{00000000-0005-0000-0000-00008A250000}"/>
    <cellStyle name="Input [yellow] 2 2 2 3 2 2 3 2 6" xfId="10528" xr:uid="{00000000-0005-0000-0000-00008B250000}"/>
    <cellStyle name="Input [yellow] 2 2 2 3 2 2 3 2 7" xfId="10529" xr:uid="{00000000-0005-0000-0000-00008C250000}"/>
    <cellStyle name="Input [yellow] 2 2 2 3 2 2 3 2 8" xfId="10530" xr:uid="{00000000-0005-0000-0000-00008D250000}"/>
    <cellStyle name="Input [yellow] 2 2 2 3 2 2 3 3" xfId="10531" xr:uid="{00000000-0005-0000-0000-00008E250000}"/>
    <cellStyle name="Input [yellow] 2 2 2 3 2 2 3 4" xfId="10532" xr:uid="{00000000-0005-0000-0000-00008F250000}"/>
    <cellStyle name="Input [yellow] 2 2 2 3 2 2 3 5" xfId="10533" xr:uid="{00000000-0005-0000-0000-000090250000}"/>
    <cellStyle name="Input [yellow] 2 2 2 3 2 2 3 6" xfId="10534" xr:uid="{00000000-0005-0000-0000-000091250000}"/>
    <cellStyle name="Input [yellow] 2 2 2 3 2 2 3 7" xfId="10535" xr:uid="{00000000-0005-0000-0000-000092250000}"/>
    <cellStyle name="Input [yellow] 2 2 2 3 2 2 3 8" xfId="10536" xr:uid="{00000000-0005-0000-0000-000093250000}"/>
    <cellStyle name="Input [yellow] 2 2 2 3 2 2 3 9" xfId="10537" xr:uid="{00000000-0005-0000-0000-000094250000}"/>
    <cellStyle name="Input [yellow] 2 2 2 3 2 2 4" xfId="10538" xr:uid="{00000000-0005-0000-0000-000095250000}"/>
    <cellStyle name="Input [yellow] 2 2 2 3 2 2 4 2" xfId="10539" xr:uid="{00000000-0005-0000-0000-000096250000}"/>
    <cellStyle name="Input [yellow] 2 2 2 3 2 2 4 3" xfId="10540" xr:uid="{00000000-0005-0000-0000-000097250000}"/>
    <cellStyle name="Input [yellow] 2 2 2 3 2 2 4 4" xfId="10541" xr:uid="{00000000-0005-0000-0000-000098250000}"/>
    <cellStyle name="Input [yellow] 2 2 2 3 2 2 4 5" xfId="10542" xr:uid="{00000000-0005-0000-0000-000099250000}"/>
    <cellStyle name="Input [yellow] 2 2 2 3 2 2 4 6" xfId="10543" xr:uid="{00000000-0005-0000-0000-00009A250000}"/>
    <cellStyle name="Input [yellow] 2 2 2 3 2 2 4 7" xfId="10544" xr:uid="{00000000-0005-0000-0000-00009B250000}"/>
    <cellStyle name="Input [yellow] 2 2 2 3 2 2 4 8" xfId="10545" xr:uid="{00000000-0005-0000-0000-00009C250000}"/>
    <cellStyle name="Input [yellow] 2 2 2 3 2 2 4 9" xfId="10546" xr:uid="{00000000-0005-0000-0000-00009D250000}"/>
    <cellStyle name="Input [yellow] 2 2 2 3 2 2 5" xfId="10547" xr:uid="{00000000-0005-0000-0000-00009E250000}"/>
    <cellStyle name="Input [yellow] 2 2 2 3 2 2 5 2" xfId="10548" xr:uid="{00000000-0005-0000-0000-00009F250000}"/>
    <cellStyle name="Input [yellow] 2 2 2 3 2 2 5 3" xfId="10549" xr:uid="{00000000-0005-0000-0000-0000A0250000}"/>
    <cellStyle name="Input [yellow] 2 2 2 3 2 2 5 4" xfId="10550" xr:uid="{00000000-0005-0000-0000-0000A1250000}"/>
    <cellStyle name="Input [yellow] 2 2 2 3 2 2 5 5" xfId="10551" xr:uid="{00000000-0005-0000-0000-0000A2250000}"/>
    <cellStyle name="Input [yellow] 2 2 2 3 2 2 5 6" xfId="10552" xr:uid="{00000000-0005-0000-0000-0000A3250000}"/>
    <cellStyle name="Input [yellow] 2 2 2 3 2 2 5 7" xfId="10553" xr:uid="{00000000-0005-0000-0000-0000A4250000}"/>
    <cellStyle name="Input [yellow] 2 2 2 3 2 2 5 8" xfId="10554" xr:uid="{00000000-0005-0000-0000-0000A5250000}"/>
    <cellStyle name="Input [yellow] 2 2 2 3 2 2 6" xfId="10555" xr:uid="{00000000-0005-0000-0000-0000A6250000}"/>
    <cellStyle name="Input [yellow] 2 2 2 3 2 2 6 2" xfId="10556" xr:uid="{00000000-0005-0000-0000-0000A7250000}"/>
    <cellStyle name="Input [yellow] 2 2 2 3 2 2 6 3" xfId="10557" xr:uid="{00000000-0005-0000-0000-0000A8250000}"/>
    <cellStyle name="Input [yellow] 2 2 2 3 2 2 6 4" xfId="10558" xr:uid="{00000000-0005-0000-0000-0000A9250000}"/>
    <cellStyle name="Input [yellow] 2 2 2 3 2 2 6 5" xfId="10559" xr:uid="{00000000-0005-0000-0000-0000AA250000}"/>
    <cellStyle name="Input [yellow] 2 2 2 3 2 2 6 6" xfId="10560" xr:uid="{00000000-0005-0000-0000-0000AB250000}"/>
    <cellStyle name="Input [yellow] 2 2 2 3 2 2 6 7" xfId="10561" xr:uid="{00000000-0005-0000-0000-0000AC250000}"/>
    <cellStyle name="Input [yellow] 2 2 2 3 2 2 6 8" xfId="10562" xr:uid="{00000000-0005-0000-0000-0000AD250000}"/>
    <cellStyle name="Input [yellow] 2 2 2 3 2 2 7" xfId="10563" xr:uid="{00000000-0005-0000-0000-0000AE250000}"/>
    <cellStyle name="Input [yellow] 2 2 2 3 2 2 7 2" xfId="10564" xr:uid="{00000000-0005-0000-0000-0000AF250000}"/>
    <cellStyle name="Input [yellow] 2 2 2 3 2 2 7 3" xfId="10565" xr:uid="{00000000-0005-0000-0000-0000B0250000}"/>
    <cellStyle name="Input [yellow] 2 2 2 3 2 2 7 4" xfId="10566" xr:uid="{00000000-0005-0000-0000-0000B1250000}"/>
    <cellStyle name="Input [yellow] 2 2 2 3 2 2 7 5" xfId="10567" xr:uid="{00000000-0005-0000-0000-0000B2250000}"/>
    <cellStyle name="Input [yellow] 2 2 2 3 2 2 7 6" xfId="10568" xr:uid="{00000000-0005-0000-0000-0000B3250000}"/>
    <cellStyle name="Input [yellow] 2 2 2 3 2 2 7 7" xfId="10569" xr:uid="{00000000-0005-0000-0000-0000B4250000}"/>
    <cellStyle name="Input [yellow] 2 2 2 3 2 2 7 8" xfId="10570" xr:uid="{00000000-0005-0000-0000-0000B5250000}"/>
    <cellStyle name="Input [yellow] 2 2 2 3 2 2 8" xfId="10571" xr:uid="{00000000-0005-0000-0000-0000B6250000}"/>
    <cellStyle name="Input [yellow] 2 2 2 3 2 2 8 2" xfId="10572" xr:uid="{00000000-0005-0000-0000-0000B7250000}"/>
    <cellStyle name="Input [yellow] 2 2 2 3 2 2 8 3" xfId="10573" xr:uid="{00000000-0005-0000-0000-0000B8250000}"/>
    <cellStyle name="Input [yellow] 2 2 2 3 2 2 8 4" xfId="10574" xr:uid="{00000000-0005-0000-0000-0000B9250000}"/>
    <cellStyle name="Input [yellow] 2 2 2 3 2 2 8 5" xfId="10575" xr:uid="{00000000-0005-0000-0000-0000BA250000}"/>
    <cellStyle name="Input [yellow] 2 2 2 3 2 2 8 6" xfId="10576" xr:uid="{00000000-0005-0000-0000-0000BB250000}"/>
    <cellStyle name="Input [yellow] 2 2 2 3 2 2 8 7" xfId="10577" xr:uid="{00000000-0005-0000-0000-0000BC250000}"/>
    <cellStyle name="Input [yellow] 2 2 2 3 2 2 8 8" xfId="10578" xr:uid="{00000000-0005-0000-0000-0000BD250000}"/>
    <cellStyle name="Input [yellow] 2 2 2 3 2 2 9" xfId="10579" xr:uid="{00000000-0005-0000-0000-0000BE250000}"/>
    <cellStyle name="Input [yellow] 2 2 2 3 2 3" xfId="518" xr:uid="{00000000-0005-0000-0000-0000BF250000}"/>
    <cellStyle name="Input [yellow] 2 2 2 3 2 3 10" xfId="10580" xr:uid="{00000000-0005-0000-0000-0000C0250000}"/>
    <cellStyle name="Input [yellow] 2 2 2 3 2 3 2" xfId="10581" xr:uid="{00000000-0005-0000-0000-0000C1250000}"/>
    <cellStyle name="Input [yellow] 2 2 2 3 2 3 2 2" xfId="10582" xr:uid="{00000000-0005-0000-0000-0000C2250000}"/>
    <cellStyle name="Input [yellow] 2 2 2 3 2 3 2 3" xfId="10583" xr:uid="{00000000-0005-0000-0000-0000C3250000}"/>
    <cellStyle name="Input [yellow] 2 2 2 3 2 3 2 4" xfId="10584" xr:uid="{00000000-0005-0000-0000-0000C4250000}"/>
    <cellStyle name="Input [yellow] 2 2 2 3 2 3 2 5" xfId="10585" xr:uid="{00000000-0005-0000-0000-0000C5250000}"/>
    <cellStyle name="Input [yellow] 2 2 2 3 2 3 2 6" xfId="10586" xr:uid="{00000000-0005-0000-0000-0000C6250000}"/>
    <cellStyle name="Input [yellow] 2 2 2 3 2 3 2 7" xfId="10587" xr:uid="{00000000-0005-0000-0000-0000C7250000}"/>
    <cellStyle name="Input [yellow] 2 2 2 3 2 3 2 8" xfId="10588" xr:uid="{00000000-0005-0000-0000-0000C8250000}"/>
    <cellStyle name="Input [yellow] 2 2 2 3 2 3 3" xfId="10589" xr:uid="{00000000-0005-0000-0000-0000C9250000}"/>
    <cellStyle name="Input [yellow] 2 2 2 3 2 3 4" xfId="10590" xr:uid="{00000000-0005-0000-0000-0000CA250000}"/>
    <cellStyle name="Input [yellow] 2 2 2 3 2 3 5" xfId="10591" xr:uid="{00000000-0005-0000-0000-0000CB250000}"/>
    <cellStyle name="Input [yellow] 2 2 2 3 2 3 6" xfId="10592" xr:uid="{00000000-0005-0000-0000-0000CC250000}"/>
    <cellStyle name="Input [yellow] 2 2 2 3 2 3 7" xfId="10593" xr:uid="{00000000-0005-0000-0000-0000CD250000}"/>
    <cellStyle name="Input [yellow] 2 2 2 3 2 3 8" xfId="10594" xr:uid="{00000000-0005-0000-0000-0000CE250000}"/>
    <cellStyle name="Input [yellow] 2 2 2 3 2 3 9" xfId="10595" xr:uid="{00000000-0005-0000-0000-0000CF250000}"/>
    <cellStyle name="Input [yellow] 2 2 2 3 2 4" xfId="10596" xr:uid="{00000000-0005-0000-0000-0000D0250000}"/>
    <cellStyle name="Input [yellow] 2 2 2 3 2 4 10" xfId="10597" xr:uid="{00000000-0005-0000-0000-0000D1250000}"/>
    <cellStyle name="Input [yellow] 2 2 2 3 2 4 2" xfId="10598" xr:uid="{00000000-0005-0000-0000-0000D2250000}"/>
    <cellStyle name="Input [yellow] 2 2 2 3 2 4 2 2" xfId="10599" xr:uid="{00000000-0005-0000-0000-0000D3250000}"/>
    <cellStyle name="Input [yellow] 2 2 2 3 2 4 2 3" xfId="10600" xr:uid="{00000000-0005-0000-0000-0000D4250000}"/>
    <cellStyle name="Input [yellow] 2 2 2 3 2 4 2 4" xfId="10601" xr:uid="{00000000-0005-0000-0000-0000D5250000}"/>
    <cellStyle name="Input [yellow] 2 2 2 3 2 4 2 5" xfId="10602" xr:uid="{00000000-0005-0000-0000-0000D6250000}"/>
    <cellStyle name="Input [yellow] 2 2 2 3 2 4 2 6" xfId="10603" xr:uid="{00000000-0005-0000-0000-0000D7250000}"/>
    <cellStyle name="Input [yellow] 2 2 2 3 2 4 2 7" xfId="10604" xr:uid="{00000000-0005-0000-0000-0000D8250000}"/>
    <cellStyle name="Input [yellow] 2 2 2 3 2 4 2 8" xfId="10605" xr:uid="{00000000-0005-0000-0000-0000D9250000}"/>
    <cellStyle name="Input [yellow] 2 2 2 3 2 4 3" xfId="10606" xr:uid="{00000000-0005-0000-0000-0000DA250000}"/>
    <cellStyle name="Input [yellow] 2 2 2 3 2 4 4" xfId="10607" xr:uid="{00000000-0005-0000-0000-0000DB250000}"/>
    <cellStyle name="Input [yellow] 2 2 2 3 2 4 5" xfId="10608" xr:uid="{00000000-0005-0000-0000-0000DC250000}"/>
    <cellStyle name="Input [yellow] 2 2 2 3 2 4 6" xfId="10609" xr:uid="{00000000-0005-0000-0000-0000DD250000}"/>
    <cellStyle name="Input [yellow] 2 2 2 3 2 4 7" xfId="10610" xr:uid="{00000000-0005-0000-0000-0000DE250000}"/>
    <cellStyle name="Input [yellow] 2 2 2 3 2 4 8" xfId="10611" xr:uid="{00000000-0005-0000-0000-0000DF250000}"/>
    <cellStyle name="Input [yellow] 2 2 2 3 2 4 9" xfId="10612" xr:uid="{00000000-0005-0000-0000-0000E0250000}"/>
    <cellStyle name="Input [yellow] 2 2 2 3 2 5" xfId="10613" xr:uid="{00000000-0005-0000-0000-0000E1250000}"/>
    <cellStyle name="Input [yellow] 2 2 2 3 2 5 2" xfId="10614" xr:uid="{00000000-0005-0000-0000-0000E2250000}"/>
    <cellStyle name="Input [yellow] 2 2 2 3 2 5 3" xfId="10615" xr:uid="{00000000-0005-0000-0000-0000E3250000}"/>
    <cellStyle name="Input [yellow] 2 2 2 3 2 5 4" xfId="10616" xr:uid="{00000000-0005-0000-0000-0000E4250000}"/>
    <cellStyle name="Input [yellow] 2 2 2 3 2 5 5" xfId="10617" xr:uid="{00000000-0005-0000-0000-0000E5250000}"/>
    <cellStyle name="Input [yellow] 2 2 2 3 2 5 6" xfId="10618" xr:uid="{00000000-0005-0000-0000-0000E6250000}"/>
    <cellStyle name="Input [yellow] 2 2 2 3 2 5 7" xfId="10619" xr:uid="{00000000-0005-0000-0000-0000E7250000}"/>
    <cellStyle name="Input [yellow] 2 2 2 3 2 5 8" xfId="10620" xr:uid="{00000000-0005-0000-0000-0000E8250000}"/>
    <cellStyle name="Input [yellow] 2 2 2 3 2 5 9" xfId="10621" xr:uid="{00000000-0005-0000-0000-0000E9250000}"/>
    <cellStyle name="Input [yellow] 2 2 2 3 2 6" xfId="10622" xr:uid="{00000000-0005-0000-0000-0000EA250000}"/>
    <cellStyle name="Input [yellow] 2 2 2 3 2 6 2" xfId="10623" xr:uid="{00000000-0005-0000-0000-0000EB250000}"/>
    <cellStyle name="Input [yellow] 2 2 2 3 2 6 3" xfId="10624" xr:uid="{00000000-0005-0000-0000-0000EC250000}"/>
    <cellStyle name="Input [yellow] 2 2 2 3 2 6 4" xfId="10625" xr:uid="{00000000-0005-0000-0000-0000ED250000}"/>
    <cellStyle name="Input [yellow] 2 2 2 3 2 6 5" xfId="10626" xr:uid="{00000000-0005-0000-0000-0000EE250000}"/>
    <cellStyle name="Input [yellow] 2 2 2 3 2 6 6" xfId="10627" xr:uid="{00000000-0005-0000-0000-0000EF250000}"/>
    <cellStyle name="Input [yellow] 2 2 2 3 2 6 7" xfId="10628" xr:uid="{00000000-0005-0000-0000-0000F0250000}"/>
    <cellStyle name="Input [yellow] 2 2 2 3 2 6 8" xfId="10629" xr:uid="{00000000-0005-0000-0000-0000F1250000}"/>
    <cellStyle name="Input [yellow] 2 2 2 3 2 7" xfId="10630" xr:uid="{00000000-0005-0000-0000-0000F2250000}"/>
    <cellStyle name="Input [yellow] 2 2 2 3 2 7 2" xfId="10631" xr:uid="{00000000-0005-0000-0000-0000F3250000}"/>
    <cellStyle name="Input [yellow] 2 2 2 3 2 7 3" xfId="10632" xr:uid="{00000000-0005-0000-0000-0000F4250000}"/>
    <cellStyle name="Input [yellow] 2 2 2 3 2 7 4" xfId="10633" xr:uid="{00000000-0005-0000-0000-0000F5250000}"/>
    <cellStyle name="Input [yellow] 2 2 2 3 2 7 5" xfId="10634" xr:uid="{00000000-0005-0000-0000-0000F6250000}"/>
    <cellStyle name="Input [yellow] 2 2 2 3 2 7 6" xfId="10635" xr:uid="{00000000-0005-0000-0000-0000F7250000}"/>
    <cellStyle name="Input [yellow] 2 2 2 3 2 7 7" xfId="10636" xr:uid="{00000000-0005-0000-0000-0000F8250000}"/>
    <cellStyle name="Input [yellow] 2 2 2 3 2 7 8" xfId="10637" xr:uid="{00000000-0005-0000-0000-0000F9250000}"/>
    <cellStyle name="Input [yellow] 2 2 2 3 2 8" xfId="10638" xr:uid="{00000000-0005-0000-0000-0000FA250000}"/>
    <cellStyle name="Input [yellow] 2 2 2 3 2 8 2" xfId="10639" xr:uid="{00000000-0005-0000-0000-0000FB250000}"/>
    <cellStyle name="Input [yellow] 2 2 2 3 2 8 3" xfId="10640" xr:uid="{00000000-0005-0000-0000-0000FC250000}"/>
    <cellStyle name="Input [yellow] 2 2 2 3 2 8 4" xfId="10641" xr:uid="{00000000-0005-0000-0000-0000FD250000}"/>
    <cellStyle name="Input [yellow] 2 2 2 3 2 8 5" xfId="10642" xr:uid="{00000000-0005-0000-0000-0000FE250000}"/>
    <cellStyle name="Input [yellow] 2 2 2 3 2 8 6" xfId="10643" xr:uid="{00000000-0005-0000-0000-0000FF250000}"/>
    <cellStyle name="Input [yellow] 2 2 2 3 2 8 7" xfId="10644" xr:uid="{00000000-0005-0000-0000-000000260000}"/>
    <cellStyle name="Input [yellow] 2 2 2 3 2 8 8" xfId="10645" xr:uid="{00000000-0005-0000-0000-000001260000}"/>
    <cellStyle name="Input [yellow] 2 2 2 3 2 9" xfId="10646" xr:uid="{00000000-0005-0000-0000-000002260000}"/>
    <cellStyle name="Input [yellow] 2 2 2 3 2 9 2" xfId="10647" xr:uid="{00000000-0005-0000-0000-000003260000}"/>
    <cellStyle name="Input [yellow] 2 2 2 3 2 9 3" xfId="10648" xr:uid="{00000000-0005-0000-0000-000004260000}"/>
    <cellStyle name="Input [yellow] 2 2 2 3 2 9 4" xfId="10649" xr:uid="{00000000-0005-0000-0000-000005260000}"/>
    <cellStyle name="Input [yellow] 2 2 2 3 2 9 5" xfId="10650" xr:uid="{00000000-0005-0000-0000-000006260000}"/>
    <cellStyle name="Input [yellow] 2 2 2 3 2 9 6" xfId="10651" xr:uid="{00000000-0005-0000-0000-000007260000}"/>
    <cellStyle name="Input [yellow] 2 2 2 3 2 9 7" xfId="10652" xr:uid="{00000000-0005-0000-0000-000008260000}"/>
    <cellStyle name="Input [yellow] 2 2 2 3 2 9 8" xfId="10653" xr:uid="{00000000-0005-0000-0000-000009260000}"/>
    <cellStyle name="Input [yellow] 2 2 2 3 3" xfId="519" xr:uid="{00000000-0005-0000-0000-00000A260000}"/>
    <cellStyle name="Input [yellow] 2 2 2 3 3 10" xfId="10654" xr:uid="{00000000-0005-0000-0000-00000B260000}"/>
    <cellStyle name="Input [yellow] 2 2 2 3 3 11" xfId="10655" xr:uid="{00000000-0005-0000-0000-00000C260000}"/>
    <cellStyle name="Input [yellow] 2 2 2 3 3 12" xfId="10656" xr:uid="{00000000-0005-0000-0000-00000D260000}"/>
    <cellStyle name="Input [yellow] 2 2 2 3 3 13" xfId="10657" xr:uid="{00000000-0005-0000-0000-00000E260000}"/>
    <cellStyle name="Input [yellow] 2 2 2 3 3 14" xfId="10658" xr:uid="{00000000-0005-0000-0000-00000F260000}"/>
    <cellStyle name="Input [yellow] 2 2 2 3 3 15" xfId="10659" xr:uid="{00000000-0005-0000-0000-000010260000}"/>
    <cellStyle name="Input [yellow] 2 2 2 3 3 16" xfId="10660" xr:uid="{00000000-0005-0000-0000-000011260000}"/>
    <cellStyle name="Input [yellow] 2 2 2 3 3 17" xfId="10661" xr:uid="{00000000-0005-0000-0000-000012260000}"/>
    <cellStyle name="Input [yellow] 2 2 2 3 3 2" xfId="520" xr:uid="{00000000-0005-0000-0000-000013260000}"/>
    <cellStyle name="Input [yellow] 2 2 2 3 3 2 10" xfId="10662" xr:uid="{00000000-0005-0000-0000-000014260000}"/>
    <cellStyle name="Input [yellow] 2 2 2 3 3 2 11" xfId="10663" xr:uid="{00000000-0005-0000-0000-000015260000}"/>
    <cellStyle name="Input [yellow] 2 2 2 3 3 2 12" xfId="10664" xr:uid="{00000000-0005-0000-0000-000016260000}"/>
    <cellStyle name="Input [yellow] 2 2 2 3 3 2 13" xfId="10665" xr:uid="{00000000-0005-0000-0000-000017260000}"/>
    <cellStyle name="Input [yellow] 2 2 2 3 3 2 14" xfId="10666" xr:uid="{00000000-0005-0000-0000-000018260000}"/>
    <cellStyle name="Input [yellow] 2 2 2 3 3 2 15" xfId="10667" xr:uid="{00000000-0005-0000-0000-000019260000}"/>
    <cellStyle name="Input [yellow] 2 2 2 3 3 2 16" xfId="10668" xr:uid="{00000000-0005-0000-0000-00001A260000}"/>
    <cellStyle name="Input [yellow] 2 2 2 3 3 2 2" xfId="521" xr:uid="{00000000-0005-0000-0000-00001B260000}"/>
    <cellStyle name="Input [yellow] 2 2 2 3 3 2 2 10" xfId="10669" xr:uid="{00000000-0005-0000-0000-00001C260000}"/>
    <cellStyle name="Input [yellow] 2 2 2 3 3 2 2 2" xfId="10670" xr:uid="{00000000-0005-0000-0000-00001D260000}"/>
    <cellStyle name="Input [yellow] 2 2 2 3 3 2 2 2 2" xfId="10671" xr:uid="{00000000-0005-0000-0000-00001E260000}"/>
    <cellStyle name="Input [yellow] 2 2 2 3 3 2 2 2 3" xfId="10672" xr:uid="{00000000-0005-0000-0000-00001F260000}"/>
    <cellStyle name="Input [yellow] 2 2 2 3 3 2 2 2 4" xfId="10673" xr:uid="{00000000-0005-0000-0000-000020260000}"/>
    <cellStyle name="Input [yellow] 2 2 2 3 3 2 2 2 5" xfId="10674" xr:uid="{00000000-0005-0000-0000-000021260000}"/>
    <cellStyle name="Input [yellow] 2 2 2 3 3 2 2 2 6" xfId="10675" xr:uid="{00000000-0005-0000-0000-000022260000}"/>
    <cellStyle name="Input [yellow] 2 2 2 3 3 2 2 2 7" xfId="10676" xr:uid="{00000000-0005-0000-0000-000023260000}"/>
    <cellStyle name="Input [yellow] 2 2 2 3 3 2 2 2 8" xfId="10677" xr:uid="{00000000-0005-0000-0000-000024260000}"/>
    <cellStyle name="Input [yellow] 2 2 2 3 3 2 2 3" xfId="10678" xr:uid="{00000000-0005-0000-0000-000025260000}"/>
    <cellStyle name="Input [yellow] 2 2 2 3 3 2 2 4" xfId="10679" xr:uid="{00000000-0005-0000-0000-000026260000}"/>
    <cellStyle name="Input [yellow] 2 2 2 3 3 2 2 5" xfId="10680" xr:uid="{00000000-0005-0000-0000-000027260000}"/>
    <cellStyle name="Input [yellow] 2 2 2 3 3 2 2 6" xfId="10681" xr:uid="{00000000-0005-0000-0000-000028260000}"/>
    <cellStyle name="Input [yellow] 2 2 2 3 3 2 2 7" xfId="10682" xr:uid="{00000000-0005-0000-0000-000029260000}"/>
    <cellStyle name="Input [yellow] 2 2 2 3 3 2 2 8" xfId="10683" xr:uid="{00000000-0005-0000-0000-00002A260000}"/>
    <cellStyle name="Input [yellow] 2 2 2 3 3 2 2 9" xfId="10684" xr:uid="{00000000-0005-0000-0000-00002B260000}"/>
    <cellStyle name="Input [yellow] 2 2 2 3 3 2 3" xfId="10685" xr:uid="{00000000-0005-0000-0000-00002C260000}"/>
    <cellStyle name="Input [yellow] 2 2 2 3 3 2 3 10" xfId="10686" xr:uid="{00000000-0005-0000-0000-00002D260000}"/>
    <cellStyle name="Input [yellow] 2 2 2 3 3 2 3 2" xfId="10687" xr:uid="{00000000-0005-0000-0000-00002E260000}"/>
    <cellStyle name="Input [yellow] 2 2 2 3 3 2 3 2 2" xfId="10688" xr:uid="{00000000-0005-0000-0000-00002F260000}"/>
    <cellStyle name="Input [yellow] 2 2 2 3 3 2 3 2 3" xfId="10689" xr:uid="{00000000-0005-0000-0000-000030260000}"/>
    <cellStyle name="Input [yellow] 2 2 2 3 3 2 3 2 4" xfId="10690" xr:uid="{00000000-0005-0000-0000-000031260000}"/>
    <cellStyle name="Input [yellow] 2 2 2 3 3 2 3 2 5" xfId="10691" xr:uid="{00000000-0005-0000-0000-000032260000}"/>
    <cellStyle name="Input [yellow] 2 2 2 3 3 2 3 2 6" xfId="10692" xr:uid="{00000000-0005-0000-0000-000033260000}"/>
    <cellStyle name="Input [yellow] 2 2 2 3 3 2 3 2 7" xfId="10693" xr:uid="{00000000-0005-0000-0000-000034260000}"/>
    <cellStyle name="Input [yellow] 2 2 2 3 3 2 3 2 8" xfId="10694" xr:uid="{00000000-0005-0000-0000-000035260000}"/>
    <cellStyle name="Input [yellow] 2 2 2 3 3 2 3 3" xfId="10695" xr:uid="{00000000-0005-0000-0000-000036260000}"/>
    <cellStyle name="Input [yellow] 2 2 2 3 3 2 3 4" xfId="10696" xr:uid="{00000000-0005-0000-0000-000037260000}"/>
    <cellStyle name="Input [yellow] 2 2 2 3 3 2 3 5" xfId="10697" xr:uid="{00000000-0005-0000-0000-000038260000}"/>
    <cellStyle name="Input [yellow] 2 2 2 3 3 2 3 6" xfId="10698" xr:uid="{00000000-0005-0000-0000-000039260000}"/>
    <cellStyle name="Input [yellow] 2 2 2 3 3 2 3 7" xfId="10699" xr:uid="{00000000-0005-0000-0000-00003A260000}"/>
    <cellStyle name="Input [yellow] 2 2 2 3 3 2 3 8" xfId="10700" xr:uid="{00000000-0005-0000-0000-00003B260000}"/>
    <cellStyle name="Input [yellow] 2 2 2 3 3 2 3 9" xfId="10701" xr:uid="{00000000-0005-0000-0000-00003C260000}"/>
    <cellStyle name="Input [yellow] 2 2 2 3 3 2 4" xfId="10702" xr:uid="{00000000-0005-0000-0000-00003D260000}"/>
    <cellStyle name="Input [yellow] 2 2 2 3 3 2 4 2" xfId="10703" xr:uid="{00000000-0005-0000-0000-00003E260000}"/>
    <cellStyle name="Input [yellow] 2 2 2 3 3 2 4 3" xfId="10704" xr:uid="{00000000-0005-0000-0000-00003F260000}"/>
    <cellStyle name="Input [yellow] 2 2 2 3 3 2 4 4" xfId="10705" xr:uid="{00000000-0005-0000-0000-000040260000}"/>
    <cellStyle name="Input [yellow] 2 2 2 3 3 2 4 5" xfId="10706" xr:uid="{00000000-0005-0000-0000-000041260000}"/>
    <cellStyle name="Input [yellow] 2 2 2 3 3 2 4 6" xfId="10707" xr:uid="{00000000-0005-0000-0000-000042260000}"/>
    <cellStyle name="Input [yellow] 2 2 2 3 3 2 4 7" xfId="10708" xr:uid="{00000000-0005-0000-0000-000043260000}"/>
    <cellStyle name="Input [yellow] 2 2 2 3 3 2 4 8" xfId="10709" xr:uid="{00000000-0005-0000-0000-000044260000}"/>
    <cellStyle name="Input [yellow] 2 2 2 3 3 2 4 9" xfId="10710" xr:uid="{00000000-0005-0000-0000-000045260000}"/>
    <cellStyle name="Input [yellow] 2 2 2 3 3 2 5" xfId="10711" xr:uid="{00000000-0005-0000-0000-000046260000}"/>
    <cellStyle name="Input [yellow] 2 2 2 3 3 2 5 2" xfId="10712" xr:uid="{00000000-0005-0000-0000-000047260000}"/>
    <cellStyle name="Input [yellow] 2 2 2 3 3 2 5 3" xfId="10713" xr:uid="{00000000-0005-0000-0000-000048260000}"/>
    <cellStyle name="Input [yellow] 2 2 2 3 3 2 5 4" xfId="10714" xr:uid="{00000000-0005-0000-0000-000049260000}"/>
    <cellStyle name="Input [yellow] 2 2 2 3 3 2 5 5" xfId="10715" xr:uid="{00000000-0005-0000-0000-00004A260000}"/>
    <cellStyle name="Input [yellow] 2 2 2 3 3 2 5 6" xfId="10716" xr:uid="{00000000-0005-0000-0000-00004B260000}"/>
    <cellStyle name="Input [yellow] 2 2 2 3 3 2 5 7" xfId="10717" xr:uid="{00000000-0005-0000-0000-00004C260000}"/>
    <cellStyle name="Input [yellow] 2 2 2 3 3 2 5 8" xfId="10718" xr:uid="{00000000-0005-0000-0000-00004D260000}"/>
    <cellStyle name="Input [yellow] 2 2 2 3 3 2 6" xfId="10719" xr:uid="{00000000-0005-0000-0000-00004E260000}"/>
    <cellStyle name="Input [yellow] 2 2 2 3 3 2 6 2" xfId="10720" xr:uid="{00000000-0005-0000-0000-00004F260000}"/>
    <cellStyle name="Input [yellow] 2 2 2 3 3 2 6 3" xfId="10721" xr:uid="{00000000-0005-0000-0000-000050260000}"/>
    <cellStyle name="Input [yellow] 2 2 2 3 3 2 6 4" xfId="10722" xr:uid="{00000000-0005-0000-0000-000051260000}"/>
    <cellStyle name="Input [yellow] 2 2 2 3 3 2 6 5" xfId="10723" xr:uid="{00000000-0005-0000-0000-000052260000}"/>
    <cellStyle name="Input [yellow] 2 2 2 3 3 2 6 6" xfId="10724" xr:uid="{00000000-0005-0000-0000-000053260000}"/>
    <cellStyle name="Input [yellow] 2 2 2 3 3 2 6 7" xfId="10725" xr:uid="{00000000-0005-0000-0000-000054260000}"/>
    <cellStyle name="Input [yellow] 2 2 2 3 3 2 6 8" xfId="10726" xr:uid="{00000000-0005-0000-0000-000055260000}"/>
    <cellStyle name="Input [yellow] 2 2 2 3 3 2 7" xfId="10727" xr:uid="{00000000-0005-0000-0000-000056260000}"/>
    <cellStyle name="Input [yellow] 2 2 2 3 3 2 7 2" xfId="10728" xr:uid="{00000000-0005-0000-0000-000057260000}"/>
    <cellStyle name="Input [yellow] 2 2 2 3 3 2 7 3" xfId="10729" xr:uid="{00000000-0005-0000-0000-000058260000}"/>
    <cellStyle name="Input [yellow] 2 2 2 3 3 2 7 4" xfId="10730" xr:uid="{00000000-0005-0000-0000-000059260000}"/>
    <cellStyle name="Input [yellow] 2 2 2 3 3 2 7 5" xfId="10731" xr:uid="{00000000-0005-0000-0000-00005A260000}"/>
    <cellStyle name="Input [yellow] 2 2 2 3 3 2 7 6" xfId="10732" xr:uid="{00000000-0005-0000-0000-00005B260000}"/>
    <cellStyle name="Input [yellow] 2 2 2 3 3 2 7 7" xfId="10733" xr:uid="{00000000-0005-0000-0000-00005C260000}"/>
    <cellStyle name="Input [yellow] 2 2 2 3 3 2 7 8" xfId="10734" xr:uid="{00000000-0005-0000-0000-00005D260000}"/>
    <cellStyle name="Input [yellow] 2 2 2 3 3 2 8" xfId="10735" xr:uid="{00000000-0005-0000-0000-00005E260000}"/>
    <cellStyle name="Input [yellow] 2 2 2 3 3 2 8 2" xfId="10736" xr:uid="{00000000-0005-0000-0000-00005F260000}"/>
    <cellStyle name="Input [yellow] 2 2 2 3 3 2 8 3" xfId="10737" xr:uid="{00000000-0005-0000-0000-000060260000}"/>
    <cellStyle name="Input [yellow] 2 2 2 3 3 2 8 4" xfId="10738" xr:uid="{00000000-0005-0000-0000-000061260000}"/>
    <cellStyle name="Input [yellow] 2 2 2 3 3 2 8 5" xfId="10739" xr:uid="{00000000-0005-0000-0000-000062260000}"/>
    <cellStyle name="Input [yellow] 2 2 2 3 3 2 8 6" xfId="10740" xr:uid="{00000000-0005-0000-0000-000063260000}"/>
    <cellStyle name="Input [yellow] 2 2 2 3 3 2 8 7" xfId="10741" xr:uid="{00000000-0005-0000-0000-000064260000}"/>
    <cellStyle name="Input [yellow] 2 2 2 3 3 2 8 8" xfId="10742" xr:uid="{00000000-0005-0000-0000-000065260000}"/>
    <cellStyle name="Input [yellow] 2 2 2 3 3 2 9" xfId="10743" xr:uid="{00000000-0005-0000-0000-000066260000}"/>
    <cellStyle name="Input [yellow] 2 2 2 3 3 3" xfId="522" xr:uid="{00000000-0005-0000-0000-000067260000}"/>
    <cellStyle name="Input [yellow] 2 2 2 3 3 3 10" xfId="10744" xr:uid="{00000000-0005-0000-0000-000068260000}"/>
    <cellStyle name="Input [yellow] 2 2 2 3 3 3 2" xfId="10745" xr:uid="{00000000-0005-0000-0000-000069260000}"/>
    <cellStyle name="Input [yellow] 2 2 2 3 3 3 2 2" xfId="10746" xr:uid="{00000000-0005-0000-0000-00006A260000}"/>
    <cellStyle name="Input [yellow] 2 2 2 3 3 3 2 3" xfId="10747" xr:uid="{00000000-0005-0000-0000-00006B260000}"/>
    <cellStyle name="Input [yellow] 2 2 2 3 3 3 2 4" xfId="10748" xr:uid="{00000000-0005-0000-0000-00006C260000}"/>
    <cellStyle name="Input [yellow] 2 2 2 3 3 3 2 5" xfId="10749" xr:uid="{00000000-0005-0000-0000-00006D260000}"/>
    <cellStyle name="Input [yellow] 2 2 2 3 3 3 2 6" xfId="10750" xr:uid="{00000000-0005-0000-0000-00006E260000}"/>
    <cellStyle name="Input [yellow] 2 2 2 3 3 3 2 7" xfId="10751" xr:uid="{00000000-0005-0000-0000-00006F260000}"/>
    <cellStyle name="Input [yellow] 2 2 2 3 3 3 2 8" xfId="10752" xr:uid="{00000000-0005-0000-0000-000070260000}"/>
    <cellStyle name="Input [yellow] 2 2 2 3 3 3 3" xfId="10753" xr:uid="{00000000-0005-0000-0000-000071260000}"/>
    <cellStyle name="Input [yellow] 2 2 2 3 3 3 4" xfId="10754" xr:uid="{00000000-0005-0000-0000-000072260000}"/>
    <cellStyle name="Input [yellow] 2 2 2 3 3 3 5" xfId="10755" xr:uid="{00000000-0005-0000-0000-000073260000}"/>
    <cellStyle name="Input [yellow] 2 2 2 3 3 3 6" xfId="10756" xr:uid="{00000000-0005-0000-0000-000074260000}"/>
    <cellStyle name="Input [yellow] 2 2 2 3 3 3 7" xfId="10757" xr:uid="{00000000-0005-0000-0000-000075260000}"/>
    <cellStyle name="Input [yellow] 2 2 2 3 3 3 8" xfId="10758" xr:uid="{00000000-0005-0000-0000-000076260000}"/>
    <cellStyle name="Input [yellow] 2 2 2 3 3 3 9" xfId="10759" xr:uid="{00000000-0005-0000-0000-000077260000}"/>
    <cellStyle name="Input [yellow] 2 2 2 3 3 4" xfId="10760" xr:uid="{00000000-0005-0000-0000-000078260000}"/>
    <cellStyle name="Input [yellow] 2 2 2 3 3 4 10" xfId="10761" xr:uid="{00000000-0005-0000-0000-000079260000}"/>
    <cellStyle name="Input [yellow] 2 2 2 3 3 4 2" xfId="10762" xr:uid="{00000000-0005-0000-0000-00007A260000}"/>
    <cellStyle name="Input [yellow] 2 2 2 3 3 4 2 2" xfId="10763" xr:uid="{00000000-0005-0000-0000-00007B260000}"/>
    <cellStyle name="Input [yellow] 2 2 2 3 3 4 2 3" xfId="10764" xr:uid="{00000000-0005-0000-0000-00007C260000}"/>
    <cellStyle name="Input [yellow] 2 2 2 3 3 4 2 4" xfId="10765" xr:uid="{00000000-0005-0000-0000-00007D260000}"/>
    <cellStyle name="Input [yellow] 2 2 2 3 3 4 2 5" xfId="10766" xr:uid="{00000000-0005-0000-0000-00007E260000}"/>
    <cellStyle name="Input [yellow] 2 2 2 3 3 4 2 6" xfId="10767" xr:uid="{00000000-0005-0000-0000-00007F260000}"/>
    <cellStyle name="Input [yellow] 2 2 2 3 3 4 2 7" xfId="10768" xr:uid="{00000000-0005-0000-0000-000080260000}"/>
    <cellStyle name="Input [yellow] 2 2 2 3 3 4 2 8" xfId="10769" xr:uid="{00000000-0005-0000-0000-000081260000}"/>
    <cellStyle name="Input [yellow] 2 2 2 3 3 4 3" xfId="10770" xr:uid="{00000000-0005-0000-0000-000082260000}"/>
    <cellStyle name="Input [yellow] 2 2 2 3 3 4 4" xfId="10771" xr:uid="{00000000-0005-0000-0000-000083260000}"/>
    <cellStyle name="Input [yellow] 2 2 2 3 3 4 5" xfId="10772" xr:uid="{00000000-0005-0000-0000-000084260000}"/>
    <cellStyle name="Input [yellow] 2 2 2 3 3 4 6" xfId="10773" xr:uid="{00000000-0005-0000-0000-000085260000}"/>
    <cellStyle name="Input [yellow] 2 2 2 3 3 4 7" xfId="10774" xr:uid="{00000000-0005-0000-0000-000086260000}"/>
    <cellStyle name="Input [yellow] 2 2 2 3 3 4 8" xfId="10775" xr:uid="{00000000-0005-0000-0000-000087260000}"/>
    <cellStyle name="Input [yellow] 2 2 2 3 3 4 9" xfId="10776" xr:uid="{00000000-0005-0000-0000-000088260000}"/>
    <cellStyle name="Input [yellow] 2 2 2 3 3 5" xfId="10777" xr:uid="{00000000-0005-0000-0000-000089260000}"/>
    <cellStyle name="Input [yellow] 2 2 2 3 3 5 2" xfId="10778" xr:uid="{00000000-0005-0000-0000-00008A260000}"/>
    <cellStyle name="Input [yellow] 2 2 2 3 3 5 3" xfId="10779" xr:uid="{00000000-0005-0000-0000-00008B260000}"/>
    <cellStyle name="Input [yellow] 2 2 2 3 3 5 4" xfId="10780" xr:uid="{00000000-0005-0000-0000-00008C260000}"/>
    <cellStyle name="Input [yellow] 2 2 2 3 3 5 5" xfId="10781" xr:uid="{00000000-0005-0000-0000-00008D260000}"/>
    <cellStyle name="Input [yellow] 2 2 2 3 3 5 6" xfId="10782" xr:uid="{00000000-0005-0000-0000-00008E260000}"/>
    <cellStyle name="Input [yellow] 2 2 2 3 3 5 7" xfId="10783" xr:uid="{00000000-0005-0000-0000-00008F260000}"/>
    <cellStyle name="Input [yellow] 2 2 2 3 3 5 8" xfId="10784" xr:uid="{00000000-0005-0000-0000-000090260000}"/>
    <cellStyle name="Input [yellow] 2 2 2 3 3 5 9" xfId="10785" xr:uid="{00000000-0005-0000-0000-000091260000}"/>
    <cellStyle name="Input [yellow] 2 2 2 3 3 6" xfId="10786" xr:uid="{00000000-0005-0000-0000-000092260000}"/>
    <cellStyle name="Input [yellow] 2 2 2 3 3 6 2" xfId="10787" xr:uid="{00000000-0005-0000-0000-000093260000}"/>
    <cellStyle name="Input [yellow] 2 2 2 3 3 6 3" xfId="10788" xr:uid="{00000000-0005-0000-0000-000094260000}"/>
    <cellStyle name="Input [yellow] 2 2 2 3 3 6 4" xfId="10789" xr:uid="{00000000-0005-0000-0000-000095260000}"/>
    <cellStyle name="Input [yellow] 2 2 2 3 3 6 5" xfId="10790" xr:uid="{00000000-0005-0000-0000-000096260000}"/>
    <cellStyle name="Input [yellow] 2 2 2 3 3 6 6" xfId="10791" xr:uid="{00000000-0005-0000-0000-000097260000}"/>
    <cellStyle name="Input [yellow] 2 2 2 3 3 6 7" xfId="10792" xr:uid="{00000000-0005-0000-0000-000098260000}"/>
    <cellStyle name="Input [yellow] 2 2 2 3 3 6 8" xfId="10793" xr:uid="{00000000-0005-0000-0000-000099260000}"/>
    <cellStyle name="Input [yellow] 2 2 2 3 3 7" xfId="10794" xr:uid="{00000000-0005-0000-0000-00009A260000}"/>
    <cellStyle name="Input [yellow] 2 2 2 3 3 7 2" xfId="10795" xr:uid="{00000000-0005-0000-0000-00009B260000}"/>
    <cellStyle name="Input [yellow] 2 2 2 3 3 7 3" xfId="10796" xr:uid="{00000000-0005-0000-0000-00009C260000}"/>
    <cellStyle name="Input [yellow] 2 2 2 3 3 7 4" xfId="10797" xr:uid="{00000000-0005-0000-0000-00009D260000}"/>
    <cellStyle name="Input [yellow] 2 2 2 3 3 7 5" xfId="10798" xr:uid="{00000000-0005-0000-0000-00009E260000}"/>
    <cellStyle name="Input [yellow] 2 2 2 3 3 7 6" xfId="10799" xr:uid="{00000000-0005-0000-0000-00009F260000}"/>
    <cellStyle name="Input [yellow] 2 2 2 3 3 7 7" xfId="10800" xr:uid="{00000000-0005-0000-0000-0000A0260000}"/>
    <cellStyle name="Input [yellow] 2 2 2 3 3 7 8" xfId="10801" xr:uid="{00000000-0005-0000-0000-0000A1260000}"/>
    <cellStyle name="Input [yellow] 2 2 2 3 3 8" xfId="10802" xr:uid="{00000000-0005-0000-0000-0000A2260000}"/>
    <cellStyle name="Input [yellow] 2 2 2 3 3 8 2" xfId="10803" xr:uid="{00000000-0005-0000-0000-0000A3260000}"/>
    <cellStyle name="Input [yellow] 2 2 2 3 3 8 3" xfId="10804" xr:uid="{00000000-0005-0000-0000-0000A4260000}"/>
    <cellStyle name="Input [yellow] 2 2 2 3 3 8 4" xfId="10805" xr:uid="{00000000-0005-0000-0000-0000A5260000}"/>
    <cellStyle name="Input [yellow] 2 2 2 3 3 8 5" xfId="10806" xr:uid="{00000000-0005-0000-0000-0000A6260000}"/>
    <cellStyle name="Input [yellow] 2 2 2 3 3 8 6" xfId="10807" xr:uid="{00000000-0005-0000-0000-0000A7260000}"/>
    <cellStyle name="Input [yellow] 2 2 2 3 3 8 7" xfId="10808" xr:uid="{00000000-0005-0000-0000-0000A8260000}"/>
    <cellStyle name="Input [yellow] 2 2 2 3 3 8 8" xfId="10809" xr:uid="{00000000-0005-0000-0000-0000A9260000}"/>
    <cellStyle name="Input [yellow] 2 2 2 3 3 9" xfId="10810" xr:uid="{00000000-0005-0000-0000-0000AA260000}"/>
    <cellStyle name="Input [yellow] 2 2 2 3 3 9 2" xfId="10811" xr:uid="{00000000-0005-0000-0000-0000AB260000}"/>
    <cellStyle name="Input [yellow] 2 2 2 3 3 9 3" xfId="10812" xr:uid="{00000000-0005-0000-0000-0000AC260000}"/>
    <cellStyle name="Input [yellow] 2 2 2 3 3 9 4" xfId="10813" xr:uid="{00000000-0005-0000-0000-0000AD260000}"/>
    <cellStyle name="Input [yellow] 2 2 2 3 3 9 5" xfId="10814" xr:uid="{00000000-0005-0000-0000-0000AE260000}"/>
    <cellStyle name="Input [yellow] 2 2 2 3 3 9 6" xfId="10815" xr:uid="{00000000-0005-0000-0000-0000AF260000}"/>
    <cellStyle name="Input [yellow] 2 2 2 3 3 9 7" xfId="10816" xr:uid="{00000000-0005-0000-0000-0000B0260000}"/>
    <cellStyle name="Input [yellow] 2 2 2 3 3 9 8" xfId="10817" xr:uid="{00000000-0005-0000-0000-0000B1260000}"/>
    <cellStyle name="Input [yellow] 2 2 2 3 4" xfId="523" xr:uid="{00000000-0005-0000-0000-0000B2260000}"/>
    <cellStyle name="Input [yellow] 2 2 2 3 4 10" xfId="10818" xr:uid="{00000000-0005-0000-0000-0000B3260000}"/>
    <cellStyle name="Input [yellow] 2 2 2 3 4 11" xfId="10819" xr:uid="{00000000-0005-0000-0000-0000B4260000}"/>
    <cellStyle name="Input [yellow] 2 2 2 3 4 12" xfId="10820" xr:uid="{00000000-0005-0000-0000-0000B5260000}"/>
    <cellStyle name="Input [yellow] 2 2 2 3 4 13" xfId="10821" xr:uid="{00000000-0005-0000-0000-0000B6260000}"/>
    <cellStyle name="Input [yellow] 2 2 2 3 4 14" xfId="10822" xr:uid="{00000000-0005-0000-0000-0000B7260000}"/>
    <cellStyle name="Input [yellow] 2 2 2 3 4 15" xfId="10823" xr:uid="{00000000-0005-0000-0000-0000B8260000}"/>
    <cellStyle name="Input [yellow] 2 2 2 3 4 16" xfId="10824" xr:uid="{00000000-0005-0000-0000-0000B9260000}"/>
    <cellStyle name="Input [yellow] 2 2 2 3 4 2" xfId="524" xr:uid="{00000000-0005-0000-0000-0000BA260000}"/>
    <cellStyle name="Input [yellow] 2 2 2 3 4 2 10" xfId="10825" xr:uid="{00000000-0005-0000-0000-0000BB260000}"/>
    <cellStyle name="Input [yellow] 2 2 2 3 4 2 2" xfId="10826" xr:uid="{00000000-0005-0000-0000-0000BC260000}"/>
    <cellStyle name="Input [yellow] 2 2 2 3 4 2 2 2" xfId="10827" xr:uid="{00000000-0005-0000-0000-0000BD260000}"/>
    <cellStyle name="Input [yellow] 2 2 2 3 4 2 2 3" xfId="10828" xr:uid="{00000000-0005-0000-0000-0000BE260000}"/>
    <cellStyle name="Input [yellow] 2 2 2 3 4 2 2 4" xfId="10829" xr:uid="{00000000-0005-0000-0000-0000BF260000}"/>
    <cellStyle name="Input [yellow] 2 2 2 3 4 2 2 5" xfId="10830" xr:uid="{00000000-0005-0000-0000-0000C0260000}"/>
    <cellStyle name="Input [yellow] 2 2 2 3 4 2 2 6" xfId="10831" xr:uid="{00000000-0005-0000-0000-0000C1260000}"/>
    <cellStyle name="Input [yellow] 2 2 2 3 4 2 2 7" xfId="10832" xr:uid="{00000000-0005-0000-0000-0000C2260000}"/>
    <cellStyle name="Input [yellow] 2 2 2 3 4 2 2 8" xfId="10833" xr:uid="{00000000-0005-0000-0000-0000C3260000}"/>
    <cellStyle name="Input [yellow] 2 2 2 3 4 2 3" xfId="10834" xr:uid="{00000000-0005-0000-0000-0000C4260000}"/>
    <cellStyle name="Input [yellow] 2 2 2 3 4 2 4" xfId="10835" xr:uid="{00000000-0005-0000-0000-0000C5260000}"/>
    <cellStyle name="Input [yellow] 2 2 2 3 4 2 5" xfId="10836" xr:uid="{00000000-0005-0000-0000-0000C6260000}"/>
    <cellStyle name="Input [yellow] 2 2 2 3 4 2 6" xfId="10837" xr:uid="{00000000-0005-0000-0000-0000C7260000}"/>
    <cellStyle name="Input [yellow] 2 2 2 3 4 2 7" xfId="10838" xr:uid="{00000000-0005-0000-0000-0000C8260000}"/>
    <cellStyle name="Input [yellow] 2 2 2 3 4 2 8" xfId="10839" xr:uid="{00000000-0005-0000-0000-0000C9260000}"/>
    <cellStyle name="Input [yellow] 2 2 2 3 4 2 9" xfId="10840" xr:uid="{00000000-0005-0000-0000-0000CA260000}"/>
    <cellStyle name="Input [yellow] 2 2 2 3 4 3" xfId="10841" xr:uid="{00000000-0005-0000-0000-0000CB260000}"/>
    <cellStyle name="Input [yellow] 2 2 2 3 4 3 10" xfId="10842" xr:uid="{00000000-0005-0000-0000-0000CC260000}"/>
    <cellStyle name="Input [yellow] 2 2 2 3 4 3 2" xfId="10843" xr:uid="{00000000-0005-0000-0000-0000CD260000}"/>
    <cellStyle name="Input [yellow] 2 2 2 3 4 3 2 2" xfId="10844" xr:uid="{00000000-0005-0000-0000-0000CE260000}"/>
    <cellStyle name="Input [yellow] 2 2 2 3 4 3 2 3" xfId="10845" xr:uid="{00000000-0005-0000-0000-0000CF260000}"/>
    <cellStyle name="Input [yellow] 2 2 2 3 4 3 2 4" xfId="10846" xr:uid="{00000000-0005-0000-0000-0000D0260000}"/>
    <cellStyle name="Input [yellow] 2 2 2 3 4 3 2 5" xfId="10847" xr:uid="{00000000-0005-0000-0000-0000D1260000}"/>
    <cellStyle name="Input [yellow] 2 2 2 3 4 3 2 6" xfId="10848" xr:uid="{00000000-0005-0000-0000-0000D2260000}"/>
    <cellStyle name="Input [yellow] 2 2 2 3 4 3 2 7" xfId="10849" xr:uid="{00000000-0005-0000-0000-0000D3260000}"/>
    <cellStyle name="Input [yellow] 2 2 2 3 4 3 2 8" xfId="10850" xr:uid="{00000000-0005-0000-0000-0000D4260000}"/>
    <cellStyle name="Input [yellow] 2 2 2 3 4 3 3" xfId="10851" xr:uid="{00000000-0005-0000-0000-0000D5260000}"/>
    <cellStyle name="Input [yellow] 2 2 2 3 4 3 4" xfId="10852" xr:uid="{00000000-0005-0000-0000-0000D6260000}"/>
    <cellStyle name="Input [yellow] 2 2 2 3 4 3 5" xfId="10853" xr:uid="{00000000-0005-0000-0000-0000D7260000}"/>
    <cellStyle name="Input [yellow] 2 2 2 3 4 3 6" xfId="10854" xr:uid="{00000000-0005-0000-0000-0000D8260000}"/>
    <cellStyle name="Input [yellow] 2 2 2 3 4 3 7" xfId="10855" xr:uid="{00000000-0005-0000-0000-0000D9260000}"/>
    <cellStyle name="Input [yellow] 2 2 2 3 4 3 8" xfId="10856" xr:uid="{00000000-0005-0000-0000-0000DA260000}"/>
    <cellStyle name="Input [yellow] 2 2 2 3 4 3 9" xfId="10857" xr:uid="{00000000-0005-0000-0000-0000DB260000}"/>
    <cellStyle name="Input [yellow] 2 2 2 3 4 4" xfId="10858" xr:uid="{00000000-0005-0000-0000-0000DC260000}"/>
    <cellStyle name="Input [yellow] 2 2 2 3 4 4 2" xfId="10859" xr:uid="{00000000-0005-0000-0000-0000DD260000}"/>
    <cellStyle name="Input [yellow] 2 2 2 3 4 4 3" xfId="10860" xr:uid="{00000000-0005-0000-0000-0000DE260000}"/>
    <cellStyle name="Input [yellow] 2 2 2 3 4 4 4" xfId="10861" xr:uid="{00000000-0005-0000-0000-0000DF260000}"/>
    <cellStyle name="Input [yellow] 2 2 2 3 4 4 5" xfId="10862" xr:uid="{00000000-0005-0000-0000-0000E0260000}"/>
    <cellStyle name="Input [yellow] 2 2 2 3 4 4 6" xfId="10863" xr:uid="{00000000-0005-0000-0000-0000E1260000}"/>
    <cellStyle name="Input [yellow] 2 2 2 3 4 4 7" xfId="10864" xr:uid="{00000000-0005-0000-0000-0000E2260000}"/>
    <cellStyle name="Input [yellow] 2 2 2 3 4 4 8" xfId="10865" xr:uid="{00000000-0005-0000-0000-0000E3260000}"/>
    <cellStyle name="Input [yellow] 2 2 2 3 4 4 9" xfId="10866" xr:uid="{00000000-0005-0000-0000-0000E4260000}"/>
    <cellStyle name="Input [yellow] 2 2 2 3 4 5" xfId="10867" xr:uid="{00000000-0005-0000-0000-0000E5260000}"/>
    <cellStyle name="Input [yellow] 2 2 2 3 4 5 2" xfId="10868" xr:uid="{00000000-0005-0000-0000-0000E6260000}"/>
    <cellStyle name="Input [yellow] 2 2 2 3 4 5 3" xfId="10869" xr:uid="{00000000-0005-0000-0000-0000E7260000}"/>
    <cellStyle name="Input [yellow] 2 2 2 3 4 5 4" xfId="10870" xr:uid="{00000000-0005-0000-0000-0000E8260000}"/>
    <cellStyle name="Input [yellow] 2 2 2 3 4 5 5" xfId="10871" xr:uid="{00000000-0005-0000-0000-0000E9260000}"/>
    <cellStyle name="Input [yellow] 2 2 2 3 4 5 6" xfId="10872" xr:uid="{00000000-0005-0000-0000-0000EA260000}"/>
    <cellStyle name="Input [yellow] 2 2 2 3 4 5 7" xfId="10873" xr:uid="{00000000-0005-0000-0000-0000EB260000}"/>
    <cellStyle name="Input [yellow] 2 2 2 3 4 5 8" xfId="10874" xr:uid="{00000000-0005-0000-0000-0000EC260000}"/>
    <cellStyle name="Input [yellow] 2 2 2 3 4 6" xfId="10875" xr:uid="{00000000-0005-0000-0000-0000ED260000}"/>
    <cellStyle name="Input [yellow] 2 2 2 3 4 6 2" xfId="10876" xr:uid="{00000000-0005-0000-0000-0000EE260000}"/>
    <cellStyle name="Input [yellow] 2 2 2 3 4 6 3" xfId="10877" xr:uid="{00000000-0005-0000-0000-0000EF260000}"/>
    <cellStyle name="Input [yellow] 2 2 2 3 4 6 4" xfId="10878" xr:uid="{00000000-0005-0000-0000-0000F0260000}"/>
    <cellStyle name="Input [yellow] 2 2 2 3 4 6 5" xfId="10879" xr:uid="{00000000-0005-0000-0000-0000F1260000}"/>
    <cellStyle name="Input [yellow] 2 2 2 3 4 6 6" xfId="10880" xr:uid="{00000000-0005-0000-0000-0000F2260000}"/>
    <cellStyle name="Input [yellow] 2 2 2 3 4 6 7" xfId="10881" xr:uid="{00000000-0005-0000-0000-0000F3260000}"/>
    <cellStyle name="Input [yellow] 2 2 2 3 4 6 8" xfId="10882" xr:uid="{00000000-0005-0000-0000-0000F4260000}"/>
    <cellStyle name="Input [yellow] 2 2 2 3 4 7" xfId="10883" xr:uid="{00000000-0005-0000-0000-0000F5260000}"/>
    <cellStyle name="Input [yellow] 2 2 2 3 4 7 2" xfId="10884" xr:uid="{00000000-0005-0000-0000-0000F6260000}"/>
    <cellStyle name="Input [yellow] 2 2 2 3 4 7 3" xfId="10885" xr:uid="{00000000-0005-0000-0000-0000F7260000}"/>
    <cellStyle name="Input [yellow] 2 2 2 3 4 7 4" xfId="10886" xr:uid="{00000000-0005-0000-0000-0000F8260000}"/>
    <cellStyle name="Input [yellow] 2 2 2 3 4 7 5" xfId="10887" xr:uid="{00000000-0005-0000-0000-0000F9260000}"/>
    <cellStyle name="Input [yellow] 2 2 2 3 4 7 6" xfId="10888" xr:uid="{00000000-0005-0000-0000-0000FA260000}"/>
    <cellStyle name="Input [yellow] 2 2 2 3 4 7 7" xfId="10889" xr:uid="{00000000-0005-0000-0000-0000FB260000}"/>
    <cellStyle name="Input [yellow] 2 2 2 3 4 7 8" xfId="10890" xr:uid="{00000000-0005-0000-0000-0000FC260000}"/>
    <cellStyle name="Input [yellow] 2 2 2 3 4 8" xfId="10891" xr:uid="{00000000-0005-0000-0000-0000FD260000}"/>
    <cellStyle name="Input [yellow] 2 2 2 3 4 8 2" xfId="10892" xr:uid="{00000000-0005-0000-0000-0000FE260000}"/>
    <cellStyle name="Input [yellow] 2 2 2 3 4 8 3" xfId="10893" xr:uid="{00000000-0005-0000-0000-0000FF260000}"/>
    <cellStyle name="Input [yellow] 2 2 2 3 4 8 4" xfId="10894" xr:uid="{00000000-0005-0000-0000-000000270000}"/>
    <cellStyle name="Input [yellow] 2 2 2 3 4 8 5" xfId="10895" xr:uid="{00000000-0005-0000-0000-000001270000}"/>
    <cellStyle name="Input [yellow] 2 2 2 3 4 8 6" xfId="10896" xr:uid="{00000000-0005-0000-0000-000002270000}"/>
    <cellStyle name="Input [yellow] 2 2 2 3 4 8 7" xfId="10897" xr:uid="{00000000-0005-0000-0000-000003270000}"/>
    <cellStyle name="Input [yellow] 2 2 2 3 4 8 8" xfId="10898" xr:uid="{00000000-0005-0000-0000-000004270000}"/>
    <cellStyle name="Input [yellow] 2 2 2 3 4 9" xfId="10899" xr:uid="{00000000-0005-0000-0000-000005270000}"/>
    <cellStyle name="Input [yellow] 2 2 2 3 5" xfId="525" xr:uid="{00000000-0005-0000-0000-000006270000}"/>
    <cellStyle name="Input [yellow] 2 2 2 3 5 10" xfId="10900" xr:uid="{00000000-0005-0000-0000-000007270000}"/>
    <cellStyle name="Input [yellow] 2 2 2 3 5 2" xfId="10901" xr:uid="{00000000-0005-0000-0000-000008270000}"/>
    <cellStyle name="Input [yellow] 2 2 2 3 5 2 2" xfId="10902" xr:uid="{00000000-0005-0000-0000-000009270000}"/>
    <cellStyle name="Input [yellow] 2 2 2 3 5 2 3" xfId="10903" xr:uid="{00000000-0005-0000-0000-00000A270000}"/>
    <cellStyle name="Input [yellow] 2 2 2 3 5 2 4" xfId="10904" xr:uid="{00000000-0005-0000-0000-00000B270000}"/>
    <cellStyle name="Input [yellow] 2 2 2 3 5 2 5" xfId="10905" xr:uid="{00000000-0005-0000-0000-00000C270000}"/>
    <cellStyle name="Input [yellow] 2 2 2 3 5 2 6" xfId="10906" xr:uid="{00000000-0005-0000-0000-00000D270000}"/>
    <cellStyle name="Input [yellow] 2 2 2 3 5 2 7" xfId="10907" xr:uid="{00000000-0005-0000-0000-00000E270000}"/>
    <cellStyle name="Input [yellow] 2 2 2 3 5 2 8" xfId="10908" xr:uid="{00000000-0005-0000-0000-00000F270000}"/>
    <cellStyle name="Input [yellow] 2 2 2 3 5 3" xfId="10909" xr:uid="{00000000-0005-0000-0000-000010270000}"/>
    <cellStyle name="Input [yellow] 2 2 2 3 5 4" xfId="10910" xr:uid="{00000000-0005-0000-0000-000011270000}"/>
    <cellStyle name="Input [yellow] 2 2 2 3 5 5" xfId="10911" xr:uid="{00000000-0005-0000-0000-000012270000}"/>
    <cellStyle name="Input [yellow] 2 2 2 3 5 6" xfId="10912" xr:uid="{00000000-0005-0000-0000-000013270000}"/>
    <cellStyle name="Input [yellow] 2 2 2 3 5 7" xfId="10913" xr:uid="{00000000-0005-0000-0000-000014270000}"/>
    <cellStyle name="Input [yellow] 2 2 2 3 5 8" xfId="10914" xr:uid="{00000000-0005-0000-0000-000015270000}"/>
    <cellStyle name="Input [yellow] 2 2 2 3 5 9" xfId="10915" xr:uid="{00000000-0005-0000-0000-000016270000}"/>
    <cellStyle name="Input [yellow] 2 2 2 3 6" xfId="10916" xr:uid="{00000000-0005-0000-0000-000017270000}"/>
    <cellStyle name="Input [yellow] 2 2 2 3 6 10" xfId="10917" xr:uid="{00000000-0005-0000-0000-000018270000}"/>
    <cellStyle name="Input [yellow] 2 2 2 3 6 2" xfId="10918" xr:uid="{00000000-0005-0000-0000-000019270000}"/>
    <cellStyle name="Input [yellow] 2 2 2 3 6 2 2" xfId="10919" xr:uid="{00000000-0005-0000-0000-00001A270000}"/>
    <cellStyle name="Input [yellow] 2 2 2 3 6 2 3" xfId="10920" xr:uid="{00000000-0005-0000-0000-00001B270000}"/>
    <cellStyle name="Input [yellow] 2 2 2 3 6 2 4" xfId="10921" xr:uid="{00000000-0005-0000-0000-00001C270000}"/>
    <cellStyle name="Input [yellow] 2 2 2 3 6 2 5" xfId="10922" xr:uid="{00000000-0005-0000-0000-00001D270000}"/>
    <cellStyle name="Input [yellow] 2 2 2 3 6 2 6" xfId="10923" xr:uid="{00000000-0005-0000-0000-00001E270000}"/>
    <cellStyle name="Input [yellow] 2 2 2 3 6 2 7" xfId="10924" xr:uid="{00000000-0005-0000-0000-00001F270000}"/>
    <cellStyle name="Input [yellow] 2 2 2 3 6 2 8" xfId="10925" xr:uid="{00000000-0005-0000-0000-000020270000}"/>
    <cellStyle name="Input [yellow] 2 2 2 3 6 3" xfId="10926" xr:uid="{00000000-0005-0000-0000-000021270000}"/>
    <cellStyle name="Input [yellow] 2 2 2 3 6 4" xfId="10927" xr:uid="{00000000-0005-0000-0000-000022270000}"/>
    <cellStyle name="Input [yellow] 2 2 2 3 6 5" xfId="10928" xr:uid="{00000000-0005-0000-0000-000023270000}"/>
    <cellStyle name="Input [yellow] 2 2 2 3 6 6" xfId="10929" xr:uid="{00000000-0005-0000-0000-000024270000}"/>
    <cellStyle name="Input [yellow] 2 2 2 3 6 7" xfId="10930" xr:uid="{00000000-0005-0000-0000-000025270000}"/>
    <cellStyle name="Input [yellow] 2 2 2 3 6 8" xfId="10931" xr:uid="{00000000-0005-0000-0000-000026270000}"/>
    <cellStyle name="Input [yellow] 2 2 2 3 6 9" xfId="10932" xr:uid="{00000000-0005-0000-0000-000027270000}"/>
    <cellStyle name="Input [yellow] 2 2 2 3 7" xfId="10933" xr:uid="{00000000-0005-0000-0000-000028270000}"/>
    <cellStyle name="Input [yellow] 2 2 2 3 7 2" xfId="10934" xr:uid="{00000000-0005-0000-0000-000029270000}"/>
    <cellStyle name="Input [yellow] 2 2 2 3 7 3" xfId="10935" xr:uid="{00000000-0005-0000-0000-00002A270000}"/>
    <cellStyle name="Input [yellow] 2 2 2 3 7 4" xfId="10936" xr:uid="{00000000-0005-0000-0000-00002B270000}"/>
    <cellStyle name="Input [yellow] 2 2 2 3 7 5" xfId="10937" xr:uid="{00000000-0005-0000-0000-00002C270000}"/>
    <cellStyle name="Input [yellow] 2 2 2 3 7 6" xfId="10938" xr:uid="{00000000-0005-0000-0000-00002D270000}"/>
    <cellStyle name="Input [yellow] 2 2 2 3 7 7" xfId="10939" xr:uid="{00000000-0005-0000-0000-00002E270000}"/>
    <cellStyle name="Input [yellow] 2 2 2 3 7 8" xfId="10940" xr:uid="{00000000-0005-0000-0000-00002F270000}"/>
    <cellStyle name="Input [yellow] 2 2 2 3 7 9" xfId="10941" xr:uid="{00000000-0005-0000-0000-000030270000}"/>
    <cellStyle name="Input [yellow] 2 2 2 3 8" xfId="10942" xr:uid="{00000000-0005-0000-0000-000031270000}"/>
    <cellStyle name="Input [yellow] 2 2 2 3 8 2" xfId="10943" xr:uid="{00000000-0005-0000-0000-000032270000}"/>
    <cellStyle name="Input [yellow] 2 2 2 3 8 3" xfId="10944" xr:uid="{00000000-0005-0000-0000-000033270000}"/>
    <cellStyle name="Input [yellow] 2 2 2 3 8 4" xfId="10945" xr:uid="{00000000-0005-0000-0000-000034270000}"/>
    <cellStyle name="Input [yellow] 2 2 2 3 8 5" xfId="10946" xr:uid="{00000000-0005-0000-0000-000035270000}"/>
    <cellStyle name="Input [yellow] 2 2 2 3 8 6" xfId="10947" xr:uid="{00000000-0005-0000-0000-000036270000}"/>
    <cellStyle name="Input [yellow] 2 2 2 3 8 7" xfId="10948" xr:uid="{00000000-0005-0000-0000-000037270000}"/>
    <cellStyle name="Input [yellow] 2 2 2 3 8 8" xfId="10949" xr:uid="{00000000-0005-0000-0000-000038270000}"/>
    <cellStyle name="Input [yellow] 2 2 2 3 9" xfId="10950" xr:uid="{00000000-0005-0000-0000-000039270000}"/>
    <cellStyle name="Input [yellow] 2 2 2 3 9 2" xfId="10951" xr:uid="{00000000-0005-0000-0000-00003A270000}"/>
    <cellStyle name="Input [yellow] 2 2 2 3 9 3" xfId="10952" xr:uid="{00000000-0005-0000-0000-00003B270000}"/>
    <cellStyle name="Input [yellow] 2 2 2 3 9 4" xfId="10953" xr:uid="{00000000-0005-0000-0000-00003C270000}"/>
    <cellStyle name="Input [yellow] 2 2 2 3 9 5" xfId="10954" xr:uid="{00000000-0005-0000-0000-00003D270000}"/>
    <cellStyle name="Input [yellow] 2 2 2 3 9 6" xfId="10955" xr:uid="{00000000-0005-0000-0000-00003E270000}"/>
    <cellStyle name="Input [yellow] 2 2 2 3 9 7" xfId="10956" xr:uid="{00000000-0005-0000-0000-00003F270000}"/>
    <cellStyle name="Input [yellow] 2 2 2 3 9 8" xfId="10957" xr:uid="{00000000-0005-0000-0000-000040270000}"/>
    <cellStyle name="Input [yellow] 2 2 2 4" xfId="526" xr:uid="{00000000-0005-0000-0000-000041270000}"/>
    <cellStyle name="Input [yellow] 2 2 2 4 10" xfId="10958" xr:uid="{00000000-0005-0000-0000-000042270000}"/>
    <cellStyle name="Input [yellow] 2 2 2 4 11" xfId="10959" xr:uid="{00000000-0005-0000-0000-000043270000}"/>
    <cellStyle name="Input [yellow] 2 2 2 4 12" xfId="10960" xr:uid="{00000000-0005-0000-0000-000044270000}"/>
    <cellStyle name="Input [yellow] 2 2 2 4 13" xfId="10961" xr:uid="{00000000-0005-0000-0000-000045270000}"/>
    <cellStyle name="Input [yellow] 2 2 2 4 14" xfId="10962" xr:uid="{00000000-0005-0000-0000-000046270000}"/>
    <cellStyle name="Input [yellow] 2 2 2 4 15" xfId="10963" xr:uid="{00000000-0005-0000-0000-000047270000}"/>
    <cellStyle name="Input [yellow] 2 2 2 4 16" xfId="10964" xr:uid="{00000000-0005-0000-0000-000048270000}"/>
    <cellStyle name="Input [yellow] 2 2 2 4 17" xfId="10965" xr:uid="{00000000-0005-0000-0000-000049270000}"/>
    <cellStyle name="Input [yellow] 2 2 2 4 2" xfId="527" xr:uid="{00000000-0005-0000-0000-00004A270000}"/>
    <cellStyle name="Input [yellow] 2 2 2 4 2 10" xfId="10966" xr:uid="{00000000-0005-0000-0000-00004B270000}"/>
    <cellStyle name="Input [yellow] 2 2 2 4 2 11" xfId="10967" xr:uid="{00000000-0005-0000-0000-00004C270000}"/>
    <cellStyle name="Input [yellow] 2 2 2 4 2 12" xfId="10968" xr:uid="{00000000-0005-0000-0000-00004D270000}"/>
    <cellStyle name="Input [yellow] 2 2 2 4 2 13" xfId="10969" xr:uid="{00000000-0005-0000-0000-00004E270000}"/>
    <cellStyle name="Input [yellow] 2 2 2 4 2 14" xfId="10970" xr:uid="{00000000-0005-0000-0000-00004F270000}"/>
    <cellStyle name="Input [yellow] 2 2 2 4 2 15" xfId="10971" xr:uid="{00000000-0005-0000-0000-000050270000}"/>
    <cellStyle name="Input [yellow] 2 2 2 4 2 16" xfId="10972" xr:uid="{00000000-0005-0000-0000-000051270000}"/>
    <cellStyle name="Input [yellow] 2 2 2 4 2 2" xfId="528" xr:uid="{00000000-0005-0000-0000-000052270000}"/>
    <cellStyle name="Input [yellow] 2 2 2 4 2 2 10" xfId="10973" xr:uid="{00000000-0005-0000-0000-000053270000}"/>
    <cellStyle name="Input [yellow] 2 2 2 4 2 2 2" xfId="10974" xr:uid="{00000000-0005-0000-0000-000054270000}"/>
    <cellStyle name="Input [yellow] 2 2 2 4 2 2 2 2" xfId="10975" xr:uid="{00000000-0005-0000-0000-000055270000}"/>
    <cellStyle name="Input [yellow] 2 2 2 4 2 2 2 3" xfId="10976" xr:uid="{00000000-0005-0000-0000-000056270000}"/>
    <cellStyle name="Input [yellow] 2 2 2 4 2 2 2 4" xfId="10977" xr:uid="{00000000-0005-0000-0000-000057270000}"/>
    <cellStyle name="Input [yellow] 2 2 2 4 2 2 2 5" xfId="10978" xr:uid="{00000000-0005-0000-0000-000058270000}"/>
    <cellStyle name="Input [yellow] 2 2 2 4 2 2 2 6" xfId="10979" xr:uid="{00000000-0005-0000-0000-000059270000}"/>
    <cellStyle name="Input [yellow] 2 2 2 4 2 2 2 7" xfId="10980" xr:uid="{00000000-0005-0000-0000-00005A270000}"/>
    <cellStyle name="Input [yellow] 2 2 2 4 2 2 2 8" xfId="10981" xr:uid="{00000000-0005-0000-0000-00005B270000}"/>
    <cellStyle name="Input [yellow] 2 2 2 4 2 2 3" xfId="10982" xr:uid="{00000000-0005-0000-0000-00005C270000}"/>
    <cellStyle name="Input [yellow] 2 2 2 4 2 2 4" xfId="10983" xr:uid="{00000000-0005-0000-0000-00005D270000}"/>
    <cellStyle name="Input [yellow] 2 2 2 4 2 2 5" xfId="10984" xr:uid="{00000000-0005-0000-0000-00005E270000}"/>
    <cellStyle name="Input [yellow] 2 2 2 4 2 2 6" xfId="10985" xr:uid="{00000000-0005-0000-0000-00005F270000}"/>
    <cellStyle name="Input [yellow] 2 2 2 4 2 2 7" xfId="10986" xr:uid="{00000000-0005-0000-0000-000060270000}"/>
    <cellStyle name="Input [yellow] 2 2 2 4 2 2 8" xfId="10987" xr:uid="{00000000-0005-0000-0000-000061270000}"/>
    <cellStyle name="Input [yellow] 2 2 2 4 2 2 9" xfId="10988" xr:uid="{00000000-0005-0000-0000-000062270000}"/>
    <cellStyle name="Input [yellow] 2 2 2 4 2 3" xfId="10989" xr:uid="{00000000-0005-0000-0000-000063270000}"/>
    <cellStyle name="Input [yellow] 2 2 2 4 2 3 10" xfId="10990" xr:uid="{00000000-0005-0000-0000-000064270000}"/>
    <cellStyle name="Input [yellow] 2 2 2 4 2 3 2" xfId="10991" xr:uid="{00000000-0005-0000-0000-000065270000}"/>
    <cellStyle name="Input [yellow] 2 2 2 4 2 3 2 2" xfId="10992" xr:uid="{00000000-0005-0000-0000-000066270000}"/>
    <cellStyle name="Input [yellow] 2 2 2 4 2 3 2 3" xfId="10993" xr:uid="{00000000-0005-0000-0000-000067270000}"/>
    <cellStyle name="Input [yellow] 2 2 2 4 2 3 2 4" xfId="10994" xr:uid="{00000000-0005-0000-0000-000068270000}"/>
    <cellStyle name="Input [yellow] 2 2 2 4 2 3 2 5" xfId="10995" xr:uid="{00000000-0005-0000-0000-000069270000}"/>
    <cellStyle name="Input [yellow] 2 2 2 4 2 3 2 6" xfId="10996" xr:uid="{00000000-0005-0000-0000-00006A270000}"/>
    <cellStyle name="Input [yellow] 2 2 2 4 2 3 2 7" xfId="10997" xr:uid="{00000000-0005-0000-0000-00006B270000}"/>
    <cellStyle name="Input [yellow] 2 2 2 4 2 3 2 8" xfId="10998" xr:uid="{00000000-0005-0000-0000-00006C270000}"/>
    <cellStyle name="Input [yellow] 2 2 2 4 2 3 3" xfId="10999" xr:uid="{00000000-0005-0000-0000-00006D270000}"/>
    <cellStyle name="Input [yellow] 2 2 2 4 2 3 4" xfId="11000" xr:uid="{00000000-0005-0000-0000-00006E270000}"/>
    <cellStyle name="Input [yellow] 2 2 2 4 2 3 5" xfId="11001" xr:uid="{00000000-0005-0000-0000-00006F270000}"/>
    <cellStyle name="Input [yellow] 2 2 2 4 2 3 6" xfId="11002" xr:uid="{00000000-0005-0000-0000-000070270000}"/>
    <cellStyle name="Input [yellow] 2 2 2 4 2 3 7" xfId="11003" xr:uid="{00000000-0005-0000-0000-000071270000}"/>
    <cellStyle name="Input [yellow] 2 2 2 4 2 3 8" xfId="11004" xr:uid="{00000000-0005-0000-0000-000072270000}"/>
    <cellStyle name="Input [yellow] 2 2 2 4 2 3 9" xfId="11005" xr:uid="{00000000-0005-0000-0000-000073270000}"/>
    <cellStyle name="Input [yellow] 2 2 2 4 2 4" xfId="11006" xr:uid="{00000000-0005-0000-0000-000074270000}"/>
    <cellStyle name="Input [yellow] 2 2 2 4 2 4 2" xfId="11007" xr:uid="{00000000-0005-0000-0000-000075270000}"/>
    <cellStyle name="Input [yellow] 2 2 2 4 2 4 3" xfId="11008" xr:uid="{00000000-0005-0000-0000-000076270000}"/>
    <cellStyle name="Input [yellow] 2 2 2 4 2 4 4" xfId="11009" xr:uid="{00000000-0005-0000-0000-000077270000}"/>
    <cellStyle name="Input [yellow] 2 2 2 4 2 4 5" xfId="11010" xr:uid="{00000000-0005-0000-0000-000078270000}"/>
    <cellStyle name="Input [yellow] 2 2 2 4 2 4 6" xfId="11011" xr:uid="{00000000-0005-0000-0000-000079270000}"/>
    <cellStyle name="Input [yellow] 2 2 2 4 2 4 7" xfId="11012" xr:uid="{00000000-0005-0000-0000-00007A270000}"/>
    <cellStyle name="Input [yellow] 2 2 2 4 2 4 8" xfId="11013" xr:uid="{00000000-0005-0000-0000-00007B270000}"/>
    <cellStyle name="Input [yellow] 2 2 2 4 2 4 9" xfId="11014" xr:uid="{00000000-0005-0000-0000-00007C270000}"/>
    <cellStyle name="Input [yellow] 2 2 2 4 2 5" xfId="11015" xr:uid="{00000000-0005-0000-0000-00007D270000}"/>
    <cellStyle name="Input [yellow] 2 2 2 4 2 5 2" xfId="11016" xr:uid="{00000000-0005-0000-0000-00007E270000}"/>
    <cellStyle name="Input [yellow] 2 2 2 4 2 5 3" xfId="11017" xr:uid="{00000000-0005-0000-0000-00007F270000}"/>
    <cellStyle name="Input [yellow] 2 2 2 4 2 5 4" xfId="11018" xr:uid="{00000000-0005-0000-0000-000080270000}"/>
    <cellStyle name="Input [yellow] 2 2 2 4 2 5 5" xfId="11019" xr:uid="{00000000-0005-0000-0000-000081270000}"/>
    <cellStyle name="Input [yellow] 2 2 2 4 2 5 6" xfId="11020" xr:uid="{00000000-0005-0000-0000-000082270000}"/>
    <cellStyle name="Input [yellow] 2 2 2 4 2 5 7" xfId="11021" xr:uid="{00000000-0005-0000-0000-000083270000}"/>
    <cellStyle name="Input [yellow] 2 2 2 4 2 5 8" xfId="11022" xr:uid="{00000000-0005-0000-0000-000084270000}"/>
    <cellStyle name="Input [yellow] 2 2 2 4 2 6" xfId="11023" xr:uid="{00000000-0005-0000-0000-000085270000}"/>
    <cellStyle name="Input [yellow] 2 2 2 4 2 6 2" xfId="11024" xr:uid="{00000000-0005-0000-0000-000086270000}"/>
    <cellStyle name="Input [yellow] 2 2 2 4 2 6 3" xfId="11025" xr:uid="{00000000-0005-0000-0000-000087270000}"/>
    <cellStyle name="Input [yellow] 2 2 2 4 2 6 4" xfId="11026" xr:uid="{00000000-0005-0000-0000-000088270000}"/>
    <cellStyle name="Input [yellow] 2 2 2 4 2 6 5" xfId="11027" xr:uid="{00000000-0005-0000-0000-000089270000}"/>
    <cellStyle name="Input [yellow] 2 2 2 4 2 6 6" xfId="11028" xr:uid="{00000000-0005-0000-0000-00008A270000}"/>
    <cellStyle name="Input [yellow] 2 2 2 4 2 6 7" xfId="11029" xr:uid="{00000000-0005-0000-0000-00008B270000}"/>
    <cellStyle name="Input [yellow] 2 2 2 4 2 6 8" xfId="11030" xr:uid="{00000000-0005-0000-0000-00008C270000}"/>
    <cellStyle name="Input [yellow] 2 2 2 4 2 7" xfId="11031" xr:uid="{00000000-0005-0000-0000-00008D270000}"/>
    <cellStyle name="Input [yellow] 2 2 2 4 2 7 2" xfId="11032" xr:uid="{00000000-0005-0000-0000-00008E270000}"/>
    <cellStyle name="Input [yellow] 2 2 2 4 2 7 3" xfId="11033" xr:uid="{00000000-0005-0000-0000-00008F270000}"/>
    <cellStyle name="Input [yellow] 2 2 2 4 2 7 4" xfId="11034" xr:uid="{00000000-0005-0000-0000-000090270000}"/>
    <cellStyle name="Input [yellow] 2 2 2 4 2 7 5" xfId="11035" xr:uid="{00000000-0005-0000-0000-000091270000}"/>
    <cellStyle name="Input [yellow] 2 2 2 4 2 7 6" xfId="11036" xr:uid="{00000000-0005-0000-0000-000092270000}"/>
    <cellStyle name="Input [yellow] 2 2 2 4 2 7 7" xfId="11037" xr:uid="{00000000-0005-0000-0000-000093270000}"/>
    <cellStyle name="Input [yellow] 2 2 2 4 2 7 8" xfId="11038" xr:uid="{00000000-0005-0000-0000-000094270000}"/>
    <cellStyle name="Input [yellow] 2 2 2 4 2 8" xfId="11039" xr:uid="{00000000-0005-0000-0000-000095270000}"/>
    <cellStyle name="Input [yellow] 2 2 2 4 2 8 2" xfId="11040" xr:uid="{00000000-0005-0000-0000-000096270000}"/>
    <cellStyle name="Input [yellow] 2 2 2 4 2 8 3" xfId="11041" xr:uid="{00000000-0005-0000-0000-000097270000}"/>
    <cellStyle name="Input [yellow] 2 2 2 4 2 8 4" xfId="11042" xr:uid="{00000000-0005-0000-0000-000098270000}"/>
    <cellStyle name="Input [yellow] 2 2 2 4 2 8 5" xfId="11043" xr:uid="{00000000-0005-0000-0000-000099270000}"/>
    <cellStyle name="Input [yellow] 2 2 2 4 2 8 6" xfId="11044" xr:uid="{00000000-0005-0000-0000-00009A270000}"/>
    <cellStyle name="Input [yellow] 2 2 2 4 2 8 7" xfId="11045" xr:uid="{00000000-0005-0000-0000-00009B270000}"/>
    <cellStyle name="Input [yellow] 2 2 2 4 2 8 8" xfId="11046" xr:uid="{00000000-0005-0000-0000-00009C270000}"/>
    <cellStyle name="Input [yellow] 2 2 2 4 2 9" xfId="11047" xr:uid="{00000000-0005-0000-0000-00009D270000}"/>
    <cellStyle name="Input [yellow] 2 2 2 4 3" xfId="529" xr:uid="{00000000-0005-0000-0000-00009E270000}"/>
    <cellStyle name="Input [yellow] 2 2 2 4 3 10" xfId="11048" xr:uid="{00000000-0005-0000-0000-00009F270000}"/>
    <cellStyle name="Input [yellow] 2 2 2 4 3 2" xfId="11049" xr:uid="{00000000-0005-0000-0000-0000A0270000}"/>
    <cellStyle name="Input [yellow] 2 2 2 4 3 2 2" xfId="11050" xr:uid="{00000000-0005-0000-0000-0000A1270000}"/>
    <cellStyle name="Input [yellow] 2 2 2 4 3 2 3" xfId="11051" xr:uid="{00000000-0005-0000-0000-0000A2270000}"/>
    <cellStyle name="Input [yellow] 2 2 2 4 3 2 4" xfId="11052" xr:uid="{00000000-0005-0000-0000-0000A3270000}"/>
    <cellStyle name="Input [yellow] 2 2 2 4 3 2 5" xfId="11053" xr:uid="{00000000-0005-0000-0000-0000A4270000}"/>
    <cellStyle name="Input [yellow] 2 2 2 4 3 2 6" xfId="11054" xr:uid="{00000000-0005-0000-0000-0000A5270000}"/>
    <cellStyle name="Input [yellow] 2 2 2 4 3 2 7" xfId="11055" xr:uid="{00000000-0005-0000-0000-0000A6270000}"/>
    <cellStyle name="Input [yellow] 2 2 2 4 3 2 8" xfId="11056" xr:uid="{00000000-0005-0000-0000-0000A7270000}"/>
    <cellStyle name="Input [yellow] 2 2 2 4 3 3" xfId="11057" xr:uid="{00000000-0005-0000-0000-0000A8270000}"/>
    <cellStyle name="Input [yellow] 2 2 2 4 3 4" xfId="11058" xr:uid="{00000000-0005-0000-0000-0000A9270000}"/>
    <cellStyle name="Input [yellow] 2 2 2 4 3 5" xfId="11059" xr:uid="{00000000-0005-0000-0000-0000AA270000}"/>
    <cellStyle name="Input [yellow] 2 2 2 4 3 6" xfId="11060" xr:uid="{00000000-0005-0000-0000-0000AB270000}"/>
    <cellStyle name="Input [yellow] 2 2 2 4 3 7" xfId="11061" xr:uid="{00000000-0005-0000-0000-0000AC270000}"/>
    <cellStyle name="Input [yellow] 2 2 2 4 3 8" xfId="11062" xr:uid="{00000000-0005-0000-0000-0000AD270000}"/>
    <cellStyle name="Input [yellow] 2 2 2 4 3 9" xfId="11063" xr:uid="{00000000-0005-0000-0000-0000AE270000}"/>
    <cellStyle name="Input [yellow] 2 2 2 4 4" xfId="11064" xr:uid="{00000000-0005-0000-0000-0000AF270000}"/>
    <cellStyle name="Input [yellow] 2 2 2 4 4 10" xfId="11065" xr:uid="{00000000-0005-0000-0000-0000B0270000}"/>
    <cellStyle name="Input [yellow] 2 2 2 4 4 2" xfId="11066" xr:uid="{00000000-0005-0000-0000-0000B1270000}"/>
    <cellStyle name="Input [yellow] 2 2 2 4 4 2 2" xfId="11067" xr:uid="{00000000-0005-0000-0000-0000B2270000}"/>
    <cellStyle name="Input [yellow] 2 2 2 4 4 2 3" xfId="11068" xr:uid="{00000000-0005-0000-0000-0000B3270000}"/>
    <cellStyle name="Input [yellow] 2 2 2 4 4 2 4" xfId="11069" xr:uid="{00000000-0005-0000-0000-0000B4270000}"/>
    <cellStyle name="Input [yellow] 2 2 2 4 4 2 5" xfId="11070" xr:uid="{00000000-0005-0000-0000-0000B5270000}"/>
    <cellStyle name="Input [yellow] 2 2 2 4 4 2 6" xfId="11071" xr:uid="{00000000-0005-0000-0000-0000B6270000}"/>
    <cellStyle name="Input [yellow] 2 2 2 4 4 2 7" xfId="11072" xr:uid="{00000000-0005-0000-0000-0000B7270000}"/>
    <cellStyle name="Input [yellow] 2 2 2 4 4 2 8" xfId="11073" xr:uid="{00000000-0005-0000-0000-0000B8270000}"/>
    <cellStyle name="Input [yellow] 2 2 2 4 4 3" xfId="11074" xr:uid="{00000000-0005-0000-0000-0000B9270000}"/>
    <cellStyle name="Input [yellow] 2 2 2 4 4 4" xfId="11075" xr:uid="{00000000-0005-0000-0000-0000BA270000}"/>
    <cellStyle name="Input [yellow] 2 2 2 4 4 5" xfId="11076" xr:uid="{00000000-0005-0000-0000-0000BB270000}"/>
    <cellStyle name="Input [yellow] 2 2 2 4 4 6" xfId="11077" xr:uid="{00000000-0005-0000-0000-0000BC270000}"/>
    <cellStyle name="Input [yellow] 2 2 2 4 4 7" xfId="11078" xr:uid="{00000000-0005-0000-0000-0000BD270000}"/>
    <cellStyle name="Input [yellow] 2 2 2 4 4 8" xfId="11079" xr:uid="{00000000-0005-0000-0000-0000BE270000}"/>
    <cellStyle name="Input [yellow] 2 2 2 4 4 9" xfId="11080" xr:uid="{00000000-0005-0000-0000-0000BF270000}"/>
    <cellStyle name="Input [yellow] 2 2 2 4 5" xfId="11081" xr:uid="{00000000-0005-0000-0000-0000C0270000}"/>
    <cellStyle name="Input [yellow] 2 2 2 4 5 2" xfId="11082" xr:uid="{00000000-0005-0000-0000-0000C1270000}"/>
    <cellStyle name="Input [yellow] 2 2 2 4 5 3" xfId="11083" xr:uid="{00000000-0005-0000-0000-0000C2270000}"/>
    <cellStyle name="Input [yellow] 2 2 2 4 5 4" xfId="11084" xr:uid="{00000000-0005-0000-0000-0000C3270000}"/>
    <cellStyle name="Input [yellow] 2 2 2 4 5 5" xfId="11085" xr:uid="{00000000-0005-0000-0000-0000C4270000}"/>
    <cellStyle name="Input [yellow] 2 2 2 4 5 6" xfId="11086" xr:uid="{00000000-0005-0000-0000-0000C5270000}"/>
    <cellStyle name="Input [yellow] 2 2 2 4 5 7" xfId="11087" xr:uid="{00000000-0005-0000-0000-0000C6270000}"/>
    <cellStyle name="Input [yellow] 2 2 2 4 5 8" xfId="11088" xr:uid="{00000000-0005-0000-0000-0000C7270000}"/>
    <cellStyle name="Input [yellow] 2 2 2 4 5 9" xfId="11089" xr:uid="{00000000-0005-0000-0000-0000C8270000}"/>
    <cellStyle name="Input [yellow] 2 2 2 4 6" xfId="11090" xr:uid="{00000000-0005-0000-0000-0000C9270000}"/>
    <cellStyle name="Input [yellow] 2 2 2 4 6 2" xfId="11091" xr:uid="{00000000-0005-0000-0000-0000CA270000}"/>
    <cellStyle name="Input [yellow] 2 2 2 4 6 3" xfId="11092" xr:uid="{00000000-0005-0000-0000-0000CB270000}"/>
    <cellStyle name="Input [yellow] 2 2 2 4 6 4" xfId="11093" xr:uid="{00000000-0005-0000-0000-0000CC270000}"/>
    <cellStyle name="Input [yellow] 2 2 2 4 6 5" xfId="11094" xr:uid="{00000000-0005-0000-0000-0000CD270000}"/>
    <cellStyle name="Input [yellow] 2 2 2 4 6 6" xfId="11095" xr:uid="{00000000-0005-0000-0000-0000CE270000}"/>
    <cellStyle name="Input [yellow] 2 2 2 4 6 7" xfId="11096" xr:uid="{00000000-0005-0000-0000-0000CF270000}"/>
    <cellStyle name="Input [yellow] 2 2 2 4 6 8" xfId="11097" xr:uid="{00000000-0005-0000-0000-0000D0270000}"/>
    <cellStyle name="Input [yellow] 2 2 2 4 7" xfId="11098" xr:uid="{00000000-0005-0000-0000-0000D1270000}"/>
    <cellStyle name="Input [yellow] 2 2 2 4 7 2" xfId="11099" xr:uid="{00000000-0005-0000-0000-0000D2270000}"/>
    <cellStyle name="Input [yellow] 2 2 2 4 7 3" xfId="11100" xr:uid="{00000000-0005-0000-0000-0000D3270000}"/>
    <cellStyle name="Input [yellow] 2 2 2 4 7 4" xfId="11101" xr:uid="{00000000-0005-0000-0000-0000D4270000}"/>
    <cellStyle name="Input [yellow] 2 2 2 4 7 5" xfId="11102" xr:uid="{00000000-0005-0000-0000-0000D5270000}"/>
    <cellStyle name="Input [yellow] 2 2 2 4 7 6" xfId="11103" xr:uid="{00000000-0005-0000-0000-0000D6270000}"/>
    <cellStyle name="Input [yellow] 2 2 2 4 7 7" xfId="11104" xr:uid="{00000000-0005-0000-0000-0000D7270000}"/>
    <cellStyle name="Input [yellow] 2 2 2 4 7 8" xfId="11105" xr:uid="{00000000-0005-0000-0000-0000D8270000}"/>
    <cellStyle name="Input [yellow] 2 2 2 4 8" xfId="11106" xr:uid="{00000000-0005-0000-0000-0000D9270000}"/>
    <cellStyle name="Input [yellow] 2 2 2 4 8 2" xfId="11107" xr:uid="{00000000-0005-0000-0000-0000DA270000}"/>
    <cellStyle name="Input [yellow] 2 2 2 4 8 3" xfId="11108" xr:uid="{00000000-0005-0000-0000-0000DB270000}"/>
    <cellStyle name="Input [yellow] 2 2 2 4 8 4" xfId="11109" xr:uid="{00000000-0005-0000-0000-0000DC270000}"/>
    <cellStyle name="Input [yellow] 2 2 2 4 8 5" xfId="11110" xr:uid="{00000000-0005-0000-0000-0000DD270000}"/>
    <cellStyle name="Input [yellow] 2 2 2 4 8 6" xfId="11111" xr:uid="{00000000-0005-0000-0000-0000DE270000}"/>
    <cellStyle name="Input [yellow] 2 2 2 4 8 7" xfId="11112" xr:uid="{00000000-0005-0000-0000-0000DF270000}"/>
    <cellStyle name="Input [yellow] 2 2 2 4 8 8" xfId="11113" xr:uid="{00000000-0005-0000-0000-0000E0270000}"/>
    <cellStyle name="Input [yellow] 2 2 2 4 9" xfId="11114" xr:uid="{00000000-0005-0000-0000-0000E1270000}"/>
    <cellStyle name="Input [yellow] 2 2 2 4 9 2" xfId="11115" xr:uid="{00000000-0005-0000-0000-0000E2270000}"/>
    <cellStyle name="Input [yellow] 2 2 2 4 9 3" xfId="11116" xr:uid="{00000000-0005-0000-0000-0000E3270000}"/>
    <cellStyle name="Input [yellow] 2 2 2 4 9 4" xfId="11117" xr:uid="{00000000-0005-0000-0000-0000E4270000}"/>
    <cellStyle name="Input [yellow] 2 2 2 4 9 5" xfId="11118" xr:uid="{00000000-0005-0000-0000-0000E5270000}"/>
    <cellStyle name="Input [yellow] 2 2 2 4 9 6" xfId="11119" xr:uid="{00000000-0005-0000-0000-0000E6270000}"/>
    <cellStyle name="Input [yellow] 2 2 2 4 9 7" xfId="11120" xr:uid="{00000000-0005-0000-0000-0000E7270000}"/>
    <cellStyle name="Input [yellow] 2 2 2 4 9 8" xfId="11121" xr:uid="{00000000-0005-0000-0000-0000E8270000}"/>
    <cellStyle name="Input [yellow] 2 2 2 5" xfId="530" xr:uid="{00000000-0005-0000-0000-0000E9270000}"/>
    <cellStyle name="Input [yellow] 2 2 2 5 10" xfId="11122" xr:uid="{00000000-0005-0000-0000-0000EA270000}"/>
    <cellStyle name="Input [yellow] 2 2 2 5 11" xfId="11123" xr:uid="{00000000-0005-0000-0000-0000EB270000}"/>
    <cellStyle name="Input [yellow] 2 2 2 5 12" xfId="11124" xr:uid="{00000000-0005-0000-0000-0000EC270000}"/>
    <cellStyle name="Input [yellow] 2 2 2 5 13" xfId="11125" xr:uid="{00000000-0005-0000-0000-0000ED270000}"/>
    <cellStyle name="Input [yellow] 2 2 2 5 14" xfId="11126" xr:uid="{00000000-0005-0000-0000-0000EE270000}"/>
    <cellStyle name="Input [yellow] 2 2 2 5 15" xfId="11127" xr:uid="{00000000-0005-0000-0000-0000EF270000}"/>
    <cellStyle name="Input [yellow] 2 2 2 5 16" xfId="11128" xr:uid="{00000000-0005-0000-0000-0000F0270000}"/>
    <cellStyle name="Input [yellow] 2 2 2 5 17" xfId="11129" xr:uid="{00000000-0005-0000-0000-0000F1270000}"/>
    <cellStyle name="Input [yellow] 2 2 2 5 2" xfId="531" xr:uid="{00000000-0005-0000-0000-0000F2270000}"/>
    <cellStyle name="Input [yellow] 2 2 2 5 2 10" xfId="11130" xr:uid="{00000000-0005-0000-0000-0000F3270000}"/>
    <cellStyle name="Input [yellow] 2 2 2 5 2 11" xfId="11131" xr:uid="{00000000-0005-0000-0000-0000F4270000}"/>
    <cellStyle name="Input [yellow] 2 2 2 5 2 12" xfId="11132" xr:uid="{00000000-0005-0000-0000-0000F5270000}"/>
    <cellStyle name="Input [yellow] 2 2 2 5 2 13" xfId="11133" xr:uid="{00000000-0005-0000-0000-0000F6270000}"/>
    <cellStyle name="Input [yellow] 2 2 2 5 2 14" xfId="11134" xr:uid="{00000000-0005-0000-0000-0000F7270000}"/>
    <cellStyle name="Input [yellow] 2 2 2 5 2 15" xfId="11135" xr:uid="{00000000-0005-0000-0000-0000F8270000}"/>
    <cellStyle name="Input [yellow] 2 2 2 5 2 16" xfId="11136" xr:uid="{00000000-0005-0000-0000-0000F9270000}"/>
    <cellStyle name="Input [yellow] 2 2 2 5 2 2" xfId="532" xr:uid="{00000000-0005-0000-0000-0000FA270000}"/>
    <cellStyle name="Input [yellow] 2 2 2 5 2 2 10" xfId="11137" xr:uid="{00000000-0005-0000-0000-0000FB270000}"/>
    <cellStyle name="Input [yellow] 2 2 2 5 2 2 2" xfId="11138" xr:uid="{00000000-0005-0000-0000-0000FC270000}"/>
    <cellStyle name="Input [yellow] 2 2 2 5 2 2 2 2" xfId="11139" xr:uid="{00000000-0005-0000-0000-0000FD270000}"/>
    <cellStyle name="Input [yellow] 2 2 2 5 2 2 2 3" xfId="11140" xr:uid="{00000000-0005-0000-0000-0000FE270000}"/>
    <cellStyle name="Input [yellow] 2 2 2 5 2 2 2 4" xfId="11141" xr:uid="{00000000-0005-0000-0000-0000FF270000}"/>
    <cellStyle name="Input [yellow] 2 2 2 5 2 2 2 5" xfId="11142" xr:uid="{00000000-0005-0000-0000-000000280000}"/>
    <cellStyle name="Input [yellow] 2 2 2 5 2 2 2 6" xfId="11143" xr:uid="{00000000-0005-0000-0000-000001280000}"/>
    <cellStyle name="Input [yellow] 2 2 2 5 2 2 2 7" xfId="11144" xr:uid="{00000000-0005-0000-0000-000002280000}"/>
    <cellStyle name="Input [yellow] 2 2 2 5 2 2 2 8" xfId="11145" xr:uid="{00000000-0005-0000-0000-000003280000}"/>
    <cellStyle name="Input [yellow] 2 2 2 5 2 2 3" xfId="11146" xr:uid="{00000000-0005-0000-0000-000004280000}"/>
    <cellStyle name="Input [yellow] 2 2 2 5 2 2 4" xfId="11147" xr:uid="{00000000-0005-0000-0000-000005280000}"/>
    <cellStyle name="Input [yellow] 2 2 2 5 2 2 5" xfId="11148" xr:uid="{00000000-0005-0000-0000-000006280000}"/>
    <cellStyle name="Input [yellow] 2 2 2 5 2 2 6" xfId="11149" xr:uid="{00000000-0005-0000-0000-000007280000}"/>
    <cellStyle name="Input [yellow] 2 2 2 5 2 2 7" xfId="11150" xr:uid="{00000000-0005-0000-0000-000008280000}"/>
    <cellStyle name="Input [yellow] 2 2 2 5 2 2 8" xfId="11151" xr:uid="{00000000-0005-0000-0000-000009280000}"/>
    <cellStyle name="Input [yellow] 2 2 2 5 2 2 9" xfId="11152" xr:uid="{00000000-0005-0000-0000-00000A280000}"/>
    <cellStyle name="Input [yellow] 2 2 2 5 2 3" xfId="11153" xr:uid="{00000000-0005-0000-0000-00000B280000}"/>
    <cellStyle name="Input [yellow] 2 2 2 5 2 3 10" xfId="11154" xr:uid="{00000000-0005-0000-0000-00000C280000}"/>
    <cellStyle name="Input [yellow] 2 2 2 5 2 3 2" xfId="11155" xr:uid="{00000000-0005-0000-0000-00000D280000}"/>
    <cellStyle name="Input [yellow] 2 2 2 5 2 3 2 2" xfId="11156" xr:uid="{00000000-0005-0000-0000-00000E280000}"/>
    <cellStyle name="Input [yellow] 2 2 2 5 2 3 2 3" xfId="11157" xr:uid="{00000000-0005-0000-0000-00000F280000}"/>
    <cellStyle name="Input [yellow] 2 2 2 5 2 3 2 4" xfId="11158" xr:uid="{00000000-0005-0000-0000-000010280000}"/>
    <cellStyle name="Input [yellow] 2 2 2 5 2 3 2 5" xfId="11159" xr:uid="{00000000-0005-0000-0000-000011280000}"/>
    <cellStyle name="Input [yellow] 2 2 2 5 2 3 2 6" xfId="11160" xr:uid="{00000000-0005-0000-0000-000012280000}"/>
    <cellStyle name="Input [yellow] 2 2 2 5 2 3 2 7" xfId="11161" xr:uid="{00000000-0005-0000-0000-000013280000}"/>
    <cellStyle name="Input [yellow] 2 2 2 5 2 3 2 8" xfId="11162" xr:uid="{00000000-0005-0000-0000-000014280000}"/>
    <cellStyle name="Input [yellow] 2 2 2 5 2 3 3" xfId="11163" xr:uid="{00000000-0005-0000-0000-000015280000}"/>
    <cellStyle name="Input [yellow] 2 2 2 5 2 3 4" xfId="11164" xr:uid="{00000000-0005-0000-0000-000016280000}"/>
    <cellStyle name="Input [yellow] 2 2 2 5 2 3 5" xfId="11165" xr:uid="{00000000-0005-0000-0000-000017280000}"/>
    <cellStyle name="Input [yellow] 2 2 2 5 2 3 6" xfId="11166" xr:uid="{00000000-0005-0000-0000-000018280000}"/>
    <cellStyle name="Input [yellow] 2 2 2 5 2 3 7" xfId="11167" xr:uid="{00000000-0005-0000-0000-000019280000}"/>
    <cellStyle name="Input [yellow] 2 2 2 5 2 3 8" xfId="11168" xr:uid="{00000000-0005-0000-0000-00001A280000}"/>
    <cellStyle name="Input [yellow] 2 2 2 5 2 3 9" xfId="11169" xr:uid="{00000000-0005-0000-0000-00001B280000}"/>
    <cellStyle name="Input [yellow] 2 2 2 5 2 4" xfId="11170" xr:uid="{00000000-0005-0000-0000-00001C280000}"/>
    <cellStyle name="Input [yellow] 2 2 2 5 2 4 2" xfId="11171" xr:uid="{00000000-0005-0000-0000-00001D280000}"/>
    <cellStyle name="Input [yellow] 2 2 2 5 2 4 3" xfId="11172" xr:uid="{00000000-0005-0000-0000-00001E280000}"/>
    <cellStyle name="Input [yellow] 2 2 2 5 2 4 4" xfId="11173" xr:uid="{00000000-0005-0000-0000-00001F280000}"/>
    <cellStyle name="Input [yellow] 2 2 2 5 2 4 5" xfId="11174" xr:uid="{00000000-0005-0000-0000-000020280000}"/>
    <cellStyle name="Input [yellow] 2 2 2 5 2 4 6" xfId="11175" xr:uid="{00000000-0005-0000-0000-000021280000}"/>
    <cellStyle name="Input [yellow] 2 2 2 5 2 4 7" xfId="11176" xr:uid="{00000000-0005-0000-0000-000022280000}"/>
    <cellStyle name="Input [yellow] 2 2 2 5 2 4 8" xfId="11177" xr:uid="{00000000-0005-0000-0000-000023280000}"/>
    <cellStyle name="Input [yellow] 2 2 2 5 2 4 9" xfId="11178" xr:uid="{00000000-0005-0000-0000-000024280000}"/>
    <cellStyle name="Input [yellow] 2 2 2 5 2 5" xfId="11179" xr:uid="{00000000-0005-0000-0000-000025280000}"/>
    <cellStyle name="Input [yellow] 2 2 2 5 2 5 2" xfId="11180" xr:uid="{00000000-0005-0000-0000-000026280000}"/>
    <cellStyle name="Input [yellow] 2 2 2 5 2 5 3" xfId="11181" xr:uid="{00000000-0005-0000-0000-000027280000}"/>
    <cellStyle name="Input [yellow] 2 2 2 5 2 5 4" xfId="11182" xr:uid="{00000000-0005-0000-0000-000028280000}"/>
    <cellStyle name="Input [yellow] 2 2 2 5 2 5 5" xfId="11183" xr:uid="{00000000-0005-0000-0000-000029280000}"/>
    <cellStyle name="Input [yellow] 2 2 2 5 2 5 6" xfId="11184" xr:uid="{00000000-0005-0000-0000-00002A280000}"/>
    <cellStyle name="Input [yellow] 2 2 2 5 2 5 7" xfId="11185" xr:uid="{00000000-0005-0000-0000-00002B280000}"/>
    <cellStyle name="Input [yellow] 2 2 2 5 2 5 8" xfId="11186" xr:uid="{00000000-0005-0000-0000-00002C280000}"/>
    <cellStyle name="Input [yellow] 2 2 2 5 2 6" xfId="11187" xr:uid="{00000000-0005-0000-0000-00002D280000}"/>
    <cellStyle name="Input [yellow] 2 2 2 5 2 6 2" xfId="11188" xr:uid="{00000000-0005-0000-0000-00002E280000}"/>
    <cellStyle name="Input [yellow] 2 2 2 5 2 6 3" xfId="11189" xr:uid="{00000000-0005-0000-0000-00002F280000}"/>
    <cellStyle name="Input [yellow] 2 2 2 5 2 6 4" xfId="11190" xr:uid="{00000000-0005-0000-0000-000030280000}"/>
    <cellStyle name="Input [yellow] 2 2 2 5 2 6 5" xfId="11191" xr:uid="{00000000-0005-0000-0000-000031280000}"/>
    <cellStyle name="Input [yellow] 2 2 2 5 2 6 6" xfId="11192" xr:uid="{00000000-0005-0000-0000-000032280000}"/>
    <cellStyle name="Input [yellow] 2 2 2 5 2 6 7" xfId="11193" xr:uid="{00000000-0005-0000-0000-000033280000}"/>
    <cellStyle name="Input [yellow] 2 2 2 5 2 6 8" xfId="11194" xr:uid="{00000000-0005-0000-0000-000034280000}"/>
    <cellStyle name="Input [yellow] 2 2 2 5 2 7" xfId="11195" xr:uid="{00000000-0005-0000-0000-000035280000}"/>
    <cellStyle name="Input [yellow] 2 2 2 5 2 7 2" xfId="11196" xr:uid="{00000000-0005-0000-0000-000036280000}"/>
    <cellStyle name="Input [yellow] 2 2 2 5 2 7 3" xfId="11197" xr:uid="{00000000-0005-0000-0000-000037280000}"/>
    <cellStyle name="Input [yellow] 2 2 2 5 2 7 4" xfId="11198" xr:uid="{00000000-0005-0000-0000-000038280000}"/>
    <cellStyle name="Input [yellow] 2 2 2 5 2 7 5" xfId="11199" xr:uid="{00000000-0005-0000-0000-000039280000}"/>
    <cellStyle name="Input [yellow] 2 2 2 5 2 7 6" xfId="11200" xr:uid="{00000000-0005-0000-0000-00003A280000}"/>
    <cellStyle name="Input [yellow] 2 2 2 5 2 7 7" xfId="11201" xr:uid="{00000000-0005-0000-0000-00003B280000}"/>
    <cellStyle name="Input [yellow] 2 2 2 5 2 7 8" xfId="11202" xr:uid="{00000000-0005-0000-0000-00003C280000}"/>
    <cellStyle name="Input [yellow] 2 2 2 5 2 8" xfId="11203" xr:uid="{00000000-0005-0000-0000-00003D280000}"/>
    <cellStyle name="Input [yellow] 2 2 2 5 2 8 2" xfId="11204" xr:uid="{00000000-0005-0000-0000-00003E280000}"/>
    <cellStyle name="Input [yellow] 2 2 2 5 2 8 3" xfId="11205" xr:uid="{00000000-0005-0000-0000-00003F280000}"/>
    <cellStyle name="Input [yellow] 2 2 2 5 2 8 4" xfId="11206" xr:uid="{00000000-0005-0000-0000-000040280000}"/>
    <cellStyle name="Input [yellow] 2 2 2 5 2 8 5" xfId="11207" xr:uid="{00000000-0005-0000-0000-000041280000}"/>
    <cellStyle name="Input [yellow] 2 2 2 5 2 8 6" xfId="11208" xr:uid="{00000000-0005-0000-0000-000042280000}"/>
    <cellStyle name="Input [yellow] 2 2 2 5 2 8 7" xfId="11209" xr:uid="{00000000-0005-0000-0000-000043280000}"/>
    <cellStyle name="Input [yellow] 2 2 2 5 2 8 8" xfId="11210" xr:uid="{00000000-0005-0000-0000-000044280000}"/>
    <cellStyle name="Input [yellow] 2 2 2 5 2 9" xfId="11211" xr:uid="{00000000-0005-0000-0000-000045280000}"/>
    <cellStyle name="Input [yellow] 2 2 2 5 3" xfId="533" xr:uid="{00000000-0005-0000-0000-000046280000}"/>
    <cellStyle name="Input [yellow] 2 2 2 5 3 10" xfId="11212" xr:uid="{00000000-0005-0000-0000-000047280000}"/>
    <cellStyle name="Input [yellow] 2 2 2 5 3 2" xfId="11213" xr:uid="{00000000-0005-0000-0000-000048280000}"/>
    <cellStyle name="Input [yellow] 2 2 2 5 3 2 2" xfId="11214" xr:uid="{00000000-0005-0000-0000-000049280000}"/>
    <cellStyle name="Input [yellow] 2 2 2 5 3 2 3" xfId="11215" xr:uid="{00000000-0005-0000-0000-00004A280000}"/>
    <cellStyle name="Input [yellow] 2 2 2 5 3 2 4" xfId="11216" xr:uid="{00000000-0005-0000-0000-00004B280000}"/>
    <cellStyle name="Input [yellow] 2 2 2 5 3 2 5" xfId="11217" xr:uid="{00000000-0005-0000-0000-00004C280000}"/>
    <cellStyle name="Input [yellow] 2 2 2 5 3 2 6" xfId="11218" xr:uid="{00000000-0005-0000-0000-00004D280000}"/>
    <cellStyle name="Input [yellow] 2 2 2 5 3 2 7" xfId="11219" xr:uid="{00000000-0005-0000-0000-00004E280000}"/>
    <cellStyle name="Input [yellow] 2 2 2 5 3 2 8" xfId="11220" xr:uid="{00000000-0005-0000-0000-00004F280000}"/>
    <cellStyle name="Input [yellow] 2 2 2 5 3 3" xfId="11221" xr:uid="{00000000-0005-0000-0000-000050280000}"/>
    <cellStyle name="Input [yellow] 2 2 2 5 3 4" xfId="11222" xr:uid="{00000000-0005-0000-0000-000051280000}"/>
    <cellStyle name="Input [yellow] 2 2 2 5 3 5" xfId="11223" xr:uid="{00000000-0005-0000-0000-000052280000}"/>
    <cellStyle name="Input [yellow] 2 2 2 5 3 6" xfId="11224" xr:uid="{00000000-0005-0000-0000-000053280000}"/>
    <cellStyle name="Input [yellow] 2 2 2 5 3 7" xfId="11225" xr:uid="{00000000-0005-0000-0000-000054280000}"/>
    <cellStyle name="Input [yellow] 2 2 2 5 3 8" xfId="11226" xr:uid="{00000000-0005-0000-0000-000055280000}"/>
    <cellStyle name="Input [yellow] 2 2 2 5 3 9" xfId="11227" xr:uid="{00000000-0005-0000-0000-000056280000}"/>
    <cellStyle name="Input [yellow] 2 2 2 5 4" xfId="11228" xr:uid="{00000000-0005-0000-0000-000057280000}"/>
    <cellStyle name="Input [yellow] 2 2 2 5 4 10" xfId="11229" xr:uid="{00000000-0005-0000-0000-000058280000}"/>
    <cellStyle name="Input [yellow] 2 2 2 5 4 2" xfId="11230" xr:uid="{00000000-0005-0000-0000-000059280000}"/>
    <cellStyle name="Input [yellow] 2 2 2 5 4 2 2" xfId="11231" xr:uid="{00000000-0005-0000-0000-00005A280000}"/>
    <cellStyle name="Input [yellow] 2 2 2 5 4 2 3" xfId="11232" xr:uid="{00000000-0005-0000-0000-00005B280000}"/>
    <cellStyle name="Input [yellow] 2 2 2 5 4 2 4" xfId="11233" xr:uid="{00000000-0005-0000-0000-00005C280000}"/>
    <cellStyle name="Input [yellow] 2 2 2 5 4 2 5" xfId="11234" xr:uid="{00000000-0005-0000-0000-00005D280000}"/>
    <cellStyle name="Input [yellow] 2 2 2 5 4 2 6" xfId="11235" xr:uid="{00000000-0005-0000-0000-00005E280000}"/>
    <cellStyle name="Input [yellow] 2 2 2 5 4 2 7" xfId="11236" xr:uid="{00000000-0005-0000-0000-00005F280000}"/>
    <cellStyle name="Input [yellow] 2 2 2 5 4 2 8" xfId="11237" xr:uid="{00000000-0005-0000-0000-000060280000}"/>
    <cellStyle name="Input [yellow] 2 2 2 5 4 3" xfId="11238" xr:uid="{00000000-0005-0000-0000-000061280000}"/>
    <cellStyle name="Input [yellow] 2 2 2 5 4 4" xfId="11239" xr:uid="{00000000-0005-0000-0000-000062280000}"/>
    <cellStyle name="Input [yellow] 2 2 2 5 4 5" xfId="11240" xr:uid="{00000000-0005-0000-0000-000063280000}"/>
    <cellStyle name="Input [yellow] 2 2 2 5 4 6" xfId="11241" xr:uid="{00000000-0005-0000-0000-000064280000}"/>
    <cellStyle name="Input [yellow] 2 2 2 5 4 7" xfId="11242" xr:uid="{00000000-0005-0000-0000-000065280000}"/>
    <cellStyle name="Input [yellow] 2 2 2 5 4 8" xfId="11243" xr:uid="{00000000-0005-0000-0000-000066280000}"/>
    <cellStyle name="Input [yellow] 2 2 2 5 4 9" xfId="11244" xr:uid="{00000000-0005-0000-0000-000067280000}"/>
    <cellStyle name="Input [yellow] 2 2 2 5 5" xfId="11245" xr:uid="{00000000-0005-0000-0000-000068280000}"/>
    <cellStyle name="Input [yellow] 2 2 2 5 5 2" xfId="11246" xr:uid="{00000000-0005-0000-0000-000069280000}"/>
    <cellStyle name="Input [yellow] 2 2 2 5 5 3" xfId="11247" xr:uid="{00000000-0005-0000-0000-00006A280000}"/>
    <cellStyle name="Input [yellow] 2 2 2 5 5 4" xfId="11248" xr:uid="{00000000-0005-0000-0000-00006B280000}"/>
    <cellStyle name="Input [yellow] 2 2 2 5 5 5" xfId="11249" xr:uid="{00000000-0005-0000-0000-00006C280000}"/>
    <cellStyle name="Input [yellow] 2 2 2 5 5 6" xfId="11250" xr:uid="{00000000-0005-0000-0000-00006D280000}"/>
    <cellStyle name="Input [yellow] 2 2 2 5 5 7" xfId="11251" xr:uid="{00000000-0005-0000-0000-00006E280000}"/>
    <cellStyle name="Input [yellow] 2 2 2 5 5 8" xfId="11252" xr:uid="{00000000-0005-0000-0000-00006F280000}"/>
    <cellStyle name="Input [yellow] 2 2 2 5 5 9" xfId="11253" xr:uid="{00000000-0005-0000-0000-000070280000}"/>
    <cellStyle name="Input [yellow] 2 2 2 5 6" xfId="11254" xr:uid="{00000000-0005-0000-0000-000071280000}"/>
    <cellStyle name="Input [yellow] 2 2 2 5 6 2" xfId="11255" xr:uid="{00000000-0005-0000-0000-000072280000}"/>
    <cellStyle name="Input [yellow] 2 2 2 5 6 3" xfId="11256" xr:uid="{00000000-0005-0000-0000-000073280000}"/>
    <cellStyle name="Input [yellow] 2 2 2 5 6 4" xfId="11257" xr:uid="{00000000-0005-0000-0000-000074280000}"/>
    <cellStyle name="Input [yellow] 2 2 2 5 6 5" xfId="11258" xr:uid="{00000000-0005-0000-0000-000075280000}"/>
    <cellStyle name="Input [yellow] 2 2 2 5 6 6" xfId="11259" xr:uid="{00000000-0005-0000-0000-000076280000}"/>
    <cellStyle name="Input [yellow] 2 2 2 5 6 7" xfId="11260" xr:uid="{00000000-0005-0000-0000-000077280000}"/>
    <cellStyle name="Input [yellow] 2 2 2 5 6 8" xfId="11261" xr:uid="{00000000-0005-0000-0000-000078280000}"/>
    <cellStyle name="Input [yellow] 2 2 2 5 7" xfId="11262" xr:uid="{00000000-0005-0000-0000-000079280000}"/>
    <cellStyle name="Input [yellow] 2 2 2 5 7 2" xfId="11263" xr:uid="{00000000-0005-0000-0000-00007A280000}"/>
    <cellStyle name="Input [yellow] 2 2 2 5 7 3" xfId="11264" xr:uid="{00000000-0005-0000-0000-00007B280000}"/>
    <cellStyle name="Input [yellow] 2 2 2 5 7 4" xfId="11265" xr:uid="{00000000-0005-0000-0000-00007C280000}"/>
    <cellStyle name="Input [yellow] 2 2 2 5 7 5" xfId="11266" xr:uid="{00000000-0005-0000-0000-00007D280000}"/>
    <cellStyle name="Input [yellow] 2 2 2 5 7 6" xfId="11267" xr:uid="{00000000-0005-0000-0000-00007E280000}"/>
    <cellStyle name="Input [yellow] 2 2 2 5 7 7" xfId="11268" xr:uid="{00000000-0005-0000-0000-00007F280000}"/>
    <cellStyle name="Input [yellow] 2 2 2 5 7 8" xfId="11269" xr:uid="{00000000-0005-0000-0000-000080280000}"/>
    <cellStyle name="Input [yellow] 2 2 2 5 8" xfId="11270" xr:uid="{00000000-0005-0000-0000-000081280000}"/>
    <cellStyle name="Input [yellow] 2 2 2 5 8 2" xfId="11271" xr:uid="{00000000-0005-0000-0000-000082280000}"/>
    <cellStyle name="Input [yellow] 2 2 2 5 8 3" xfId="11272" xr:uid="{00000000-0005-0000-0000-000083280000}"/>
    <cellStyle name="Input [yellow] 2 2 2 5 8 4" xfId="11273" xr:uid="{00000000-0005-0000-0000-000084280000}"/>
    <cellStyle name="Input [yellow] 2 2 2 5 8 5" xfId="11274" xr:uid="{00000000-0005-0000-0000-000085280000}"/>
    <cellStyle name="Input [yellow] 2 2 2 5 8 6" xfId="11275" xr:uid="{00000000-0005-0000-0000-000086280000}"/>
    <cellStyle name="Input [yellow] 2 2 2 5 8 7" xfId="11276" xr:uid="{00000000-0005-0000-0000-000087280000}"/>
    <cellStyle name="Input [yellow] 2 2 2 5 8 8" xfId="11277" xr:uid="{00000000-0005-0000-0000-000088280000}"/>
    <cellStyle name="Input [yellow] 2 2 2 5 9" xfId="11278" xr:uid="{00000000-0005-0000-0000-000089280000}"/>
    <cellStyle name="Input [yellow] 2 2 2 5 9 2" xfId="11279" xr:uid="{00000000-0005-0000-0000-00008A280000}"/>
    <cellStyle name="Input [yellow] 2 2 2 5 9 3" xfId="11280" xr:uid="{00000000-0005-0000-0000-00008B280000}"/>
    <cellStyle name="Input [yellow] 2 2 2 5 9 4" xfId="11281" xr:uid="{00000000-0005-0000-0000-00008C280000}"/>
    <cellStyle name="Input [yellow] 2 2 2 5 9 5" xfId="11282" xr:uid="{00000000-0005-0000-0000-00008D280000}"/>
    <cellStyle name="Input [yellow] 2 2 2 5 9 6" xfId="11283" xr:uid="{00000000-0005-0000-0000-00008E280000}"/>
    <cellStyle name="Input [yellow] 2 2 2 5 9 7" xfId="11284" xr:uid="{00000000-0005-0000-0000-00008F280000}"/>
    <cellStyle name="Input [yellow] 2 2 2 5 9 8" xfId="11285" xr:uid="{00000000-0005-0000-0000-000090280000}"/>
    <cellStyle name="Input [yellow] 2 2 2 6" xfId="534" xr:uid="{00000000-0005-0000-0000-000091280000}"/>
    <cellStyle name="Input [yellow] 2 2 2 6 10" xfId="11286" xr:uid="{00000000-0005-0000-0000-000092280000}"/>
    <cellStyle name="Input [yellow] 2 2 2 6 11" xfId="11287" xr:uid="{00000000-0005-0000-0000-000093280000}"/>
    <cellStyle name="Input [yellow] 2 2 2 6 12" xfId="11288" xr:uid="{00000000-0005-0000-0000-000094280000}"/>
    <cellStyle name="Input [yellow] 2 2 2 6 13" xfId="11289" xr:uid="{00000000-0005-0000-0000-000095280000}"/>
    <cellStyle name="Input [yellow] 2 2 2 6 14" xfId="11290" xr:uid="{00000000-0005-0000-0000-000096280000}"/>
    <cellStyle name="Input [yellow] 2 2 2 6 15" xfId="11291" xr:uid="{00000000-0005-0000-0000-000097280000}"/>
    <cellStyle name="Input [yellow] 2 2 2 6 16" xfId="11292" xr:uid="{00000000-0005-0000-0000-000098280000}"/>
    <cellStyle name="Input [yellow] 2 2 2 6 2" xfId="535" xr:uid="{00000000-0005-0000-0000-000099280000}"/>
    <cellStyle name="Input [yellow] 2 2 2 6 2 10" xfId="11293" xr:uid="{00000000-0005-0000-0000-00009A280000}"/>
    <cellStyle name="Input [yellow] 2 2 2 6 2 2" xfId="11294" xr:uid="{00000000-0005-0000-0000-00009B280000}"/>
    <cellStyle name="Input [yellow] 2 2 2 6 2 2 2" xfId="11295" xr:uid="{00000000-0005-0000-0000-00009C280000}"/>
    <cellStyle name="Input [yellow] 2 2 2 6 2 2 3" xfId="11296" xr:uid="{00000000-0005-0000-0000-00009D280000}"/>
    <cellStyle name="Input [yellow] 2 2 2 6 2 2 4" xfId="11297" xr:uid="{00000000-0005-0000-0000-00009E280000}"/>
    <cellStyle name="Input [yellow] 2 2 2 6 2 2 5" xfId="11298" xr:uid="{00000000-0005-0000-0000-00009F280000}"/>
    <cellStyle name="Input [yellow] 2 2 2 6 2 2 6" xfId="11299" xr:uid="{00000000-0005-0000-0000-0000A0280000}"/>
    <cellStyle name="Input [yellow] 2 2 2 6 2 2 7" xfId="11300" xr:uid="{00000000-0005-0000-0000-0000A1280000}"/>
    <cellStyle name="Input [yellow] 2 2 2 6 2 2 8" xfId="11301" xr:uid="{00000000-0005-0000-0000-0000A2280000}"/>
    <cellStyle name="Input [yellow] 2 2 2 6 2 3" xfId="11302" xr:uid="{00000000-0005-0000-0000-0000A3280000}"/>
    <cellStyle name="Input [yellow] 2 2 2 6 2 4" xfId="11303" xr:uid="{00000000-0005-0000-0000-0000A4280000}"/>
    <cellStyle name="Input [yellow] 2 2 2 6 2 5" xfId="11304" xr:uid="{00000000-0005-0000-0000-0000A5280000}"/>
    <cellStyle name="Input [yellow] 2 2 2 6 2 6" xfId="11305" xr:uid="{00000000-0005-0000-0000-0000A6280000}"/>
    <cellStyle name="Input [yellow] 2 2 2 6 2 7" xfId="11306" xr:uid="{00000000-0005-0000-0000-0000A7280000}"/>
    <cellStyle name="Input [yellow] 2 2 2 6 2 8" xfId="11307" xr:uid="{00000000-0005-0000-0000-0000A8280000}"/>
    <cellStyle name="Input [yellow] 2 2 2 6 2 9" xfId="11308" xr:uid="{00000000-0005-0000-0000-0000A9280000}"/>
    <cellStyle name="Input [yellow] 2 2 2 6 3" xfId="11309" xr:uid="{00000000-0005-0000-0000-0000AA280000}"/>
    <cellStyle name="Input [yellow] 2 2 2 6 3 10" xfId="11310" xr:uid="{00000000-0005-0000-0000-0000AB280000}"/>
    <cellStyle name="Input [yellow] 2 2 2 6 3 2" xfId="11311" xr:uid="{00000000-0005-0000-0000-0000AC280000}"/>
    <cellStyle name="Input [yellow] 2 2 2 6 3 2 2" xfId="11312" xr:uid="{00000000-0005-0000-0000-0000AD280000}"/>
    <cellStyle name="Input [yellow] 2 2 2 6 3 2 3" xfId="11313" xr:uid="{00000000-0005-0000-0000-0000AE280000}"/>
    <cellStyle name="Input [yellow] 2 2 2 6 3 2 4" xfId="11314" xr:uid="{00000000-0005-0000-0000-0000AF280000}"/>
    <cellStyle name="Input [yellow] 2 2 2 6 3 2 5" xfId="11315" xr:uid="{00000000-0005-0000-0000-0000B0280000}"/>
    <cellStyle name="Input [yellow] 2 2 2 6 3 2 6" xfId="11316" xr:uid="{00000000-0005-0000-0000-0000B1280000}"/>
    <cellStyle name="Input [yellow] 2 2 2 6 3 2 7" xfId="11317" xr:uid="{00000000-0005-0000-0000-0000B2280000}"/>
    <cellStyle name="Input [yellow] 2 2 2 6 3 2 8" xfId="11318" xr:uid="{00000000-0005-0000-0000-0000B3280000}"/>
    <cellStyle name="Input [yellow] 2 2 2 6 3 3" xfId="11319" xr:uid="{00000000-0005-0000-0000-0000B4280000}"/>
    <cellStyle name="Input [yellow] 2 2 2 6 3 4" xfId="11320" xr:uid="{00000000-0005-0000-0000-0000B5280000}"/>
    <cellStyle name="Input [yellow] 2 2 2 6 3 5" xfId="11321" xr:uid="{00000000-0005-0000-0000-0000B6280000}"/>
    <cellStyle name="Input [yellow] 2 2 2 6 3 6" xfId="11322" xr:uid="{00000000-0005-0000-0000-0000B7280000}"/>
    <cellStyle name="Input [yellow] 2 2 2 6 3 7" xfId="11323" xr:uid="{00000000-0005-0000-0000-0000B8280000}"/>
    <cellStyle name="Input [yellow] 2 2 2 6 3 8" xfId="11324" xr:uid="{00000000-0005-0000-0000-0000B9280000}"/>
    <cellStyle name="Input [yellow] 2 2 2 6 3 9" xfId="11325" xr:uid="{00000000-0005-0000-0000-0000BA280000}"/>
    <cellStyle name="Input [yellow] 2 2 2 6 4" xfId="11326" xr:uid="{00000000-0005-0000-0000-0000BB280000}"/>
    <cellStyle name="Input [yellow] 2 2 2 6 4 2" xfId="11327" xr:uid="{00000000-0005-0000-0000-0000BC280000}"/>
    <cellStyle name="Input [yellow] 2 2 2 6 4 3" xfId="11328" xr:uid="{00000000-0005-0000-0000-0000BD280000}"/>
    <cellStyle name="Input [yellow] 2 2 2 6 4 4" xfId="11329" xr:uid="{00000000-0005-0000-0000-0000BE280000}"/>
    <cellStyle name="Input [yellow] 2 2 2 6 4 5" xfId="11330" xr:uid="{00000000-0005-0000-0000-0000BF280000}"/>
    <cellStyle name="Input [yellow] 2 2 2 6 4 6" xfId="11331" xr:uid="{00000000-0005-0000-0000-0000C0280000}"/>
    <cellStyle name="Input [yellow] 2 2 2 6 4 7" xfId="11332" xr:uid="{00000000-0005-0000-0000-0000C1280000}"/>
    <cellStyle name="Input [yellow] 2 2 2 6 4 8" xfId="11333" xr:uid="{00000000-0005-0000-0000-0000C2280000}"/>
    <cellStyle name="Input [yellow] 2 2 2 6 4 9" xfId="11334" xr:uid="{00000000-0005-0000-0000-0000C3280000}"/>
    <cellStyle name="Input [yellow] 2 2 2 6 5" xfId="11335" xr:uid="{00000000-0005-0000-0000-0000C4280000}"/>
    <cellStyle name="Input [yellow] 2 2 2 6 5 2" xfId="11336" xr:uid="{00000000-0005-0000-0000-0000C5280000}"/>
    <cellStyle name="Input [yellow] 2 2 2 6 5 3" xfId="11337" xr:uid="{00000000-0005-0000-0000-0000C6280000}"/>
    <cellStyle name="Input [yellow] 2 2 2 6 5 4" xfId="11338" xr:uid="{00000000-0005-0000-0000-0000C7280000}"/>
    <cellStyle name="Input [yellow] 2 2 2 6 5 5" xfId="11339" xr:uid="{00000000-0005-0000-0000-0000C8280000}"/>
    <cellStyle name="Input [yellow] 2 2 2 6 5 6" xfId="11340" xr:uid="{00000000-0005-0000-0000-0000C9280000}"/>
    <cellStyle name="Input [yellow] 2 2 2 6 5 7" xfId="11341" xr:uid="{00000000-0005-0000-0000-0000CA280000}"/>
    <cellStyle name="Input [yellow] 2 2 2 6 5 8" xfId="11342" xr:uid="{00000000-0005-0000-0000-0000CB280000}"/>
    <cellStyle name="Input [yellow] 2 2 2 6 6" xfId="11343" xr:uid="{00000000-0005-0000-0000-0000CC280000}"/>
    <cellStyle name="Input [yellow] 2 2 2 6 6 2" xfId="11344" xr:uid="{00000000-0005-0000-0000-0000CD280000}"/>
    <cellStyle name="Input [yellow] 2 2 2 6 6 3" xfId="11345" xr:uid="{00000000-0005-0000-0000-0000CE280000}"/>
    <cellStyle name="Input [yellow] 2 2 2 6 6 4" xfId="11346" xr:uid="{00000000-0005-0000-0000-0000CF280000}"/>
    <cellStyle name="Input [yellow] 2 2 2 6 6 5" xfId="11347" xr:uid="{00000000-0005-0000-0000-0000D0280000}"/>
    <cellStyle name="Input [yellow] 2 2 2 6 6 6" xfId="11348" xr:uid="{00000000-0005-0000-0000-0000D1280000}"/>
    <cellStyle name="Input [yellow] 2 2 2 6 6 7" xfId="11349" xr:uid="{00000000-0005-0000-0000-0000D2280000}"/>
    <cellStyle name="Input [yellow] 2 2 2 6 6 8" xfId="11350" xr:uid="{00000000-0005-0000-0000-0000D3280000}"/>
    <cellStyle name="Input [yellow] 2 2 2 6 7" xfId="11351" xr:uid="{00000000-0005-0000-0000-0000D4280000}"/>
    <cellStyle name="Input [yellow] 2 2 2 6 7 2" xfId="11352" xr:uid="{00000000-0005-0000-0000-0000D5280000}"/>
    <cellStyle name="Input [yellow] 2 2 2 6 7 3" xfId="11353" xr:uid="{00000000-0005-0000-0000-0000D6280000}"/>
    <cellStyle name="Input [yellow] 2 2 2 6 7 4" xfId="11354" xr:uid="{00000000-0005-0000-0000-0000D7280000}"/>
    <cellStyle name="Input [yellow] 2 2 2 6 7 5" xfId="11355" xr:uid="{00000000-0005-0000-0000-0000D8280000}"/>
    <cellStyle name="Input [yellow] 2 2 2 6 7 6" xfId="11356" xr:uid="{00000000-0005-0000-0000-0000D9280000}"/>
    <cellStyle name="Input [yellow] 2 2 2 6 7 7" xfId="11357" xr:uid="{00000000-0005-0000-0000-0000DA280000}"/>
    <cellStyle name="Input [yellow] 2 2 2 6 7 8" xfId="11358" xr:uid="{00000000-0005-0000-0000-0000DB280000}"/>
    <cellStyle name="Input [yellow] 2 2 2 6 8" xfId="11359" xr:uid="{00000000-0005-0000-0000-0000DC280000}"/>
    <cellStyle name="Input [yellow] 2 2 2 6 8 2" xfId="11360" xr:uid="{00000000-0005-0000-0000-0000DD280000}"/>
    <cellStyle name="Input [yellow] 2 2 2 6 8 3" xfId="11361" xr:uid="{00000000-0005-0000-0000-0000DE280000}"/>
    <cellStyle name="Input [yellow] 2 2 2 6 8 4" xfId="11362" xr:uid="{00000000-0005-0000-0000-0000DF280000}"/>
    <cellStyle name="Input [yellow] 2 2 2 6 8 5" xfId="11363" xr:uid="{00000000-0005-0000-0000-0000E0280000}"/>
    <cellStyle name="Input [yellow] 2 2 2 6 8 6" xfId="11364" xr:uid="{00000000-0005-0000-0000-0000E1280000}"/>
    <cellStyle name="Input [yellow] 2 2 2 6 8 7" xfId="11365" xr:uid="{00000000-0005-0000-0000-0000E2280000}"/>
    <cellStyle name="Input [yellow] 2 2 2 6 8 8" xfId="11366" xr:uid="{00000000-0005-0000-0000-0000E3280000}"/>
    <cellStyle name="Input [yellow] 2 2 2 6 9" xfId="11367" xr:uid="{00000000-0005-0000-0000-0000E4280000}"/>
    <cellStyle name="Input [yellow] 2 2 2 7" xfId="11368" xr:uid="{00000000-0005-0000-0000-0000E5280000}"/>
    <cellStyle name="Input [yellow] 2 2 2 7 2" xfId="11369" xr:uid="{00000000-0005-0000-0000-0000E6280000}"/>
    <cellStyle name="Input [yellow] 2 2 2 7 3" xfId="11370" xr:uid="{00000000-0005-0000-0000-0000E7280000}"/>
    <cellStyle name="Input [yellow] 2 2 2 7 4" xfId="11371" xr:uid="{00000000-0005-0000-0000-0000E8280000}"/>
    <cellStyle name="Input [yellow] 2 2 2 7 5" xfId="11372" xr:uid="{00000000-0005-0000-0000-0000E9280000}"/>
    <cellStyle name="Input [yellow] 2 2 2 7 6" xfId="11373" xr:uid="{00000000-0005-0000-0000-0000EA280000}"/>
    <cellStyle name="Input [yellow] 2 2 2 7 7" xfId="11374" xr:uid="{00000000-0005-0000-0000-0000EB280000}"/>
    <cellStyle name="Input [yellow] 2 2 2 7 8" xfId="11375" xr:uid="{00000000-0005-0000-0000-0000EC280000}"/>
    <cellStyle name="Input [yellow] 2 2 2 8" xfId="11376" xr:uid="{00000000-0005-0000-0000-0000ED280000}"/>
    <cellStyle name="Input [yellow] 2 2 2 8 2" xfId="11377" xr:uid="{00000000-0005-0000-0000-0000EE280000}"/>
    <cellStyle name="Input [yellow] 2 2 2 8 3" xfId="11378" xr:uid="{00000000-0005-0000-0000-0000EF280000}"/>
    <cellStyle name="Input [yellow] 2 2 2 8 4" xfId="11379" xr:uid="{00000000-0005-0000-0000-0000F0280000}"/>
    <cellStyle name="Input [yellow] 2 2 2 8 5" xfId="11380" xr:uid="{00000000-0005-0000-0000-0000F1280000}"/>
    <cellStyle name="Input [yellow] 2 2 2 8 6" xfId="11381" xr:uid="{00000000-0005-0000-0000-0000F2280000}"/>
    <cellStyle name="Input [yellow] 2 2 2 8 7" xfId="11382" xr:uid="{00000000-0005-0000-0000-0000F3280000}"/>
    <cellStyle name="Input [yellow] 2 2 2 8 8" xfId="11383" xr:uid="{00000000-0005-0000-0000-0000F4280000}"/>
    <cellStyle name="Input [yellow] 2 2 2 9" xfId="11384" xr:uid="{00000000-0005-0000-0000-0000F5280000}"/>
    <cellStyle name="Input [yellow] 2 2 2 9 2" xfId="11385" xr:uid="{00000000-0005-0000-0000-0000F6280000}"/>
    <cellStyle name="Input [yellow] 2 2 2 9 3" xfId="11386" xr:uid="{00000000-0005-0000-0000-0000F7280000}"/>
    <cellStyle name="Input [yellow] 2 2 2 9 4" xfId="11387" xr:uid="{00000000-0005-0000-0000-0000F8280000}"/>
    <cellStyle name="Input [yellow] 2 2 2 9 5" xfId="11388" xr:uid="{00000000-0005-0000-0000-0000F9280000}"/>
    <cellStyle name="Input [yellow] 2 2 2 9 6" xfId="11389" xr:uid="{00000000-0005-0000-0000-0000FA280000}"/>
    <cellStyle name="Input [yellow] 2 2 2 9 7" xfId="11390" xr:uid="{00000000-0005-0000-0000-0000FB280000}"/>
    <cellStyle name="Input [yellow] 2 2 2 9 8" xfId="11391" xr:uid="{00000000-0005-0000-0000-0000FC280000}"/>
    <cellStyle name="Input [yellow] 2 2 3" xfId="536" xr:uid="{00000000-0005-0000-0000-0000FD280000}"/>
    <cellStyle name="Input [yellow] 2 2 3 10" xfId="11392" xr:uid="{00000000-0005-0000-0000-0000FE280000}"/>
    <cellStyle name="Input [yellow] 2 2 3 10 2" xfId="11393" xr:uid="{00000000-0005-0000-0000-0000FF280000}"/>
    <cellStyle name="Input [yellow] 2 2 3 10 3" xfId="11394" xr:uid="{00000000-0005-0000-0000-000000290000}"/>
    <cellStyle name="Input [yellow] 2 2 3 10 4" xfId="11395" xr:uid="{00000000-0005-0000-0000-000001290000}"/>
    <cellStyle name="Input [yellow] 2 2 3 10 5" xfId="11396" xr:uid="{00000000-0005-0000-0000-000002290000}"/>
    <cellStyle name="Input [yellow] 2 2 3 10 6" xfId="11397" xr:uid="{00000000-0005-0000-0000-000003290000}"/>
    <cellStyle name="Input [yellow] 2 2 3 10 7" xfId="11398" xr:uid="{00000000-0005-0000-0000-000004290000}"/>
    <cellStyle name="Input [yellow] 2 2 3 10 8" xfId="11399" xr:uid="{00000000-0005-0000-0000-000005290000}"/>
    <cellStyle name="Input [yellow] 2 2 3 10 9" xfId="11400" xr:uid="{00000000-0005-0000-0000-000006290000}"/>
    <cellStyle name="Input [yellow] 2 2 3 11" xfId="11401" xr:uid="{00000000-0005-0000-0000-000007290000}"/>
    <cellStyle name="Input [yellow] 2 2 3 11 2" xfId="11402" xr:uid="{00000000-0005-0000-0000-000008290000}"/>
    <cellStyle name="Input [yellow] 2 2 3 11 3" xfId="11403" xr:uid="{00000000-0005-0000-0000-000009290000}"/>
    <cellStyle name="Input [yellow] 2 2 3 11 4" xfId="11404" xr:uid="{00000000-0005-0000-0000-00000A290000}"/>
    <cellStyle name="Input [yellow] 2 2 3 11 5" xfId="11405" xr:uid="{00000000-0005-0000-0000-00000B290000}"/>
    <cellStyle name="Input [yellow] 2 2 3 11 6" xfId="11406" xr:uid="{00000000-0005-0000-0000-00000C290000}"/>
    <cellStyle name="Input [yellow] 2 2 3 11 7" xfId="11407" xr:uid="{00000000-0005-0000-0000-00000D290000}"/>
    <cellStyle name="Input [yellow] 2 2 3 11 8" xfId="11408" xr:uid="{00000000-0005-0000-0000-00000E290000}"/>
    <cellStyle name="Input [yellow] 2 2 3 12" xfId="11409" xr:uid="{00000000-0005-0000-0000-00000F290000}"/>
    <cellStyle name="Input [yellow] 2 2 3 12 2" xfId="11410" xr:uid="{00000000-0005-0000-0000-000010290000}"/>
    <cellStyle name="Input [yellow] 2 2 3 12 3" xfId="11411" xr:uid="{00000000-0005-0000-0000-000011290000}"/>
    <cellStyle name="Input [yellow] 2 2 3 12 4" xfId="11412" xr:uid="{00000000-0005-0000-0000-000012290000}"/>
    <cellStyle name="Input [yellow] 2 2 3 12 5" xfId="11413" xr:uid="{00000000-0005-0000-0000-000013290000}"/>
    <cellStyle name="Input [yellow] 2 2 3 12 6" xfId="11414" xr:uid="{00000000-0005-0000-0000-000014290000}"/>
    <cellStyle name="Input [yellow] 2 2 3 12 7" xfId="11415" xr:uid="{00000000-0005-0000-0000-000015290000}"/>
    <cellStyle name="Input [yellow] 2 2 3 12 8" xfId="11416" xr:uid="{00000000-0005-0000-0000-000016290000}"/>
    <cellStyle name="Input [yellow] 2 2 3 13" xfId="11417" xr:uid="{00000000-0005-0000-0000-000017290000}"/>
    <cellStyle name="Input [yellow] 2 2 3 14" xfId="11418" xr:uid="{00000000-0005-0000-0000-000018290000}"/>
    <cellStyle name="Input [yellow] 2 2 3 15" xfId="11419" xr:uid="{00000000-0005-0000-0000-000019290000}"/>
    <cellStyle name="Input [yellow] 2 2 3 16" xfId="11420" xr:uid="{00000000-0005-0000-0000-00001A290000}"/>
    <cellStyle name="Input [yellow] 2 2 3 17" xfId="11421" xr:uid="{00000000-0005-0000-0000-00001B290000}"/>
    <cellStyle name="Input [yellow] 2 2 3 18" xfId="11422" xr:uid="{00000000-0005-0000-0000-00001C290000}"/>
    <cellStyle name="Input [yellow] 2 2 3 19" xfId="11423" xr:uid="{00000000-0005-0000-0000-00001D290000}"/>
    <cellStyle name="Input [yellow] 2 2 3 2" xfId="537" xr:uid="{00000000-0005-0000-0000-00001E290000}"/>
    <cellStyle name="Input [yellow] 2 2 3 2 10" xfId="11424" xr:uid="{00000000-0005-0000-0000-00001F290000}"/>
    <cellStyle name="Input [yellow] 2 2 3 2 10 2" xfId="11425" xr:uid="{00000000-0005-0000-0000-000020290000}"/>
    <cellStyle name="Input [yellow] 2 2 3 2 10 3" xfId="11426" xr:uid="{00000000-0005-0000-0000-000021290000}"/>
    <cellStyle name="Input [yellow] 2 2 3 2 10 4" xfId="11427" xr:uid="{00000000-0005-0000-0000-000022290000}"/>
    <cellStyle name="Input [yellow] 2 2 3 2 10 5" xfId="11428" xr:uid="{00000000-0005-0000-0000-000023290000}"/>
    <cellStyle name="Input [yellow] 2 2 3 2 10 6" xfId="11429" xr:uid="{00000000-0005-0000-0000-000024290000}"/>
    <cellStyle name="Input [yellow] 2 2 3 2 10 7" xfId="11430" xr:uid="{00000000-0005-0000-0000-000025290000}"/>
    <cellStyle name="Input [yellow] 2 2 3 2 10 8" xfId="11431" xr:uid="{00000000-0005-0000-0000-000026290000}"/>
    <cellStyle name="Input [yellow] 2 2 3 2 11" xfId="11432" xr:uid="{00000000-0005-0000-0000-000027290000}"/>
    <cellStyle name="Input [yellow] 2 2 3 2 11 2" xfId="11433" xr:uid="{00000000-0005-0000-0000-000028290000}"/>
    <cellStyle name="Input [yellow] 2 2 3 2 11 3" xfId="11434" xr:uid="{00000000-0005-0000-0000-000029290000}"/>
    <cellStyle name="Input [yellow] 2 2 3 2 11 4" xfId="11435" xr:uid="{00000000-0005-0000-0000-00002A290000}"/>
    <cellStyle name="Input [yellow] 2 2 3 2 11 5" xfId="11436" xr:uid="{00000000-0005-0000-0000-00002B290000}"/>
    <cellStyle name="Input [yellow] 2 2 3 2 11 6" xfId="11437" xr:uid="{00000000-0005-0000-0000-00002C290000}"/>
    <cellStyle name="Input [yellow] 2 2 3 2 11 7" xfId="11438" xr:uid="{00000000-0005-0000-0000-00002D290000}"/>
    <cellStyle name="Input [yellow] 2 2 3 2 11 8" xfId="11439" xr:uid="{00000000-0005-0000-0000-00002E290000}"/>
    <cellStyle name="Input [yellow] 2 2 3 2 12" xfId="11440" xr:uid="{00000000-0005-0000-0000-00002F290000}"/>
    <cellStyle name="Input [yellow] 2 2 3 2 12 2" xfId="11441" xr:uid="{00000000-0005-0000-0000-000030290000}"/>
    <cellStyle name="Input [yellow] 2 2 3 2 12 3" xfId="11442" xr:uid="{00000000-0005-0000-0000-000031290000}"/>
    <cellStyle name="Input [yellow] 2 2 3 2 12 4" xfId="11443" xr:uid="{00000000-0005-0000-0000-000032290000}"/>
    <cellStyle name="Input [yellow] 2 2 3 2 12 5" xfId="11444" xr:uid="{00000000-0005-0000-0000-000033290000}"/>
    <cellStyle name="Input [yellow] 2 2 3 2 12 6" xfId="11445" xr:uid="{00000000-0005-0000-0000-000034290000}"/>
    <cellStyle name="Input [yellow] 2 2 3 2 12 7" xfId="11446" xr:uid="{00000000-0005-0000-0000-000035290000}"/>
    <cellStyle name="Input [yellow] 2 2 3 2 12 8" xfId="11447" xr:uid="{00000000-0005-0000-0000-000036290000}"/>
    <cellStyle name="Input [yellow] 2 2 3 2 13" xfId="11448" xr:uid="{00000000-0005-0000-0000-000037290000}"/>
    <cellStyle name="Input [yellow] 2 2 3 2 13 2" xfId="11449" xr:uid="{00000000-0005-0000-0000-000038290000}"/>
    <cellStyle name="Input [yellow] 2 2 3 2 13 3" xfId="11450" xr:uid="{00000000-0005-0000-0000-000039290000}"/>
    <cellStyle name="Input [yellow] 2 2 3 2 13 4" xfId="11451" xr:uid="{00000000-0005-0000-0000-00003A290000}"/>
    <cellStyle name="Input [yellow] 2 2 3 2 13 5" xfId="11452" xr:uid="{00000000-0005-0000-0000-00003B290000}"/>
    <cellStyle name="Input [yellow] 2 2 3 2 13 6" xfId="11453" xr:uid="{00000000-0005-0000-0000-00003C290000}"/>
    <cellStyle name="Input [yellow] 2 2 3 2 13 7" xfId="11454" xr:uid="{00000000-0005-0000-0000-00003D290000}"/>
    <cellStyle name="Input [yellow] 2 2 3 2 13 8" xfId="11455" xr:uid="{00000000-0005-0000-0000-00003E290000}"/>
    <cellStyle name="Input [yellow] 2 2 3 2 14" xfId="11456" xr:uid="{00000000-0005-0000-0000-00003F290000}"/>
    <cellStyle name="Input [yellow] 2 2 3 2 15" xfId="11457" xr:uid="{00000000-0005-0000-0000-000040290000}"/>
    <cellStyle name="Input [yellow] 2 2 3 2 16" xfId="11458" xr:uid="{00000000-0005-0000-0000-000041290000}"/>
    <cellStyle name="Input [yellow] 2 2 3 2 17" xfId="11459" xr:uid="{00000000-0005-0000-0000-000042290000}"/>
    <cellStyle name="Input [yellow] 2 2 3 2 18" xfId="11460" xr:uid="{00000000-0005-0000-0000-000043290000}"/>
    <cellStyle name="Input [yellow] 2 2 3 2 19" xfId="11461" xr:uid="{00000000-0005-0000-0000-000044290000}"/>
    <cellStyle name="Input [yellow] 2 2 3 2 2" xfId="538" xr:uid="{00000000-0005-0000-0000-000045290000}"/>
    <cellStyle name="Input [yellow] 2 2 3 2 2 10" xfId="11462" xr:uid="{00000000-0005-0000-0000-000046290000}"/>
    <cellStyle name="Input [yellow] 2 2 3 2 2 10 2" xfId="11463" xr:uid="{00000000-0005-0000-0000-000047290000}"/>
    <cellStyle name="Input [yellow] 2 2 3 2 2 10 3" xfId="11464" xr:uid="{00000000-0005-0000-0000-000048290000}"/>
    <cellStyle name="Input [yellow] 2 2 3 2 2 10 4" xfId="11465" xr:uid="{00000000-0005-0000-0000-000049290000}"/>
    <cellStyle name="Input [yellow] 2 2 3 2 2 10 5" xfId="11466" xr:uid="{00000000-0005-0000-0000-00004A290000}"/>
    <cellStyle name="Input [yellow] 2 2 3 2 2 10 6" xfId="11467" xr:uid="{00000000-0005-0000-0000-00004B290000}"/>
    <cellStyle name="Input [yellow] 2 2 3 2 2 10 7" xfId="11468" xr:uid="{00000000-0005-0000-0000-00004C290000}"/>
    <cellStyle name="Input [yellow] 2 2 3 2 2 10 8" xfId="11469" xr:uid="{00000000-0005-0000-0000-00004D290000}"/>
    <cellStyle name="Input [yellow] 2 2 3 2 2 11" xfId="11470" xr:uid="{00000000-0005-0000-0000-00004E290000}"/>
    <cellStyle name="Input [yellow] 2 2 3 2 2 11 2" xfId="11471" xr:uid="{00000000-0005-0000-0000-00004F290000}"/>
    <cellStyle name="Input [yellow] 2 2 3 2 2 11 3" xfId="11472" xr:uid="{00000000-0005-0000-0000-000050290000}"/>
    <cellStyle name="Input [yellow] 2 2 3 2 2 11 4" xfId="11473" xr:uid="{00000000-0005-0000-0000-000051290000}"/>
    <cellStyle name="Input [yellow] 2 2 3 2 2 11 5" xfId="11474" xr:uid="{00000000-0005-0000-0000-000052290000}"/>
    <cellStyle name="Input [yellow] 2 2 3 2 2 11 6" xfId="11475" xr:uid="{00000000-0005-0000-0000-000053290000}"/>
    <cellStyle name="Input [yellow] 2 2 3 2 2 11 7" xfId="11476" xr:uid="{00000000-0005-0000-0000-000054290000}"/>
    <cellStyle name="Input [yellow] 2 2 3 2 2 11 8" xfId="11477" xr:uid="{00000000-0005-0000-0000-000055290000}"/>
    <cellStyle name="Input [yellow] 2 2 3 2 2 12" xfId="11478" xr:uid="{00000000-0005-0000-0000-000056290000}"/>
    <cellStyle name="Input [yellow] 2 2 3 2 2 13" xfId="11479" xr:uid="{00000000-0005-0000-0000-000057290000}"/>
    <cellStyle name="Input [yellow] 2 2 3 2 2 14" xfId="11480" xr:uid="{00000000-0005-0000-0000-000058290000}"/>
    <cellStyle name="Input [yellow] 2 2 3 2 2 15" xfId="11481" xr:uid="{00000000-0005-0000-0000-000059290000}"/>
    <cellStyle name="Input [yellow] 2 2 3 2 2 16" xfId="11482" xr:uid="{00000000-0005-0000-0000-00005A290000}"/>
    <cellStyle name="Input [yellow] 2 2 3 2 2 17" xfId="11483" xr:uid="{00000000-0005-0000-0000-00005B290000}"/>
    <cellStyle name="Input [yellow] 2 2 3 2 2 18" xfId="11484" xr:uid="{00000000-0005-0000-0000-00005C290000}"/>
    <cellStyle name="Input [yellow] 2 2 3 2 2 19" xfId="11485" xr:uid="{00000000-0005-0000-0000-00005D290000}"/>
    <cellStyle name="Input [yellow] 2 2 3 2 2 2" xfId="539" xr:uid="{00000000-0005-0000-0000-00005E290000}"/>
    <cellStyle name="Input [yellow] 2 2 3 2 2 2 10" xfId="11486" xr:uid="{00000000-0005-0000-0000-00005F290000}"/>
    <cellStyle name="Input [yellow] 2 2 3 2 2 2 11" xfId="11487" xr:uid="{00000000-0005-0000-0000-000060290000}"/>
    <cellStyle name="Input [yellow] 2 2 3 2 2 2 12" xfId="11488" xr:uid="{00000000-0005-0000-0000-000061290000}"/>
    <cellStyle name="Input [yellow] 2 2 3 2 2 2 13" xfId="11489" xr:uid="{00000000-0005-0000-0000-000062290000}"/>
    <cellStyle name="Input [yellow] 2 2 3 2 2 2 14" xfId="11490" xr:uid="{00000000-0005-0000-0000-000063290000}"/>
    <cellStyle name="Input [yellow] 2 2 3 2 2 2 15" xfId="11491" xr:uid="{00000000-0005-0000-0000-000064290000}"/>
    <cellStyle name="Input [yellow] 2 2 3 2 2 2 16" xfId="11492" xr:uid="{00000000-0005-0000-0000-000065290000}"/>
    <cellStyle name="Input [yellow] 2 2 3 2 2 2 17" xfId="11493" xr:uid="{00000000-0005-0000-0000-000066290000}"/>
    <cellStyle name="Input [yellow] 2 2 3 2 2 2 2" xfId="540" xr:uid="{00000000-0005-0000-0000-000067290000}"/>
    <cellStyle name="Input [yellow] 2 2 3 2 2 2 2 10" xfId="11494" xr:uid="{00000000-0005-0000-0000-000068290000}"/>
    <cellStyle name="Input [yellow] 2 2 3 2 2 2 2 11" xfId="11495" xr:uid="{00000000-0005-0000-0000-000069290000}"/>
    <cellStyle name="Input [yellow] 2 2 3 2 2 2 2 12" xfId="11496" xr:uid="{00000000-0005-0000-0000-00006A290000}"/>
    <cellStyle name="Input [yellow] 2 2 3 2 2 2 2 13" xfId="11497" xr:uid="{00000000-0005-0000-0000-00006B290000}"/>
    <cellStyle name="Input [yellow] 2 2 3 2 2 2 2 14" xfId="11498" xr:uid="{00000000-0005-0000-0000-00006C290000}"/>
    <cellStyle name="Input [yellow] 2 2 3 2 2 2 2 15" xfId="11499" xr:uid="{00000000-0005-0000-0000-00006D290000}"/>
    <cellStyle name="Input [yellow] 2 2 3 2 2 2 2 16" xfId="11500" xr:uid="{00000000-0005-0000-0000-00006E290000}"/>
    <cellStyle name="Input [yellow] 2 2 3 2 2 2 2 2" xfId="541" xr:uid="{00000000-0005-0000-0000-00006F290000}"/>
    <cellStyle name="Input [yellow] 2 2 3 2 2 2 2 2 10" xfId="11501" xr:uid="{00000000-0005-0000-0000-000070290000}"/>
    <cellStyle name="Input [yellow] 2 2 3 2 2 2 2 2 2" xfId="11502" xr:uid="{00000000-0005-0000-0000-000071290000}"/>
    <cellStyle name="Input [yellow] 2 2 3 2 2 2 2 2 2 2" xfId="11503" xr:uid="{00000000-0005-0000-0000-000072290000}"/>
    <cellStyle name="Input [yellow] 2 2 3 2 2 2 2 2 2 3" xfId="11504" xr:uid="{00000000-0005-0000-0000-000073290000}"/>
    <cellStyle name="Input [yellow] 2 2 3 2 2 2 2 2 2 4" xfId="11505" xr:uid="{00000000-0005-0000-0000-000074290000}"/>
    <cellStyle name="Input [yellow] 2 2 3 2 2 2 2 2 2 5" xfId="11506" xr:uid="{00000000-0005-0000-0000-000075290000}"/>
    <cellStyle name="Input [yellow] 2 2 3 2 2 2 2 2 2 6" xfId="11507" xr:uid="{00000000-0005-0000-0000-000076290000}"/>
    <cellStyle name="Input [yellow] 2 2 3 2 2 2 2 2 2 7" xfId="11508" xr:uid="{00000000-0005-0000-0000-000077290000}"/>
    <cellStyle name="Input [yellow] 2 2 3 2 2 2 2 2 2 8" xfId="11509" xr:uid="{00000000-0005-0000-0000-000078290000}"/>
    <cellStyle name="Input [yellow] 2 2 3 2 2 2 2 2 3" xfId="11510" xr:uid="{00000000-0005-0000-0000-000079290000}"/>
    <cellStyle name="Input [yellow] 2 2 3 2 2 2 2 2 4" xfId="11511" xr:uid="{00000000-0005-0000-0000-00007A290000}"/>
    <cellStyle name="Input [yellow] 2 2 3 2 2 2 2 2 5" xfId="11512" xr:uid="{00000000-0005-0000-0000-00007B290000}"/>
    <cellStyle name="Input [yellow] 2 2 3 2 2 2 2 2 6" xfId="11513" xr:uid="{00000000-0005-0000-0000-00007C290000}"/>
    <cellStyle name="Input [yellow] 2 2 3 2 2 2 2 2 7" xfId="11514" xr:uid="{00000000-0005-0000-0000-00007D290000}"/>
    <cellStyle name="Input [yellow] 2 2 3 2 2 2 2 2 8" xfId="11515" xr:uid="{00000000-0005-0000-0000-00007E290000}"/>
    <cellStyle name="Input [yellow] 2 2 3 2 2 2 2 2 9" xfId="11516" xr:uid="{00000000-0005-0000-0000-00007F290000}"/>
    <cellStyle name="Input [yellow] 2 2 3 2 2 2 2 3" xfId="11517" xr:uid="{00000000-0005-0000-0000-000080290000}"/>
    <cellStyle name="Input [yellow] 2 2 3 2 2 2 2 3 10" xfId="11518" xr:uid="{00000000-0005-0000-0000-000081290000}"/>
    <cellStyle name="Input [yellow] 2 2 3 2 2 2 2 3 2" xfId="11519" xr:uid="{00000000-0005-0000-0000-000082290000}"/>
    <cellStyle name="Input [yellow] 2 2 3 2 2 2 2 3 2 2" xfId="11520" xr:uid="{00000000-0005-0000-0000-000083290000}"/>
    <cellStyle name="Input [yellow] 2 2 3 2 2 2 2 3 2 3" xfId="11521" xr:uid="{00000000-0005-0000-0000-000084290000}"/>
    <cellStyle name="Input [yellow] 2 2 3 2 2 2 2 3 2 4" xfId="11522" xr:uid="{00000000-0005-0000-0000-000085290000}"/>
    <cellStyle name="Input [yellow] 2 2 3 2 2 2 2 3 2 5" xfId="11523" xr:uid="{00000000-0005-0000-0000-000086290000}"/>
    <cellStyle name="Input [yellow] 2 2 3 2 2 2 2 3 2 6" xfId="11524" xr:uid="{00000000-0005-0000-0000-000087290000}"/>
    <cellStyle name="Input [yellow] 2 2 3 2 2 2 2 3 2 7" xfId="11525" xr:uid="{00000000-0005-0000-0000-000088290000}"/>
    <cellStyle name="Input [yellow] 2 2 3 2 2 2 2 3 2 8" xfId="11526" xr:uid="{00000000-0005-0000-0000-000089290000}"/>
    <cellStyle name="Input [yellow] 2 2 3 2 2 2 2 3 3" xfId="11527" xr:uid="{00000000-0005-0000-0000-00008A290000}"/>
    <cellStyle name="Input [yellow] 2 2 3 2 2 2 2 3 4" xfId="11528" xr:uid="{00000000-0005-0000-0000-00008B290000}"/>
    <cellStyle name="Input [yellow] 2 2 3 2 2 2 2 3 5" xfId="11529" xr:uid="{00000000-0005-0000-0000-00008C290000}"/>
    <cellStyle name="Input [yellow] 2 2 3 2 2 2 2 3 6" xfId="11530" xr:uid="{00000000-0005-0000-0000-00008D290000}"/>
    <cellStyle name="Input [yellow] 2 2 3 2 2 2 2 3 7" xfId="11531" xr:uid="{00000000-0005-0000-0000-00008E290000}"/>
    <cellStyle name="Input [yellow] 2 2 3 2 2 2 2 3 8" xfId="11532" xr:uid="{00000000-0005-0000-0000-00008F290000}"/>
    <cellStyle name="Input [yellow] 2 2 3 2 2 2 2 3 9" xfId="11533" xr:uid="{00000000-0005-0000-0000-000090290000}"/>
    <cellStyle name="Input [yellow] 2 2 3 2 2 2 2 4" xfId="11534" xr:uid="{00000000-0005-0000-0000-000091290000}"/>
    <cellStyle name="Input [yellow] 2 2 3 2 2 2 2 4 2" xfId="11535" xr:uid="{00000000-0005-0000-0000-000092290000}"/>
    <cellStyle name="Input [yellow] 2 2 3 2 2 2 2 4 3" xfId="11536" xr:uid="{00000000-0005-0000-0000-000093290000}"/>
    <cellStyle name="Input [yellow] 2 2 3 2 2 2 2 4 4" xfId="11537" xr:uid="{00000000-0005-0000-0000-000094290000}"/>
    <cellStyle name="Input [yellow] 2 2 3 2 2 2 2 4 5" xfId="11538" xr:uid="{00000000-0005-0000-0000-000095290000}"/>
    <cellStyle name="Input [yellow] 2 2 3 2 2 2 2 4 6" xfId="11539" xr:uid="{00000000-0005-0000-0000-000096290000}"/>
    <cellStyle name="Input [yellow] 2 2 3 2 2 2 2 4 7" xfId="11540" xr:uid="{00000000-0005-0000-0000-000097290000}"/>
    <cellStyle name="Input [yellow] 2 2 3 2 2 2 2 4 8" xfId="11541" xr:uid="{00000000-0005-0000-0000-000098290000}"/>
    <cellStyle name="Input [yellow] 2 2 3 2 2 2 2 4 9" xfId="11542" xr:uid="{00000000-0005-0000-0000-000099290000}"/>
    <cellStyle name="Input [yellow] 2 2 3 2 2 2 2 5" xfId="11543" xr:uid="{00000000-0005-0000-0000-00009A290000}"/>
    <cellStyle name="Input [yellow] 2 2 3 2 2 2 2 5 2" xfId="11544" xr:uid="{00000000-0005-0000-0000-00009B290000}"/>
    <cellStyle name="Input [yellow] 2 2 3 2 2 2 2 5 3" xfId="11545" xr:uid="{00000000-0005-0000-0000-00009C290000}"/>
    <cellStyle name="Input [yellow] 2 2 3 2 2 2 2 5 4" xfId="11546" xr:uid="{00000000-0005-0000-0000-00009D290000}"/>
    <cellStyle name="Input [yellow] 2 2 3 2 2 2 2 5 5" xfId="11547" xr:uid="{00000000-0005-0000-0000-00009E290000}"/>
    <cellStyle name="Input [yellow] 2 2 3 2 2 2 2 5 6" xfId="11548" xr:uid="{00000000-0005-0000-0000-00009F290000}"/>
    <cellStyle name="Input [yellow] 2 2 3 2 2 2 2 5 7" xfId="11549" xr:uid="{00000000-0005-0000-0000-0000A0290000}"/>
    <cellStyle name="Input [yellow] 2 2 3 2 2 2 2 5 8" xfId="11550" xr:uid="{00000000-0005-0000-0000-0000A1290000}"/>
    <cellStyle name="Input [yellow] 2 2 3 2 2 2 2 6" xfId="11551" xr:uid="{00000000-0005-0000-0000-0000A2290000}"/>
    <cellStyle name="Input [yellow] 2 2 3 2 2 2 2 6 2" xfId="11552" xr:uid="{00000000-0005-0000-0000-0000A3290000}"/>
    <cellStyle name="Input [yellow] 2 2 3 2 2 2 2 6 3" xfId="11553" xr:uid="{00000000-0005-0000-0000-0000A4290000}"/>
    <cellStyle name="Input [yellow] 2 2 3 2 2 2 2 6 4" xfId="11554" xr:uid="{00000000-0005-0000-0000-0000A5290000}"/>
    <cellStyle name="Input [yellow] 2 2 3 2 2 2 2 6 5" xfId="11555" xr:uid="{00000000-0005-0000-0000-0000A6290000}"/>
    <cellStyle name="Input [yellow] 2 2 3 2 2 2 2 6 6" xfId="11556" xr:uid="{00000000-0005-0000-0000-0000A7290000}"/>
    <cellStyle name="Input [yellow] 2 2 3 2 2 2 2 6 7" xfId="11557" xr:uid="{00000000-0005-0000-0000-0000A8290000}"/>
    <cellStyle name="Input [yellow] 2 2 3 2 2 2 2 6 8" xfId="11558" xr:uid="{00000000-0005-0000-0000-0000A9290000}"/>
    <cellStyle name="Input [yellow] 2 2 3 2 2 2 2 7" xfId="11559" xr:uid="{00000000-0005-0000-0000-0000AA290000}"/>
    <cellStyle name="Input [yellow] 2 2 3 2 2 2 2 7 2" xfId="11560" xr:uid="{00000000-0005-0000-0000-0000AB290000}"/>
    <cellStyle name="Input [yellow] 2 2 3 2 2 2 2 7 3" xfId="11561" xr:uid="{00000000-0005-0000-0000-0000AC290000}"/>
    <cellStyle name="Input [yellow] 2 2 3 2 2 2 2 7 4" xfId="11562" xr:uid="{00000000-0005-0000-0000-0000AD290000}"/>
    <cellStyle name="Input [yellow] 2 2 3 2 2 2 2 7 5" xfId="11563" xr:uid="{00000000-0005-0000-0000-0000AE290000}"/>
    <cellStyle name="Input [yellow] 2 2 3 2 2 2 2 7 6" xfId="11564" xr:uid="{00000000-0005-0000-0000-0000AF290000}"/>
    <cellStyle name="Input [yellow] 2 2 3 2 2 2 2 7 7" xfId="11565" xr:uid="{00000000-0005-0000-0000-0000B0290000}"/>
    <cellStyle name="Input [yellow] 2 2 3 2 2 2 2 7 8" xfId="11566" xr:uid="{00000000-0005-0000-0000-0000B1290000}"/>
    <cellStyle name="Input [yellow] 2 2 3 2 2 2 2 8" xfId="11567" xr:uid="{00000000-0005-0000-0000-0000B2290000}"/>
    <cellStyle name="Input [yellow] 2 2 3 2 2 2 2 8 2" xfId="11568" xr:uid="{00000000-0005-0000-0000-0000B3290000}"/>
    <cellStyle name="Input [yellow] 2 2 3 2 2 2 2 8 3" xfId="11569" xr:uid="{00000000-0005-0000-0000-0000B4290000}"/>
    <cellStyle name="Input [yellow] 2 2 3 2 2 2 2 8 4" xfId="11570" xr:uid="{00000000-0005-0000-0000-0000B5290000}"/>
    <cellStyle name="Input [yellow] 2 2 3 2 2 2 2 8 5" xfId="11571" xr:uid="{00000000-0005-0000-0000-0000B6290000}"/>
    <cellStyle name="Input [yellow] 2 2 3 2 2 2 2 8 6" xfId="11572" xr:uid="{00000000-0005-0000-0000-0000B7290000}"/>
    <cellStyle name="Input [yellow] 2 2 3 2 2 2 2 8 7" xfId="11573" xr:uid="{00000000-0005-0000-0000-0000B8290000}"/>
    <cellStyle name="Input [yellow] 2 2 3 2 2 2 2 8 8" xfId="11574" xr:uid="{00000000-0005-0000-0000-0000B9290000}"/>
    <cellStyle name="Input [yellow] 2 2 3 2 2 2 2 9" xfId="11575" xr:uid="{00000000-0005-0000-0000-0000BA290000}"/>
    <cellStyle name="Input [yellow] 2 2 3 2 2 2 3" xfId="542" xr:uid="{00000000-0005-0000-0000-0000BB290000}"/>
    <cellStyle name="Input [yellow] 2 2 3 2 2 2 3 10" xfId="11576" xr:uid="{00000000-0005-0000-0000-0000BC290000}"/>
    <cellStyle name="Input [yellow] 2 2 3 2 2 2 3 2" xfId="11577" xr:uid="{00000000-0005-0000-0000-0000BD290000}"/>
    <cellStyle name="Input [yellow] 2 2 3 2 2 2 3 2 2" xfId="11578" xr:uid="{00000000-0005-0000-0000-0000BE290000}"/>
    <cellStyle name="Input [yellow] 2 2 3 2 2 2 3 2 3" xfId="11579" xr:uid="{00000000-0005-0000-0000-0000BF290000}"/>
    <cellStyle name="Input [yellow] 2 2 3 2 2 2 3 2 4" xfId="11580" xr:uid="{00000000-0005-0000-0000-0000C0290000}"/>
    <cellStyle name="Input [yellow] 2 2 3 2 2 2 3 2 5" xfId="11581" xr:uid="{00000000-0005-0000-0000-0000C1290000}"/>
    <cellStyle name="Input [yellow] 2 2 3 2 2 2 3 2 6" xfId="11582" xr:uid="{00000000-0005-0000-0000-0000C2290000}"/>
    <cellStyle name="Input [yellow] 2 2 3 2 2 2 3 2 7" xfId="11583" xr:uid="{00000000-0005-0000-0000-0000C3290000}"/>
    <cellStyle name="Input [yellow] 2 2 3 2 2 2 3 2 8" xfId="11584" xr:uid="{00000000-0005-0000-0000-0000C4290000}"/>
    <cellStyle name="Input [yellow] 2 2 3 2 2 2 3 3" xfId="11585" xr:uid="{00000000-0005-0000-0000-0000C5290000}"/>
    <cellStyle name="Input [yellow] 2 2 3 2 2 2 3 4" xfId="11586" xr:uid="{00000000-0005-0000-0000-0000C6290000}"/>
    <cellStyle name="Input [yellow] 2 2 3 2 2 2 3 5" xfId="11587" xr:uid="{00000000-0005-0000-0000-0000C7290000}"/>
    <cellStyle name="Input [yellow] 2 2 3 2 2 2 3 6" xfId="11588" xr:uid="{00000000-0005-0000-0000-0000C8290000}"/>
    <cellStyle name="Input [yellow] 2 2 3 2 2 2 3 7" xfId="11589" xr:uid="{00000000-0005-0000-0000-0000C9290000}"/>
    <cellStyle name="Input [yellow] 2 2 3 2 2 2 3 8" xfId="11590" xr:uid="{00000000-0005-0000-0000-0000CA290000}"/>
    <cellStyle name="Input [yellow] 2 2 3 2 2 2 3 9" xfId="11591" xr:uid="{00000000-0005-0000-0000-0000CB290000}"/>
    <cellStyle name="Input [yellow] 2 2 3 2 2 2 4" xfId="11592" xr:uid="{00000000-0005-0000-0000-0000CC290000}"/>
    <cellStyle name="Input [yellow] 2 2 3 2 2 2 4 10" xfId="11593" xr:uid="{00000000-0005-0000-0000-0000CD290000}"/>
    <cellStyle name="Input [yellow] 2 2 3 2 2 2 4 2" xfId="11594" xr:uid="{00000000-0005-0000-0000-0000CE290000}"/>
    <cellStyle name="Input [yellow] 2 2 3 2 2 2 4 2 2" xfId="11595" xr:uid="{00000000-0005-0000-0000-0000CF290000}"/>
    <cellStyle name="Input [yellow] 2 2 3 2 2 2 4 2 3" xfId="11596" xr:uid="{00000000-0005-0000-0000-0000D0290000}"/>
    <cellStyle name="Input [yellow] 2 2 3 2 2 2 4 2 4" xfId="11597" xr:uid="{00000000-0005-0000-0000-0000D1290000}"/>
    <cellStyle name="Input [yellow] 2 2 3 2 2 2 4 2 5" xfId="11598" xr:uid="{00000000-0005-0000-0000-0000D2290000}"/>
    <cellStyle name="Input [yellow] 2 2 3 2 2 2 4 2 6" xfId="11599" xr:uid="{00000000-0005-0000-0000-0000D3290000}"/>
    <cellStyle name="Input [yellow] 2 2 3 2 2 2 4 2 7" xfId="11600" xr:uid="{00000000-0005-0000-0000-0000D4290000}"/>
    <cellStyle name="Input [yellow] 2 2 3 2 2 2 4 2 8" xfId="11601" xr:uid="{00000000-0005-0000-0000-0000D5290000}"/>
    <cellStyle name="Input [yellow] 2 2 3 2 2 2 4 3" xfId="11602" xr:uid="{00000000-0005-0000-0000-0000D6290000}"/>
    <cellStyle name="Input [yellow] 2 2 3 2 2 2 4 4" xfId="11603" xr:uid="{00000000-0005-0000-0000-0000D7290000}"/>
    <cellStyle name="Input [yellow] 2 2 3 2 2 2 4 5" xfId="11604" xr:uid="{00000000-0005-0000-0000-0000D8290000}"/>
    <cellStyle name="Input [yellow] 2 2 3 2 2 2 4 6" xfId="11605" xr:uid="{00000000-0005-0000-0000-0000D9290000}"/>
    <cellStyle name="Input [yellow] 2 2 3 2 2 2 4 7" xfId="11606" xr:uid="{00000000-0005-0000-0000-0000DA290000}"/>
    <cellStyle name="Input [yellow] 2 2 3 2 2 2 4 8" xfId="11607" xr:uid="{00000000-0005-0000-0000-0000DB290000}"/>
    <cellStyle name="Input [yellow] 2 2 3 2 2 2 4 9" xfId="11608" xr:uid="{00000000-0005-0000-0000-0000DC290000}"/>
    <cellStyle name="Input [yellow] 2 2 3 2 2 2 5" xfId="11609" xr:uid="{00000000-0005-0000-0000-0000DD290000}"/>
    <cellStyle name="Input [yellow] 2 2 3 2 2 2 5 2" xfId="11610" xr:uid="{00000000-0005-0000-0000-0000DE290000}"/>
    <cellStyle name="Input [yellow] 2 2 3 2 2 2 5 3" xfId="11611" xr:uid="{00000000-0005-0000-0000-0000DF290000}"/>
    <cellStyle name="Input [yellow] 2 2 3 2 2 2 5 4" xfId="11612" xr:uid="{00000000-0005-0000-0000-0000E0290000}"/>
    <cellStyle name="Input [yellow] 2 2 3 2 2 2 5 5" xfId="11613" xr:uid="{00000000-0005-0000-0000-0000E1290000}"/>
    <cellStyle name="Input [yellow] 2 2 3 2 2 2 5 6" xfId="11614" xr:uid="{00000000-0005-0000-0000-0000E2290000}"/>
    <cellStyle name="Input [yellow] 2 2 3 2 2 2 5 7" xfId="11615" xr:uid="{00000000-0005-0000-0000-0000E3290000}"/>
    <cellStyle name="Input [yellow] 2 2 3 2 2 2 5 8" xfId="11616" xr:uid="{00000000-0005-0000-0000-0000E4290000}"/>
    <cellStyle name="Input [yellow] 2 2 3 2 2 2 5 9" xfId="11617" xr:uid="{00000000-0005-0000-0000-0000E5290000}"/>
    <cellStyle name="Input [yellow] 2 2 3 2 2 2 6" xfId="11618" xr:uid="{00000000-0005-0000-0000-0000E6290000}"/>
    <cellStyle name="Input [yellow] 2 2 3 2 2 2 6 2" xfId="11619" xr:uid="{00000000-0005-0000-0000-0000E7290000}"/>
    <cellStyle name="Input [yellow] 2 2 3 2 2 2 6 3" xfId="11620" xr:uid="{00000000-0005-0000-0000-0000E8290000}"/>
    <cellStyle name="Input [yellow] 2 2 3 2 2 2 6 4" xfId="11621" xr:uid="{00000000-0005-0000-0000-0000E9290000}"/>
    <cellStyle name="Input [yellow] 2 2 3 2 2 2 6 5" xfId="11622" xr:uid="{00000000-0005-0000-0000-0000EA290000}"/>
    <cellStyle name="Input [yellow] 2 2 3 2 2 2 6 6" xfId="11623" xr:uid="{00000000-0005-0000-0000-0000EB290000}"/>
    <cellStyle name="Input [yellow] 2 2 3 2 2 2 6 7" xfId="11624" xr:uid="{00000000-0005-0000-0000-0000EC290000}"/>
    <cellStyle name="Input [yellow] 2 2 3 2 2 2 6 8" xfId="11625" xr:uid="{00000000-0005-0000-0000-0000ED290000}"/>
    <cellStyle name="Input [yellow] 2 2 3 2 2 2 7" xfId="11626" xr:uid="{00000000-0005-0000-0000-0000EE290000}"/>
    <cellStyle name="Input [yellow] 2 2 3 2 2 2 7 2" xfId="11627" xr:uid="{00000000-0005-0000-0000-0000EF290000}"/>
    <cellStyle name="Input [yellow] 2 2 3 2 2 2 7 3" xfId="11628" xr:uid="{00000000-0005-0000-0000-0000F0290000}"/>
    <cellStyle name="Input [yellow] 2 2 3 2 2 2 7 4" xfId="11629" xr:uid="{00000000-0005-0000-0000-0000F1290000}"/>
    <cellStyle name="Input [yellow] 2 2 3 2 2 2 7 5" xfId="11630" xr:uid="{00000000-0005-0000-0000-0000F2290000}"/>
    <cellStyle name="Input [yellow] 2 2 3 2 2 2 7 6" xfId="11631" xr:uid="{00000000-0005-0000-0000-0000F3290000}"/>
    <cellStyle name="Input [yellow] 2 2 3 2 2 2 7 7" xfId="11632" xr:uid="{00000000-0005-0000-0000-0000F4290000}"/>
    <cellStyle name="Input [yellow] 2 2 3 2 2 2 7 8" xfId="11633" xr:uid="{00000000-0005-0000-0000-0000F5290000}"/>
    <cellStyle name="Input [yellow] 2 2 3 2 2 2 8" xfId="11634" xr:uid="{00000000-0005-0000-0000-0000F6290000}"/>
    <cellStyle name="Input [yellow] 2 2 3 2 2 2 8 2" xfId="11635" xr:uid="{00000000-0005-0000-0000-0000F7290000}"/>
    <cellStyle name="Input [yellow] 2 2 3 2 2 2 8 3" xfId="11636" xr:uid="{00000000-0005-0000-0000-0000F8290000}"/>
    <cellStyle name="Input [yellow] 2 2 3 2 2 2 8 4" xfId="11637" xr:uid="{00000000-0005-0000-0000-0000F9290000}"/>
    <cellStyle name="Input [yellow] 2 2 3 2 2 2 8 5" xfId="11638" xr:uid="{00000000-0005-0000-0000-0000FA290000}"/>
    <cellStyle name="Input [yellow] 2 2 3 2 2 2 8 6" xfId="11639" xr:uid="{00000000-0005-0000-0000-0000FB290000}"/>
    <cellStyle name="Input [yellow] 2 2 3 2 2 2 8 7" xfId="11640" xr:uid="{00000000-0005-0000-0000-0000FC290000}"/>
    <cellStyle name="Input [yellow] 2 2 3 2 2 2 8 8" xfId="11641" xr:uid="{00000000-0005-0000-0000-0000FD290000}"/>
    <cellStyle name="Input [yellow] 2 2 3 2 2 2 9" xfId="11642" xr:uid="{00000000-0005-0000-0000-0000FE290000}"/>
    <cellStyle name="Input [yellow] 2 2 3 2 2 2 9 2" xfId="11643" xr:uid="{00000000-0005-0000-0000-0000FF290000}"/>
    <cellStyle name="Input [yellow] 2 2 3 2 2 2 9 3" xfId="11644" xr:uid="{00000000-0005-0000-0000-0000002A0000}"/>
    <cellStyle name="Input [yellow] 2 2 3 2 2 2 9 4" xfId="11645" xr:uid="{00000000-0005-0000-0000-0000012A0000}"/>
    <cellStyle name="Input [yellow] 2 2 3 2 2 2 9 5" xfId="11646" xr:uid="{00000000-0005-0000-0000-0000022A0000}"/>
    <cellStyle name="Input [yellow] 2 2 3 2 2 2 9 6" xfId="11647" xr:uid="{00000000-0005-0000-0000-0000032A0000}"/>
    <cellStyle name="Input [yellow] 2 2 3 2 2 2 9 7" xfId="11648" xr:uid="{00000000-0005-0000-0000-0000042A0000}"/>
    <cellStyle name="Input [yellow] 2 2 3 2 2 2 9 8" xfId="11649" xr:uid="{00000000-0005-0000-0000-0000052A0000}"/>
    <cellStyle name="Input [yellow] 2 2 3 2 2 3" xfId="543" xr:uid="{00000000-0005-0000-0000-0000062A0000}"/>
    <cellStyle name="Input [yellow] 2 2 3 2 2 3 10" xfId="11650" xr:uid="{00000000-0005-0000-0000-0000072A0000}"/>
    <cellStyle name="Input [yellow] 2 2 3 2 2 3 11" xfId="11651" xr:uid="{00000000-0005-0000-0000-0000082A0000}"/>
    <cellStyle name="Input [yellow] 2 2 3 2 2 3 12" xfId="11652" xr:uid="{00000000-0005-0000-0000-0000092A0000}"/>
    <cellStyle name="Input [yellow] 2 2 3 2 2 3 13" xfId="11653" xr:uid="{00000000-0005-0000-0000-00000A2A0000}"/>
    <cellStyle name="Input [yellow] 2 2 3 2 2 3 14" xfId="11654" xr:uid="{00000000-0005-0000-0000-00000B2A0000}"/>
    <cellStyle name="Input [yellow] 2 2 3 2 2 3 15" xfId="11655" xr:uid="{00000000-0005-0000-0000-00000C2A0000}"/>
    <cellStyle name="Input [yellow] 2 2 3 2 2 3 16" xfId="11656" xr:uid="{00000000-0005-0000-0000-00000D2A0000}"/>
    <cellStyle name="Input [yellow] 2 2 3 2 2 3 17" xfId="11657" xr:uid="{00000000-0005-0000-0000-00000E2A0000}"/>
    <cellStyle name="Input [yellow] 2 2 3 2 2 3 2" xfId="544" xr:uid="{00000000-0005-0000-0000-00000F2A0000}"/>
    <cellStyle name="Input [yellow] 2 2 3 2 2 3 2 10" xfId="11658" xr:uid="{00000000-0005-0000-0000-0000102A0000}"/>
    <cellStyle name="Input [yellow] 2 2 3 2 2 3 2 11" xfId="11659" xr:uid="{00000000-0005-0000-0000-0000112A0000}"/>
    <cellStyle name="Input [yellow] 2 2 3 2 2 3 2 12" xfId="11660" xr:uid="{00000000-0005-0000-0000-0000122A0000}"/>
    <cellStyle name="Input [yellow] 2 2 3 2 2 3 2 13" xfId="11661" xr:uid="{00000000-0005-0000-0000-0000132A0000}"/>
    <cellStyle name="Input [yellow] 2 2 3 2 2 3 2 14" xfId="11662" xr:uid="{00000000-0005-0000-0000-0000142A0000}"/>
    <cellStyle name="Input [yellow] 2 2 3 2 2 3 2 15" xfId="11663" xr:uid="{00000000-0005-0000-0000-0000152A0000}"/>
    <cellStyle name="Input [yellow] 2 2 3 2 2 3 2 16" xfId="11664" xr:uid="{00000000-0005-0000-0000-0000162A0000}"/>
    <cellStyle name="Input [yellow] 2 2 3 2 2 3 2 2" xfId="545" xr:uid="{00000000-0005-0000-0000-0000172A0000}"/>
    <cellStyle name="Input [yellow] 2 2 3 2 2 3 2 2 10" xfId="11665" xr:uid="{00000000-0005-0000-0000-0000182A0000}"/>
    <cellStyle name="Input [yellow] 2 2 3 2 2 3 2 2 2" xfId="11666" xr:uid="{00000000-0005-0000-0000-0000192A0000}"/>
    <cellStyle name="Input [yellow] 2 2 3 2 2 3 2 2 2 2" xfId="11667" xr:uid="{00000000-0005-0000-0000-00001A2A0000}"/>
    <cellStyle name="Input [yellow] 2 2 3 2 2 3 2 2 2 3" xfId="11668" xr:uid="{00000000-0005-0000-0000-00001B2A0000}"/>
    <cellStyle name="Input [yellow] 2 2 3 2 2 3 2 2 2 4" xfId="11669" xr:uid="{00000000-0005-0000-0000-00001C2A0000}"/>
    <cellStyle name="Input [yellow] 2 2 3 2 2 3 2 2 2 5" xfId="11670" xr:uid="{00000000-0005-0000-0000-00001D2A0000}"/>
    <cellStyle name="Input [yellow] 2 2 3 2 2 3 2 2 2 6" xfId="11671" xr:uid="{00000000-0005-0000-0000-00001E2A0000}"/>
    <cellStyle name="Input [yellow] 2 2 3 2 2 3 2 2 2 7" xfId="11672" xr:uid="{00000000-0005-0000-0000-00001F2A0000}"/>
    <cellStyle name="Input [yellow] 2 2 3 2 2 3 2 2 2 8" xfId="11673" xr:uid="{00000000-0005-0000-0000-0000202A0000}"/>
    <cellStyle name="Input [yellow] 2 2 3 2 2 3 2 2 3" xfId="11674" xr:uid="{00000000-0005-0000-0000-0000212A0000}"/>
    <cellStyle name="Input [yellow] 2 2 3 2 2 3 2 2 4" xfId="11675" xr:uid="{00000000-0005-0000-0000-0000222A0000}"/>
    <cellStyle name="Input [yellow] 2 2 3 2 2 3 2 2 5" xfId="11676" xr:uid="{00000000-0005-0000-0000-0000232A0000}"/>
    <cellStyle name="Input [yellow] 2 2 3 2 2 3 2 2 6" xfId="11677" xr:uid="{00000000-0005-0000-0000-0000242A0000}"/>
    <cellStyle name="Input [yellow] 2 2 3 2 2 3 2 2 7" xfId="11678" xr:uid="{00000000-0005-0000-0000-0000252A0000}"/>
    <cellStyle name="Input [yellow] 2 2 3 2 2 3 2 2 8" xfId="11679" xr:uid="{00000000-0005-0000-0000-0000262A0000}"/>
    <cellStyle name="Input [yellow] 2 2 3 2 2 3 2 2 9" xfId="11680" xr:uid="{00000000-0005-0000-0000-0000272A0000}"/>
    <cellStyle name="Input [yellow] 2 2 3 2 2 3 2 3" xfId="11681" xr:uid="{00000000-0005-0000-0000-0000282A0000}"/>
    <cellStyle name="Input [yellow] 2 2 3 2 2 3 2 3 10" xfId="11682" xr:uid="{00000000-0005-0000-0000-0000292A0000}"/>
    <cellStyle name="Input [yellow] 2 2 3 2 2 3 2 3 2" xfId="11683" xr:uid="{00000000-0005-0000-0000-00002A2A0000}"/>
    <cellStyle name="Input [yellow] 2 2 3 2 2 3 2 3 2 2" xfId="11684" xr:uid="{00000000-0005-0000-0000-00002B2A0000}"/>
    <cellStyle name="Input [yellow] 2 2 3 2 2 3 2 3 2 3" xfId="11685" xr:uid="{00000000-0005-0000-0000-00002C2A0000}"/>
    <cellStyle name="Input [yellow] 2 2 3 2 2 3 2 3 2 4" xfId="11686" xr:uid="{00000000-0005-0000-0000-00002D2A0000}"/>
    <cellStyle name="Input [yellow] 2 2 3 2 2 3 2 3 2 5" xfId="11687" xr:uid="{00000000-0005-0000-0000-00002E2A0000}"/>
    <cellStyle name="Input [yellow] 2 2 3 2 2 3 2 3 2 6" xfId="11688" xr:uid="{00000000-0005-0000-0000-00002F2A0000}"/>
    <cellStyle name="Input [yellow] 2 2 3 2 2 3 2 3 2 7" xfId="11689" xr:uid="{00000000-0005-0000-0000-0000302A0000}"/>
    <cellStyle name="Input [yellow] 2 2 3 2 2 3 2 3 2 8" xfId="11690" xr:uid="{00000000-0005-0000-0000-0000312A0000}"/>
    <cellStyle name="Input [yellow] 2 2 3 2 2 3 2 3 3" xfId="11691" xr:uid="{00000000-0005-0000-0000-0000322A0000}"/>
    <cellStyle name="Input [yellow] 2 2 3 2 2 3 2 3 4" xfId="11692" xr:uid="{00000000-0005-0000-0000-0000332A0000}"/>
    <cellStyle name="Input [yellow] 2 2 3 2 2 3 2 3 5" xfId="11693" xr:uid="{00000000-0005-0000-0000-0000342A0000}"/>
    <cellStyle name="Input [yellow] 2 2 3 2 2 3 2 3 6" xfId="11694" xr:uid="{00000000-0005-0000-0000-0000352A0000}"/>
    <cellStyle name="Input [yellow] 2 2 3 2 2 3 2 3 7" xfId="11695" xr:uid="{00000000-0005-0000-0000-0000362A0000}"/>
    <cellStyle name="Input [yellow] 2 2 3 2 2 3 2 3 8" xfId="11696" xr:uid="{00000000-0005-0000-0000-0000372A0000}"/>
    <cellStyle name="Input [yellow] 2 2 3 2 2 3 2 3 9" xfId="11697" xr:uid="{00000000-0005-0000-0000-0000382A0000}"/>
    <cellStyle name="Input [yellow] 2 2 3 2 2 3 2 4" xfId="11698" xr:uid="{00000000-0005-0000-0000-0000392A0000}"/>
    <cellStyle name="Input [yellow] 2 2 3 2 2 3 2 4 2" xfId="11699" xr:uid="{00000000-0005-0000-0000-00003A2A0000}"/>
    <cellStyle name="Input [yellow] 2 2 3 2 2 3 2 4 3" xfId="11700" xr:uid="{00000000-0005-0000-0000-00003B2A0000}"/>
    <cellStyle name="Input [yellow] 2 2 3 2 2 3 2 4 4" xfId="11701" xr:uid="{00000000-0005-0000-0000-00003C2A0000}"/>
    <cellStyle name="Input [yellow] 2 2 3 2 2 3 2 4 5" xfId="11702" xr:uid="{00000000-0005-0000-0000-00003D2A0000}"/>
    <cellStyle name="Input [yellow] 2 2 3 2 2 3 2 4 6" xfId="11703" xr:uid="{00000000-0005-0000-0000-00003E2A0000}"/>
    <cellStyle name="Input [yellow] 2 2 3 2 2 3 2 4 7" xfId="11704" xr:uid="{00000000-0005-0000-0000-00003F2A0000}"/>
    <cellStyle name="Input [yellow] 2 2 3 2 2 3 2 4 8" xfId="11705" xr:uid="{00000000-0005-0000-0000-0000402A0000}"/>
    <cellStyle name="Input [yellow] 2 2 3 2 2 3 2 4 9" xfId="11706" xr:uid="{00000000-0005-0000-0000-0000412A0000}"/>
    <cellStyle name="Input [yellow] 2 2 3 2 2 3 2 5" xfId="11707" xr:uid="{00000000-0005-0000-0000-0000422A0000}"/>
    <cellStyle name="Input [yellow] 2 2 3 2 2 3 2 5 2" xfId="11708" xr:uid="{00000000-0005-0000-0000-0000432A0000}"/>
    <cellStyle name="Input [yellow] 2 2 3 2 2 3 2 5 3" xfId="11709" xr:uid="{00000000-0005-0000-0000-0000442A0000}"/>
    <cellStyle name="Input [yellow] 2 2 3 2 2 3 2 5 4" xfId="11710" xr:uid="{00000000-0005-0000-0000-0000452A0000}"/>
    <cellStyle name="Input [yellow] 2 2 3 2 2 3 2 5 5" xfId="11711" xr:uid="{00000000-0005-0000-0000-0000462A0000}"/>
    <cellStyle name="Input [yellow] 2 2 3 2 2 3 2 5 6" xfId="11712" xr:uid="{00000000-0005-0000-0000-0000472A0000}"/>
    <cellStyle name="Input [yellow] 2 2 3 2 2 3 2 5 7" xfId="11713" xr:uid="{00000000-0005-0000-0000-0000482A0000}"/>
    <cellStyle name="Input [yellow] 2 2 3 2 2 3 2 5 8" xfId="11714" xr:uid="{00000000-0005-0000-0000-0000492A0000}"/>
    <cellStyle name="Input [yellow] 2 2 3 2 2 3 2 6" xfId="11715" xr:uid="{00000000-0005-0000-0000-00004A2A0000}"/>
    <cellStyle name="Input [yellow] 2 2 3 2 2 3 2 6 2" xfId="11716" xr:uid="{00000000-0005-0000-0000-00004B2A0000}"/>
    <cellStyle name="Input [yellow] 2 2 3 2 2 3 2 6 3" xfId="11717" xr:uid="{00000000-0005-0000-0000-00004C2A0000}"/>
    <cellStyle name="Input [yellow] 2 2 3 2 2 3 2 6 4" xfId="11718" xr:uid="{00000000-0005-0000-0000-00004D2A0000}"/>
    <cellStyle name="Input [yellow] 2 2 3 2 2 3 2 6 5" xfId="11719" xr:uid="{00000000-0005-0000-0000-00004E2A0000}"/>
    <cellStyle name="Input [yellow] 2 2 3 2 2 3 2 6 6" xfId="11720" xr:uid="{00000000-0005-0000-0000-00004F2A0000}"/>
    <cellStyle name="Input [yellow] 2 2 3 2 2 3 2 6 7" xfId="11721" xr:uid="{00000000-0005-0000-0000-0000502A0000}"/>
    <cellStyle name="Input [yellow] 2 2 3 2 2 3 2 6 8" xfId="11722" xr:uid="{00000000-0005-0000-0000-0000512A0000}"/>
    <cellStyle name="Input [yellow] 2 2 3 2 2 3 2 7" xfId="11723" xr:uid="{00000000-0005-0000-0000-0000522A0000}"/>
    <cellStyle name="Input [yellow] 2 2 3 2 2 3 2 7 2" xfId="11724" xr:uid="{00000000-0005-0000-0000-0000532A0000}"/>
    <cellStyle name="Input [yellow] 2 2 3 2 2 3 2 7 3" xfId="11725" xr:uid="{00000000-0005-0000-0000-0000542A0000}"/>
    <cellStyle name="Input [yellow] 2 2 3 2 2 3 2 7 4" xfId="11726" xr:uid="{00000000-0005-0000-0000-0000552A0000}"/>
    <cellStyle name="Input [yellow] 2 2 3 2 2 3 2 7 5" xfId="11727" xr:uid="{00000000-0005-0000-0000-0000562A0000}"/>
    <cellStyle name="Input [yellow] 2 2 3 2 2 3 2 7 6" xfId="11728" xr:uid="{00000000-0005-0000-0000-0000572A0000}"/>
    <cellStyle name="Input [yellow] 2 2 3 2 2 3 2 7 7" xfId="11729" xr:uid="{00000000-0005-0000-0000-0000582A0000}"/>
    <cellStyle name="Input [yellow] 2 2 3 2 2 3 2 7 8" xfId="11730" xr:uid="{00000000-0005-0000-0000-0000592A0000}"/>
    <cellStyle name="Input [yellow] 2 2 3 2 2 3 2 8" xfId="11731" xr:uid="{00000000-0005-0000-0000-00005A2A0000}"/>
    <cellStyle name="Input [yellow] 2 2 3 2 2 3 2 8 2" xfId="11732" xr:uid="{00000000-0005-0000-0000-00005B2A0000}"/>
    <cellStyle name="Input [yellow] 2 2 3 2 2 3 2 8 3" xfId="11733" xr:uid="{00000000-0005-0000-0000-00005C2A0000}"/>
    <cellStyle name="Input [yellow] 2 2 3 2 2 3 2 8 4" xfId="11734" xr:uid="{00000000-0005-0000-0000-00005D2A0000}"/>
    <cellStyle name="Input [yellow] 2 2 3 2 2 3 2 8 5" xfId="11735" xr:uid="{00000000-0005-0000-0000-00005E2A0000}"/>
    <cellStyle name="Input [yellow] 2 2 3 2 2 3 2 8 6" xfId="11736" xr:uid="{00000000-0005-0000-0000-00005F2A0000}"/>
    <cellStyle name="Input [yellow] 2 2 3 2 2 3 2 8 7" xfId="11737" xr:uid="{00000000-0005-0000-0000-0000602A0000}"/>
    <cellStyle name="Input [yellow] 2 2 3 2 2 3 2 8 8" xfId="11738" xr:uid="{00000000-0005-0000-0000-0000612A0000}"/>
    <cellStyle name="Input [yellow] 2 2 3 2 2 3 2 9" xfId="11739" xr:uid="{00000000-0005-0000-0000-0000622A0000}"/>
    <cellStyle name="Input [yellow] 2 2 3 2 2 3 3" xfId="546" xr:uid="{00000000-0005-0000-0000-0000632A0000}"/>
    <cellStyle name="Input [yellow] 2 2 3 2 2 3 3 10" xfId="11740" xr:uid="{00000000-0005-0000-0000-0000642A0000}"/>
    <cellStyle name="Input [yellow] 2 2 3 2 2 3 3 2" xfId="11741" xr:uid="{00000000-0005-0000-0000-0000652A0000}"/>
    <cellStyle name="Input [yellow] 2 2 3 2 2 3 3 2 2" xfId="11742" xr:uid="{00000000-0005-0000-0000-0000662A0000}"/>
    <cellStyle name="Input [yellow] 2 2 3 2 2 3 3 2 3" xfId="11743" xr:uid="{00000000-0005-0000-0000-0000672A0000}"/>
    <cellStyle name="Input [yellow] 2 2 3 2 2 3 3 2 4" xfId="11744" xr:uid="{00000000-0005-0000-0000-0000682A0000}"/>
    <cellStyle name="Input [yellow] 2 2 3 2 2 3 3 2 5" xfId="11745" xr:uid="{00000000-0005-0000-0000-0000692A0000}"/>
    <cellStyle name="Input [yellow] 2 2 3 2 2 3 3 2 6" xfId="11746" xr:uid="{00000000-0005-0000-0000-00006A2A0000}"/>
    <cellStyle name="Input [yellow] 2 2 3 2 2 3 3 2 7" xfId="11747" xr:uid="{00000000-0005-0000-0000-00006B2A0000}"/>
    <cellStyle name="Input [yellow] 2 2 3 2 2 3 3 2 8" xfId="11748" xr:uid="{00000000-0005-0000-0000-00006C2A0000}"/>
    <cellStyle name="Input [yellow] 2 2 3 2 2 3 3 3" xfId="11749" xr:uid="{00000000-0005-0000-0000-00006D2A0000}"/>
    <cellStyle name="Input [yellow] 2 2 3 2 2 3 3 4" xfId="11750" xr:uid="{00000000-0005-0000-0000-00006E2A0000}"/>
    <cellStyle name="Input [yellow] 2 2 3 2 2 3 3 5" xfId="11751" xr:uid="{00000000-0005-0000-0000-00006F2A0000}"/>
    <cellStyle name="Input [yellow] 2 2 3 2 2 3 3 6" xfId="11752" xr:uid="{00000000-0005-0000-0000-0000702A0000}"/>
    <cellStyle name="Input [yellow] 2 2 3 2 2 3 3 7" xfId="11753" xr:uid="{00000000-0005-0000-0000-0000712A0000}"/>
    <cellStyle name="Input [yellow] 2 2 3 2 2 3 3 8" xfId="11754" xr:uid="{00000000-0005-0000-0000-0000722A0000}"/>
    <cellStyle name="Input [yellow] 2 2 3 2 2 3 3 9" xfId="11755" xr:uid="{00000000-0005-0000-0000-0000732A0000}"/>
    <cellStyle name="Input [yellow] 2 2 3 2 2 3 4" xfId="11756" xr:uid="{00000000-0005-0000-0000-0000742A0000}"/>
    <cellStyle name="Input [yellow] 2 2 3 2 2 3 4 10" xfId="11757" xr:uid="{00000000-0005-0000-0000-0000752A0000}"/>
    <cellStyle name="Input [yellow] 2 2 3 2 2 3 4 2" xfId="11758" xr:uid="{00000000-0005-0000-0000-0000762A0000}"/>
    <cellStyle name="Input [yellow] 2 2 3 2 2 3 4 2 2" xfId="11759" xr:uid="{00000000-0005-0000-0000-0000772A0000}"/>
    <cellStyle name="Input [yellow] 2 2 3 2 2 3 4 2 3" xfId="11760" xr:uid="{00000000-0005-0000-0000-0000782A0000}"/>
    <cellStyle name="Input [yellow] 2 2 3 2 2 3 4 2 4" xfId="11761" xr:uid="{00000000-0005-0000-0000-0000792A0000}"/>
    <cellStyle name="Input [yellow] 2 2 3 2 2 3 4 2 5" xfId="11762" xr:uid="{00000000-0005-0000-0000-00007A2A0000}"/>
    <cellStyle name="Input [yellow] 2 2 3 2 2 3 4 2 6" xfId="11763" xr:uid="{00000000-0005-0000-0000-00007B2A0000}"/>
    <cellStyle name="Input [yellow] 2 2 3 2 2 3 4 2 7" xfId="11764" xr:uid="{00000000-0005-0000-0000-00007C2A0000}"/>
    <cellStyle name="Input [yellow] 2 2 3 2 2 3 4 2 8" xfId="11765" xr:uid="{00000000-0005-0000-0000-00007D2A0000}"/>
    <cellStyle name="Input [yellow] 2 2 3 2 2 3 4 3" xfId="11766" xr:uid="{00000000-0005-0000-0000-00007E2A0000}"/>
    <cellStyle name="Input [yellow] 2 2 3 2 2 3 4 4" xfId="11767" xr:uid="{00000000-0005-0000-0000-00007F2A0000}"/>
    <cellStyle name="Input [yellow] 2 2 3 2 2 3 4 5" xfId="11768" xr:uid="{00000000-0005-0000-0000-0000802A0000}"/>
    <cellStyle name="Input [yellow] 2 2 3 2 2 3 4 6" xfId="11769" xr:uid="{00000000-0005-0000-0000-0000812A0000}"/>
    <cellStyle name="Input [yellow] 2 2 3 2 2 3 4 7" xfId="11770" xr:uid="{00000000-0005-0000-0000-0000822A0000}"/>
    <cellStyle name="Input [yellow] 2 2 3 2 2 3 4 8" xfId="11771" xr:uid="{00000000-0005-0000-0000-0000832A0000}"/>
    <cellStyle name="Input [yellow] 2 2 3 2 2 3 4 9" xfId="11772" xr:uid="{00000000-0005-0000-0000-0000842A0000}"/>
    <cellStyle name="Input [yellow] 2 2 3 2 2 3 5" xfId="11773" xr:uid="{00000000-0005-0000-0000-0000852A0000}"/>
    <cellStyle name="Input [yellow] 2 2 3 2 2 3 5 2" xfId="11774" xr:uid="{00000000-0005-0000-0000-0000862A0000}"/>
    <cellStyle name="Input [yellow] 2 2 3 2 2 3 5 3" xfId="11775" xr:uid="{00000000-0005-0000-0000-0000872A0000}"/>
    <cellStyle name="Input [yellow] 2 2 3 2 2 3 5 4" xfId="11776" xr:uid="{00000000-0005-0000-0000-0000882A0000}"/>
    <cellStyle name="Input [yellow] 2 2 3 2 2 3 5 5" xfId="11777" xr:uid="{00000000-0005-0000-0000-0000892A0000}"/>
    <cellStyle name="Input [yellow] 2 2 3 2 2 3 5 6" xfId="11778" xr:uid="{00000000-0005-0000-0000-00008A2A0000}"/>
    <cellStyle name="Input [yellow] 2 2 3 2 2 3 5 7" xfId="11779" xr:uid="{00000000-0005-0000-0000-00008B2A0000}"/>
    <cellStyle name="Input [yellow] 2 2 3 2 2 3 5 8" xfId="11780" xr:uid="{00000000-0005-0000-0000-00008C2A0000}"/>
    <cellStyle name="Input [yellow] 2 2 3 2 2 3 5 9" xfId="11781" xr:uid="{00000000-0005-0000-0000-00008D2A0000}"/>
    <cellStyle name="Input [yellow] 2 2 3 2 2 3 6" xfId="11782" xr:uid="{00000000-0005-0000-0000-00008E2A0000}"/>
    <cellStyle name="Input [yellow] 2 2 3 2 2 3 6 2" xfId="11783" xr:uid="{00000000-0005-0000-0000-00008F2A0000}"/>
    <cellStyle name="Input [yellow] 2 2 3 2 2 3 6 3" xfId="11784" xr:uid="{00000000-0005-0000-0000-0000902A0000}"/>
    <cellStyle name="Input [yellow] 2 2 3 2 2 3 6 4" xfId="11785" xr:uid="{00000000-0005-0000-0000-0000912A0000}"/>
    <cellStyle name="Input [yellow] 2 2 3 2 2 3 6 5" xfId="11786" xr:uid="{00000000-0005-0000-0000-0000922A0000}"/>
    <cellStyle name="Input [yellow] 2 2 3 2 2 3 6 6" xfId="11787" xr:uid="{00000000-0005-0000-0000-0000932A0000}"/>
    <cellStyle name="Input [yellow] 2 2 3 2 2 3 6 7" xfId="11788" xr:uid="{00000000-0005-0000-0000-0000942A0000}"/>
    <cellStyle name="Input [yellow] 2 2 3 2 2 3 6 8" xfId="11789" xr:uid="{00000000-0005-0000-0000-0000952A0000}"/>
    <cellStyle name="Input [yellow] 2 2 3 2 2 3 7" xfId="11790" xr:uid="{00000000-0005-0000-0000-0000962A0000}"/>
    <cellStyle name="Input [yellow] 2 2 3 2 2 3 7 2" xfId="11791" xr:uid="{00000000-0005-0000-0000-0000972A0000}"/>
    <cellStyle name="Input [yellow] 2 2 3 2 2 3 7 3" xfId="11792" xr:uid="{00000000-0005-0000-0000-0000982A0000}"/>
    <cellStyle name="Input [yellow] 2 2 3 2 2 3 7 4" xfId="11793" xr:uid="{00000000-0005-0000-0000-0000992A0000}"/>
    <cellStyle name="Input [yellow] 2 2 3 2 2 3 7 5" xfId="11794" xr:uid="{00000000-0005-0000-0000-00009A2A0000}"/>
    <cellStyle name="Input [yellow] 2 2 3 2 2 3 7 6" xfId="11795" xr:uid="{00000000-0005-0000-0000-00009B2A0000}"/>
    <cellStyle name="Input [yellow] 2 2 3 2 2 3 7 7" xfId="11796" xr:uid="{00000000-0005-0000-0000-00009C2A0000}"/>
    <cellStyle name="Input [yellow] 2 2 3 2 2 3 7 8" xfId="11797" xr:uid="{00000000-0005-0000-0000-00009D2A0000}"/>
    <cellStyle name="Input [yellow] 2 2 3 2 2 3 8" xfId="11798" xr:uid="{00000000-0005-0000-0000-00009E2A0000}"/>
    <cellStyle name="Input [yellow] 2 2 3 2 2 3 8 2" xfId="11799" xr:uid="{00000000-0005-0000-0000-00009F2A0000}"/>
    <cellStyle name="Input [yellow] 2 2 3 2 2 3 8 3" xfId="11800" xr:uid="{00000000-0005-0000-0000-0000A02A0000}"/>
    <cellStyle name="Input [yellow] 2 2 3 2 2 3 8 4" xfId="11801" xr:uid="{00000000-0005-0000-0000-0000A12A0000}"/>
    <cellStyle name="Input [yellow] 2 2 3 2 2 3 8 5" xfId="11802" xr:uid="{00000000-0005-0000-0000-0000A22A0000}"/>
    <cellStyle name="Input [yellow] 2 2 3 2 2 3 8 6" xfId="11803" xr:uid="{00000000-0005-0000-0000-0000A32A0000}"/>
    <cellStyle name="Input [yellow] 2 2 3 2 2 3 8 7" xfId="11804" xr:uid="{00000000-0005-0000-0000-0000A42A0000}"/>
    <cellStyle name="Input [yellow] 2 2 3 2 2 3 8 8" xfId="11805" xr:uid="{00000000-0005-0000-0000-0000A52A0000}"/>
    <cellStyle name="Input [yellow] 2 2 3 2 2 3 9" xfId="11806" xr:uid="{00000000-0005-0000-0000-0000A62A0000}"/>
    <cellStyle name="Input [yellow] 2 2 3 2 2 3 9 2" xfId="11807" xr:uid="{00000000-0005-0000-0000-0000A72A0000}"/>
    <cellStyle name="Input [yellow] 2 2 3 2 2 3 9 3" xfId="11808" xr:uid="{00000000-0005-0000-0000-0000A82A0000}"/>
    <cellStyle name="Input [yellow] 2 2 3 2 2 3 9 4" xfId="11809" xr:uid="{00000000-0005-0000-0000-0000A92A0000}"/>
    <cellStyle name="Input [yellow] 2 2 3 2 2 3 9 5" xfId="11810" xr:uid="{00000000-0005-0000-0000-0000AA2A0000}"/>
    <cellStyle name="Input [yellow] 2 2 3 2 2 3 9 6" xfId="11811" xr:uid="{00000000-0005-0000-0000-0000AB2A0000}"/>
    <cellStyle name="Input [yellow] 2 2 3 2 2 3 9 7" xfId="11812" xr:uid="{00000000-0005-0000-0000-0000AC2A0000}"/>
    <cellStyle name="Input [yellow] 2 2 3 2 2 3 9 8" xfId="11813" xr:uid="{00000000-0005-0000-0000-0000AD2A0000}"/>
    <cellStyle name="Input [yellow] 2 2 3 2 2 4" xfId="547" xr:uid="{00000000-0005-0000-0000-0000AE2A0000}"/>
    <cellStyle name="Input [yellow] 2 2 3 2 2 4 10" xfId="11814" xr:uid="{00000000-0005-0000-0000-0000AF2A0000}"/>
    <cellStyle name="Input [yellow] 2 2 3 2 2 4 11" xfId="11815" xr:uid="{00000000-0005-0000-0000-0000B02A0000}"/>
    <cellStyle name="Input [yellow] 2 2 3 2 2 4 12" xfId="11816" xr:uid="{00000000-0005-0000-0000-0000B12A0000}"/>
    <cellStyle name="Input [yellow] 2 2 3 2 2 4 13" xfId="11817" xr:uid="{00000000-0005-0000-0000-0000B22A0000}"/>
    <cellStyle name="Input [yellow] 2 2 3 2 2 4 14" xfId="11818" xr:uid="{00000000-0005-0000-0000-0000B32A0000}"/>
    <cellStyle name="Input [yellow] 2 2 3 2 2 4 15" xfId="11819" xr:uid="{00000000-0005-0000-0000-0000B42A0000}"/>
    <cellStyle name="Input [yellow] 2 2 3 2 2 4 16" xfId="11820" xr:uid="{00000000-0005-0000-0000-0000B52A0000}"/>
    <cellStyle name="Input [yellow] 2 2 3 2 2 4 2" xfId="548" xr:uid="{00000000-0005-0000-0000-0000B62A0000}"/>
    <cellStyle name="Input [yellow] 2 2 3 2 2 4 2 10" xfId="11821" xr:uid="{00000000-0005-0000-0000-0000B72A0000}"/>
    <cellStyle name="Input [yellow] 2 2 3 2 2 4 2 2" xfId="11822" xr:uid="{00000000-0005-0000-0000-0000B82A0000}"/>
    <cellStyle name="Input [yellow] 2 2 3 2 2 4 2 2 2" xfId="11823" xr:uid="{00000000-0005-0000-0000-0000B92A0000}"/>
    <cellStyle name="Input [yellow] 2 2 3 2 2 4 2 2 3" xfId="11824" xr:uid="{00000000-0005-0000-0000-0000BA2A0000}"/>
    <cellStyle name="Input [yellow] 2 2 3 2 2 4 2 2 4" xfId="11825" xr:uid="{00000000-0005-0000-0000-0000BB2A0000}"/>
    <cellStyle name="Input [yellow] 2 2 3 2 2 4 2 2 5" xfId="11826" xr:uid="{00000000-0005-0000-0000-0000BC2A0000}"/>
    <cellStyle name="Input [yellow] 2 2 3 2 2 4 2 2 6" xfId="11827" xr:uid="{00000000-0005-0000-0000-0000BD2A0000}"/>
    <cellStyle name="Input [yellow] 2 2 3 2 2 4 2 2 7" xfId="11828" xr:uid="{00000000-0005-0000-0000-0000BE2A0000}"/>
    <cellStyle name="Input [yellow] 2 2 3 2 2 4 2 2 8" xfId="11829" xr:uid="{00000000-0005-0000-0000-0000BF2A0000}"/>
    <cellStyle name="Input [yellow] 2 2 3 2 2 4 2 3" xfId="11830" xr:uid="{00000000-0005-0000-0000-0000C02A0000}"/>
    <cellStyle name="Input [yellow] 2 2 3 2 2 4 2 4" xfId="11831" xr:uid="{00000000-0005-0000-0000-0000C12A0000}"/>
    <cellStyle name="Input [yellow] 2 2 3 2 2 4 2 5" xfId="11832" xr:uid="{00000000-0005-0000-0000-0000C22A0000}"/>
    <cellStyle name="Input [yellow] 2 2 3 2 2 4 2 6" xfId="11833" xr:uid="{00000000-0005-0000-0000-0000C32A0000}"/>
    <cellStyle name="Input [yellow] 2 2 3 2 2 4 2 7" xfId="11834" xr:uid="{00000000-0005-0000-0000-0000C42A0000}"/>
    <cellStyle name="Input [yellow] 2 2 3 2 2 4 2 8" xfId="11835" xr:uid="{00000000-0005-0000-0000-0000C52A0000}"/>
    <cellStyle name="Input [yellow] 2 2 3 2 2 4 2 9" xfId="11836" xr:uid="{00000000-0005-0000-0000-0000C62A0000}"/>
    <cellStyle name="Input [yellow] 2 2 3 2 2 4 3" xfId="11837" xr:uid="{00000000-0005-0000-0000-0000C72A0000}"/>
    <cellStyle name="Input [yellow] 2 2 3 2 2 4 3 10" xfId="11838" xr:uid="{00000000-0005-0000-0000-0000C82A0000}"/>
    <cellStyle name="Input [yellow] 2 2 3 2 2 4 3 2" xfId="11839" xr:uid="{00000000-0005-0000-0000-0000C92A0000}"/>
    <cellStyle name="Input [yellow] 2 2 3 2 2 4 3 2 2" xfId="11840" xr:uid="{00000000-0005-0000-0000-0000CA2A0000}"/>
    <cellStyle name="Input [yellow] 2 2 3 2 2 4 3 2 3" xfId="11841" xr:uid="{00000000-0005-0000-0000-0000CB2A0000}"/>
    <cellStyle name="Input [yellow] 2 2 3 2 2 4 3 2 4" xfId="11842" xr:uid="{00000000-0005-0000-0000-0000CC2A0000}"/>
    <cellStyle name="Input [yellow] 2 2 3 2 2 4 3 2 5" xfId="11843" xr:uid="{00000000-0005-0000-0000-0000CD2A0000}"/>
    <cellStyle name="Input [yellow] 2 2 3 2 2 4 3 2 6" xfId="11844" xr:uid="{00000000-0005-0000-0000-0000CE2A0000}"/>
    <cellStyle name="Input [yellow] 2 2 3 2 2 4 3 2 7" xfId="11845" xr:uid="{00000000-0005-0000-0000-0000CF2A0000}"/>
    <cellStyle name="Input [yellow] 2 2 3 2 2 4 3 2 8" xfId="11846" xr:uid="{00000000-0005-0000-0000-0000D02A0000}"/>
    <cellStyle name="Input [yellow] 2 2 3 2 2 4 3 3" xfId="11847" xr:uid="{00000000-0005-0000-0000-0000D12A0000}"/>
    <cellStyle name="Input [yellow] 2 2 3 2 2 4 3 4" xfId="11848" xr:uid="{00000000-0005-0000-0000-0000D22A0000}"/>
    <cellStyle name="Input [yellow] 2 2 3 2 2 4 3 5" xfId="11849" xr:uid="{00000000-0005-0000-0000-0000D32A0000}"/>
    <cellStyle name="Input [yellow] 2 2 3 2 2 4 3 6" xfId="11850" xr:uid="{00000000-0005-0000-0000-0000D42A0000}"/>
    <cellStyle name="Input [yellow] 2 2 3 2 2 4 3 7" xfId="11851" xr:uid="{00000000-0005-0000-0000-0000D52A0000}"/>
    <cellStyle name="Input [yellow] 2 2 3 2 2 4 3 8" xfId="11852" xr:uid="{00000000-0005-0000-0000-0000D62A0000}"/>
    <cellStyle name="Input [yellow] 2 2 3 2 2 4 3 9" xfId="11853" xr:uid="{00000000-0005-0000-0000-0000D72A0000}"/>
    <cellStyle name="Input [yellow] 2 2 3 2 2 4 4" xfId="11854" xr:uid="{00000000-0005-0000-0000-0000D82A0000}"/>
    <cellStyle name="Input [yellow] 2 2 3 2 2 4 4 2" xfId="11855" xr:uid="{00000000-0005-0000-0000-0000D92A0000}"/>
    <cellStyle name="Input [yellow] 2 2 3 2 2 4 4 3" xfId="11856" xr:uid="{00000000-0005-0000-0000-0000DA2A0000}"/>
    <cellStyle name="Input [yellow] 2 2 3 2 2 4 4 4" xfId="11857" xr:uid="{00000000-0005-0000-0000-0000DB2A0000}"/>
    <cellStyle name="Input [yellow] 2 2 3 2 2 4 4 5" xfId="11858" xr:uid="{00000000-0005-0000-0000-0000DC2A0000}"/>
    <cellStyle name="Input [yellow] 2 2 3 2 2 4 4 6" xfId="11859" xr:uid="{00000000-0005-0000-0000-0000DD2A0000}"/>
    <cellStyle name="Input [yellow] 2 2 3 2 2 4 4 7" xfId="11860" xr:uid="{00000000-0005-0000-0000-0000DE2A0000}"/>
    <cellStyle name="Input [yellow] 2 2 3 2 2 4 4 8" xfId="11861" xr:uid="{00000000-0005-0000-0000-0000DF2A0000}"/>
    <cellStyle name="Input [yellow] 2 2 3 2 2 4 4 9" xfId="11862" xr:uid="{00000000-0005-0000-0000-0000E02A0000}"/>
    <cellStyle name="Input [yellow] 2 2 3 2 2 4 5" xfId="11863" xr:uid="{00000000-0005-0000-0000-0000E12A0000}"/>
    <cellStyle name="Input [yellow] 2 2 3 2 2 4 5 2" xfId="11864" xr:uid="{00000000-0005-0000-0000-0000E22A0000}"/>
    <cellStyle name="Input [yellow] 2 2 3 2 2 4 5 3" xfId="11865" xr:uid="{00000000-0005-0000-0000-0000E32A0000}"/>
    <cellStyle name="Input [yellow] 2 2 3 2 2 4 5 4" xfId="11866" xr:uid="{00000000-0005-0000-0000-0000E42A0000}"/>
    <cellStyle name="Input [yellow] 2 2 3 2 2 4 5 5" xfId="11867" xr:uid="{00000000-0005-0000-0000-0000E52A0000}"/>
    <cellStyle name="Input [yellow] 2 2 3 2 2 4 5 6" xfId="11868" xr:uid="{00000000-0005-0000-0000-0000E62A0000}"/>
    <cellStyle name="Input [yellow] 2 2 3 2 2 4 5 7" xfId="11869" xr:uid="{00000000-0005-0000-0000-0000E72A0000}"/>
    <cellStyle name="Input [yellow] 2 2 3 2 2 4 5 8" xfId="11870" xr:uid="{00000000-0005-0000-0000-0000E82A0000}"/>
    <cellStyle name="Input [yellow] 2 2 3 2 2 4 6" xfId="11871" xr:uid="{00000000-0005-0000-0000-0000E92A0000}"/>
    <cellStyle name="Input [yellow] 2 2 3 2 2 4 6 2" xfId="11872" xr:uid="{00000000-0005-0000-0000-0000EA2A0000}"/>
    <cellStyle name="Input [yellow] 2 2 3 2 2 4 6 3" xfId="11873" xr:uid="{00000000-0005-0000-0000-0000EB2A0000}"/>
    <cellStyle name="Input [yellow] 2 2 3 2 2 4 6 4" xfId="11874" xr:uid="{00000000-0005-0000-0000-0000EC2A0000}"/>
    <cellStyle name="Input [yellow] 2 2 3 2 2 4 6 5" xfId="11875" xr:uid="{00000000-0005-0000-0000-0000ED2A0000}"/>
    <cellStyle name="Input [yellow] 2 2 3 2 2 4 6 6" xfId="11876" xr:uid="{00000000-0005-0000-0000-0000EE2A0000}"/>
    <cellStyle name="Input [yellow] 2 2 3 2 2 4 6 7" xfId="11877" xr:uid="{00000000-0005-0000-0000-0000EF2A0000}"/>
    <cellStyle name="Input [yellow] 2 2 3 2 2 4 6 8" xfId="11878" xr:uid="{00000000-0005-0000-0000-0000F02A0000}"/>
    <cellStyle name="Input [yellow] 2 2 3 2 2 4 7" xfId="11879" xr:uid="{00000000-0005-0000-0000-0000F12A0000}"/>
    <cellStyle name="Input [yellow] 2 2 3 2 2 4 7 2" xfId="11880" xr:uid="{00000000-0005-0000-0000-0000F22A0000}"/>
    <cellStyle name="Input [yellow] 2 2 3 2 2 4 7 3" xfId="11881" xr:uid="{00000000-0005-0000-0000-0000F32A0000}"/>
    <cellStyle name="Input [yellow] 2 2 3 2 2 4 7 4" xfId="11882" xr:uid="{00000000-0005-0000-0000-0000F42A0000}"/>
    <cellStyle name="Input [yellow] 2 2 3 2 2 4 7 5" xfId="11883" xr:uid="{00000000-0005-0000-0000-0000F52A0000}"/>
    <cellStyle name="Input [yellow] 2 2 3 2 2 4 7 6" xfId="11884" xr:uid="{00000000-0005-0000-0000-0000F62A0000}"/>
    <cellStyle name="Input [yellow] 2 2 3 2 2 4 7 7" xfId="11885" xr:uid="{00000000-0005-0000-0000-0000F72A0000}"/>
    <cellStyle name="Input [yellow] 2 2 3 2 2 4 7 8" xfId="11886" xr:uid="{00000000-0005-0000-0000-0000F82A0000}"/>
    <cellStyle name="Input [yellow] 2 2 3 2 2 4 8" xfId="11887" xr:uid="{00000000-0005-0000-0000-0000F92A0000}"/>
    <cellStyle name="Input [yellow] 2 2 3 2 2 4 8 2" xfId="11888" xr:uid="{00000000-0005-0000-0000-0000FA2A0000}"/>
    <cellStyle name="Input [yellow] 2 2 3 2 2 4 8 3" xfId="11889" xr:uid="{00000000-0005-0000-0000-0000FB2A0000}"/>
    <cellStyle name="Input [yellow] 2 2 3 2 2 4 8 4" xfId="11890" xr:uid="{00000000-0005-0000-0000-0000FC2A0000}"/>
    <cellStyle name="Input [yellow] 2 2 3 2 2 4 8 5" xfId="11891" xr:uid="{00000000-0005-0000-0000-0000FD2A0000}"/>
    <cellStyle name="Input [yellow] 2 2 3 2 2 4 8 6" xfId="11892" xr:uid="{00000000-0005-0000-0000-0000FE2A0000}"/>
    <cellStyle name="Input [yellow] 2 2 3 2 2 4 8 7" xfId="11893" xr:uid="{00000000-0005-0000-0000-0000FF2A0000}"/>
    <cellStyle name="Input [yellow] 2 2 3 2 2 4 8 8" xfId="11894" xr:uid="{00000000-0005-0000-0000-0000002B0000}"/>
    <cellStyle name="Input [yellow] 2 2 3 2 2 4 9" xfId="11895" xr:uid="{00000000-0005-0000-0000-0000012B0000}"/>
    <cellStyle name="Input [yellow] 2 2 3 2 2 5" xfId="549" xr:uid="{00000000-0005-0000-0000-0000022B0000}"/>
    <cellStyle name="Input [yellow] 2 2 3 2 2 5 10" xfId="11896" xr:uid="{00000000-0005-0000-0000-0000032B0000}"/>
    <cellStyle name="Input [yellow] 2 2 3 2 2 5 2" xfId="11897" xr:uid="{00000000-0005-0000-0000-0000042B0000}"/>
    <cellStyle name="Input [yellow] 2 2 3 2 2 5 2 2" xfId="11898" xr:uid="{00000000-0005-0000-0000-0000052B0000}"/>
    <cellStyle name="Input [yellow] 2 2 3 2 2 5 2 3" xfId="11899" xr:uid="{00000000-0005-0000-0000-0000062B0000}"/>
    <cellStyle name="Input [yellow] 2 2 3 2 2 5 2 4" xfId="11900" xr:uid="{00000000-0005-0000-0000-0000072B0000}"/>
    <cellStyle name="Input [yellow] 2 2 3 2 2 5 2 5" xfId="11901" xr:uid="{00000000-0005-0000-0000-0000082B0000}"/>
    <cellStyle name="Input [yellow] 2 2 3 2 2 5 2 6" xfId="11902" xr:uid="{00000000-0005-0000-0000-0000092B0000}"/>
    <cellStyle name="Input [yellow] 2 2 3 2 2 5 2 7" xfId="11903" xr:uid="{00000000-0005-0000-0000-00000A2B0000}"/>
    <cellStyle name="Input [yellow] 2 2 3 2 2 5 2 8" xfId="11904" xr:uid="{00000000-0005-0000-0000-00000B2B0000}"/>
    <cellStyle name="Input [yellow] 2 2 3 2 2 5 3" xfId="11905" xr:uid="{00000000-0005-0000-0000-00000C2B0000}"/>
    <cellStyle name="Input [yellow] 2 2 3 2 2 5 4" xfId="11906" xr:uid="{00000000-0005-0000-0000-00000D2B0000}"/>
    <cellStyle name="Input [yellow] 2 2 3 2 2 5 5" xfId="11907" xr:uid="{00000000-0005-0000-0000-00000E2B0000}"/>
    <cellStyle name="Input [yellow] 2 2 3 2 2 5 6" xfId="11908" xr:uid="{00000000-0005-0000-0000-00000F2B0000}"/>
    <cellStyle name="Input [yellow] 2 2 3 2 2 5 7" xfId="11909" xr:uid="{00000000-0005-0000-0000-0000102B0000}"/>
    <cellStyle name="Input [yellow] 2 2 3 2 2 5 8" xfId="11910" xr:uid="{00000000-0005-0000-0000-0000112B0000}"/>
    <cellStyle name="Input [yellow] 2 2 3 2 2 5 9" xfId="11911" xr:uid="{00000000-0005-0000-0000-0000122B0000}"/>
    <cellStyle name="Input [yellow] 2 2 3 2 2 6" xfId="11912" xr:uid="{00000000-0005-0000-0000-0000132B0000}"/>
    <cellStyle name="Input [yellow] 2 2 3 2 2 6 10" xfId="11913" xr:uid="{00000000-0005-0000-0000-0000142B0000}"/>
    <cellStyle name="Input [yellow] 2 2 3 2 2 6 2" xfId="11914" xr:uid="{00000000-0005-0000-0000-0000152B0000}"/>
    <cellStyle name="Input [yellow] 2 2 3 2 2 6 2 2" xfId="11915" xr:uid="{00000000-0005-0000-0000-0000162B0000}"/>
    <cellStyle name="Input [yellow] 2 2 3 2 2 6 2 3" xfId="11916" xr:uid="{00000000-0005-0000-0000-0000172B0000}"/>
    <cellStyle name="Input [yellow] 2 2 3 2 2 6 2 4" xfId="11917" xr:uid="{00000000-0005-0000-0000-0000182B0000}"/>
    <cellStyle name="Input [yellow] 2 2 3 2 2 6 2 5" xfId="11918" xr:uid="{00000000-0005-0000-0000-0000192B0000}"/>
    <cellStyle name="Input [yellow] 2 2 3 2 2 6 2 6" xfId="11919" xr:uid="{00000000-0005-0000-0000-00001A2B0000}"/>
    <cellStyle name="Input [yellow] 2 2 3 2 2 6 2 7" xfId="11920" xr:uid="{00000000-0005-0000-0000-00001B2B0000}"/>
    <cellStyle name="Input [yellow] 2 2 3 2 2 6 2 8" xfId="11921" xr:uid="{00000000-0005-0000-0000-00001C2B0000}"/>
    <cellStyle name="Input [yellow] 2 2 3 2 2 6 3" xfId="11922" xr:uid="{00000000-0005-0000-0000-00001D2B0000}"/>
    <cellStyle name="Input [yellow] 2 2 3 2 2 6 4" xfId="11923" xr:uid="{00000000-0005-0000-0000-00001E2B0000}"/>
    <cellStyle name="Input [yellow] 2 2 3 2 2 6 5" xfId="11924" xr:uid="{00000000-0005-0000-0000-00001F2B0000}"/>
    <cellStyle name="Input [yellow] 2 2 3 2 2 6 6" xfId="11925" xr:uid="{00000000-0005-0000-0000-0000202B0000}"/>
    <cellStyle name="Input [yellow] 2 2 3 2 2 6 7" xfId="11926" xr:uid="{00000000-0005-0000-0000-0000212B0000}"/>
    <cellStyle name="Input [yellow] 2 2 3 2 2 6 8" xfId="11927" xr:uid="{00000000-0005-0000-0000-0000222B0000}"/>
    <cellStyle name="Input [yellow] 2 2 3 2 2 6 9" xfId="11928" xr:uid="{00000000-0005-0000-0000-0000232B0000}"/>
    <cellStyle name="Input [yellow] 2 2 3 2 2 7" xfId="11929" xr:uid="{00000000-0005-0000-0000-0000242B0000}"/>
    <cellStyle name="Input [yellow] 2 2 3 2 2 7 2" xfId="11930" xr:uid="{00000000-0005-0000-0000-0000252B0000}"/>
    <cellStyle name="Input [yellow] 2 2 3 2 2 7 3" xfId="11931" xr:uid="{00000000-0005-0000-0000-0000262B0000}"/>
    <cellStyle name="Input [yellow] 2 2 3 2 2 7 4" xfId="11932" xr:uid="{00000000-0005-0000-0000-0000272B0000}"/>
    <cellStyle name="Input [yellow] 2 2 3 2 2 7 5" xfId="11933" xr:uid="{00000000-0005-0000-0000-0000282B0000}"/>
    <cellStyle name="Input [yellow] 2 2 3 2 2 7 6" xfId="11934" xr:uid="{00000000-0005-0000-0000-0000292B0000}"/>
    <cellStyle name="Input [yellow] 2 2 3 2 2 7 7" xfId="11935" xr:uid="{00000000-0005-0000-0000-00002A2B0000}"/>
    <cellStyle name="Input [yellow] 2 2 3 2 2 7 8" xfId="11936" xr:uid="{00000000-0005-0000-0000-00002B2B0000}"/>
    <cellStyle name="Input [yellow] 2 2 3 2 2 7 9" xfId="11937" xr:uid="{00000000-0005-0000-0000-00002C2B0000}"/>
    <cellStyle name="Input [yellow] 2 2 3 2 2 8" xfId="11938" xr:uid="{00000000-0005-0000-0000-00002D2B0000}"/>
    <cellStyle name="Input [yellow] 2 2 3 2 2 8 2" xfId="11939" xr:uid="{00000000-0005-0000-0000-00002E2B0000}"/>
    <cellStyle name="Input [yellow] 2 2 3 2 2 8 3" xfId="11940" xr:uid="{00000000-0005-0000-0000-00002F2B0000}"/>
    <cellStyle name="Input [yellow] 2 2 3 2 2 8 4" xfId="11941" xr:uid="{00000000-0005-0000-0000-0000302B0000}"/>
    <cellStyle name="Input [yellow] 2 2 3 2 2 8 5" xfId="11942" xr:uid="{00000000-0005-0000-0000-0000312B0000}"/>
    <cellStyle name="Input [yellow] 2 2 3 2 2 8 6" xfId="11943" xr:uid="{00000000-0005-0000-0000-0000322B0000}"/>
    <cellStyle name="Input [yellow] 2 2 3 2 2 8 7" xfId="11944" xr:uid="{00000000-0005-0000-0000-0000332B0000}"/>
    <cellStyle name="Input [yellow] 2 2 3 2 2 8 8" xfId="11945" xr:uid="{00000000-0005-0000-0000-0000342B0000}"/>
    <cellStyle name="Input [yellow] 2 2 3 2 2 9" xfId="11946" xr:uid="{00000000-0005-0000-0000-0000352B0000}"/>
    <cellStyle name="Input [yellow] 2 2 3 2 2 9 2" xfId="11947" xr:uid="{00000000-0005-0000-0000-0000362B0000}"/>
    <cellStyle name="Input [yellow] 2 2 3 2 2 9 3" xfId="11948" xr:uid="{00000000-0005-0000-0000-0000372B0000}"/>
    <cellStyle name="Input [yellow] 2 2 3 2 2 9 4" xfId="11949" xr:uid="{00000000-0005-0000-0000-0000382B0000}"/>
    <cellStyle name="Input [yellow] 2 2 3 2 2 9 5" xfId="11950" xr:uid="{00000000-0005-0000-0000-0000392B0000}"/>
    <cellStyle name="Input [yellow] 2 2 3 2 2 9 6" xfId="11951" xr:uid="{00000000-0005-0000-0000-00003A2B0000}"/>
    <cellStyle name="Input [yellow] 2 2 3 2 2 9 7" xfId="11952" xr:uid="{00000000-0005-0000-0000-00003B2B0000}"/>
    <cellStyle name="Input [yellow] 2 2 3 2 2 9 8" xfId="11953" xr:uid="{00000000-0005-0000-0000-00003C2B0000}"/>
    <cellStyle name="Input [yellow] 2 2 3 2 20" xfId="11954" xr:uid="{00000000-0005-0000-0000-00003D2B0000}"/>
    <cellStyle name="Input [yellow] 2 2 3 2 21" xfId="11955" xr:uid="{00000000-0005-0000-0000-00003E2B0000}"/>
    <cellStyle name="Input [yellow] 2 2 3 2 3" xfId="550" xr:uid="{00000000-0005-0000-0000-00003F2B0000}"/>
    <cellStyle name="Input [yellow] 2 2 3 2 3 10" xfId="11956" xr:uid="{00000000-0005-0000-0000-0000402B0000}"/>
    <cellStyle name="Input [yellow] 2 2 3 2 3 10 2" xfId="11957" xr:uid="{00000000-0005-0000-0000-0000412B0000}"/>
    <cellStyle name="Input [yellow] 2 2 3 2 3 10 3" xfId="11958" xr:uid="{00000000-0005-0000-0000-0000422B0000}"/>
    <cellStyle name="Input [yellow] 2 2 3 2 3 10 4" xfId="11959" xr:uid="{00000000-0005-0000-0000-0000432B0000}"/>
    <cellStyle name="Input [yellow] 2 2 3 2 3 10 5" xfId="11960" xr:uid="{00000000-0005-0000-0000-0000442B0000}"/>
    <cellStyle name="Input [yellow] 2 2 3 2 3 10 6" xfId="11961" xr:uid="{00000000-0005-0000-0000-0000452B0000}"/>
    <cellStyle name="Input [yellow] 2 2 3 2 3 10 7" xfId="11962" xr:uid="{00000000-0005-0000-0000-0000462B0000}"/>
    <cellStyle name="Input [yellow] 2 2 3 2 3 10 8" xfId="11963" xr:uid="{00000000-0005-0000-0000-0000472B0000}"/>
    <cellStyle name="Input [yellow] 2 2 3 2 3 11" xfId="11964" xr:uid="{00000000-0005-0000-0000-0000482B0000}"/>
    <cellStyle name="Input [yellow] 2 2 3 2 3 11 2" xfId="11965" xr:uid="{00000000-0005-0000-0000-0000492B0000}"/>
    <cellStyle name="Input [yellow] 2 2 3 2 3 11 3" xfId="11966" xr:uid="{00000000-0005-0000-0000-00004A2B0000}"/>
    <cellStyle name="Input [yellow] 2 2 3 2 3 11 4" xfId="11967" xr:uid="{00000000-0005-0000-0000-00004B2B0000}"/>
    <cellStyle name="Input [yellow] 2 2 3 2 3 11 5" xfId="11968" xr:uid="{00000000-0005-0000-0000-00004C2B0000}"/>
    <cellStyle name="Input [yellow] 2 2 3 2 3 11 6" xfId="11969" xr:uid="{00000000-0005-0000-0000-00004D2B0000}"/>
    <cellStyle name="Input [yellow] 2 2 3 2 3 11 7" xfId="11970" xr:uid="{00000000-0005-0000-0000-00004E2B0000}"/>
    <cellStyle name="Input [yellow] 2 2 3 2 3 11 8" xfId="11971" xr:uid="{00000000-0005-0000-0000-00004F2B0000}"/>
    <cellStyle name="Input [yellow] 2 2 3 2 3 12" xfId="11972" xr:uid="{00000000-0005-0000-0000-0000502B0000}"/>
    <cellStyle name="Input [yellow] 2 2 3 2 3 13" xfId="11973" xr:uid="{00000000-0005-0000-0000-0000512B0000}"/>
    <cellStyle name="Input [yellow] 2 2 3 2 3 14" xfId="11974" xr:uid="{00000000-0005-0000-0000-0000522B0000}"/>
    <cellStyle name="Input [yellow] 2 2 3 2 3 15" xfId="11975" xr:uid="{00000000-0005-0000-0000-0000532B0000}"/>
    <cellStyle name="Input [yellow] 2 2 3 2 3 16" xfId="11976" xr:uid="{00000000-0005-0000-0000-0000542B0000}"/>
    <cellStyle name="Input [yellow] 2 2 3 2 3 17" xfId="11977" xr:uid="{00000000-0005-0000-0000-0000552B0000}"/>
    <cellStyle name="Input [yellow] 2 2 3 2 3 18" xfId="11978" xr:uid="{00000000-0005-0000-0000-0000562B0000}"/>
    <cellStyle name="Input [yellow] 2 2 3 2 3 19" xfId="11979" xr:uid="{00000000-0005-0000-0000-0000572B0000}"/>
    <cellStyle name="Input [yellow] 2 2 3 2 3 2" xfId="551" xr:uid="{00000000-0005-0000-0000-0000582B0000}"/>
    <cellStyle name="Input [yellow] 2 2 3 2 3 2 10" xfId="11980" xr:uid="{00000000-0005-0000-0000-0000592B0000}"/>
    <cellStyle name="Input [yellow] 2 2 3 2 3 2 11" xfId="11981" xr:uid="{00000000-0005-0000-0000-00005A2B0000}"/>
    <cellStyle name="Input [yellow] 2 2 3 2 3 2 12" xfId="11982" xr:uid="{00000000-0005-0000-0000-00005B2B0000}"/>
    <cellStyle name="Input [yellow] 2 2 3 2 3 2 13" xfId="11983" xr:uid="{00000000-0005-0000-0000-00005C2B0000}"/>
    <cellStyle name="Input [yellow] 2 2 3 2 3 2 14" xfId="11984" xr:uid="{00000000-0005-0000-0000-00005D2B0000}"/>
    <cellStyle name="Input [yellow] 2 2 3 2 3 2 15" xfId="11985" xr:uid="{00000000-0005-0000-0000-00005E2B0000}"/>
    <cellStyle name="Input [yellow] 2 2 3 2 3 2 16" xfId="11986" xr:uid="{00000000-0005-0000-0000-00005F2B0000}"/>
    <cellStyle name="Input [yellow] 2 2 3 2 3 2 17" xfId="11987" xr:uid="{00000000-0005-0000-0000-0000602B0000}"/>
    <cellStyle name="Input [yellow] 2 2 3 2 3 2 2" xfId="552" xr:uid="{00000000-0005-0000-0000-0000612B0000}"/>
    <cellStyle name="Input [yellow] 2 2 3 2 3 2 2 10" xfId="11988" xr:uid="{00000000-0005-0000-0000-0000622B0000}"/>
    <cellStyle name="Input [yellow] 2 2 3 2 3 2 2 11" xfId="11989" xr:uid="{00000000-0005-0000-0000-0000632B0000}"/>
    <cellStyle name="Input [yellow] 2 2 3 2 3 2 2 12" xfId="11990" xr:uid="{00000000-0005-0000-0000-0000642B0000}"/>
    <cellStyle name="Input [yellow] 2 2 3 2 3 2 2 13" xfId="11991" xr:uid="{00000000-0005-0000-0000-0000652B0000}"/>
    <cellStyle name="Input [yellow] 2 2 3 2 3 2 2 14" xfId="11992" xr:uid="{00000000-0005-0000-0000-0000662B0000}"/>
    <cellStyle name="Input [yellow] 2 2 3 2 3 2 2 15" xfId="11993" xr:uid="{00000000-0005-0000-0000-0000672B0000}"/>
    <cellStyle name="Input [yellow] 2 2 3 2 3 2 2 16" xfId="11994" xr:uid="{00000000-0005-0000-0000-0000682B0000}"/>
    <cellStyle name="Input [yellow] 2 2 3 2 3 2 2 2" xfId="553" xr:uid="{00000000-0005-0000-0000-0000692B0000}"/>
    <cellStyle name="Input [yellow] 2 2 3 2 3 2 2 2 10" xfId="11995" xr:uid="{00000000-0005-0000-0000-00006A2B0000}"/>
    <cellStyle name="Input [yellow] 2 2 3 2 3 2 2 2 2" xfId="11996" xr:uid="{00000000-0005-0000-0000-00006B2B0000}"/>
    <cellStyle name="Input [yellow] 2 2 3 2 3 2 2 2 2 2" xfId="11997" xr:uid="{00000000-0005-0000-0000-00006C2B0000}"/>
    <cellStyle name="Input [yellow] 2 2 3 2 3 2 2 2 2 3" xfId="11998" xr:uid="{00000000-0005-0000-0000-00006D2B0000}"/>
    <cellStyle name="Input [yellow] 2 2 3 2 3 2 2 2 2 4" xfId="11999" xr:uid="{00000000-0005-0000-0000-00006E2B0000}"/>
    <cellStyle name="Input [yellow] 2 2 3 2 3 2 2 2 2 5" xfId="12000" xr:uid="{00000000-0005-0000-0000-00006F2B0000}"/>
    <cellStyle name="Input [yellow] 2 2 3 2 3 2 2 2 2 6" xfId="12001" xr:uid="{00000000-0005-0000-0000-0000702B0000}"/>
    <cellStyle name="Input [yellow] 2 2 3 2 3 2 2 2 2 7" xfId="12002" xr:uid="{00000000-0005-0000-0000-0000712B0000}"/>
    <cellStyle name="Input [yellow] 2 2 3 2 3 2 2 2 2 8" xfId="12003" xr:uid="{00000000-0005-0000-0000-0000722B0000}"/>
    <cellStyle name="Input [yellow] 2 2 3 2 3 2 2 2 3" xfId="12004" xr:uid="{00000000-0005-0000-0000-0000732B0000}"/>
    <cellStyle name="Input [yellow] 2 2 3 2 3 2 2 2 4" xfId="12005" xr:uid="{00000000-0005-0000-0000-0000742B0000}"/>
    <cellStyle name="Input [yellow] 2 2 3 2 3 2 2 2 5" xfId="12006" xr:uid="{00000000-0005-0000-0000-0000752B0000}"/>
    <cellStyle name="Input [yellow] 2 2 3 2 3 2 2 2 6" xfId="12007" xr:uid="{00000000-0005-0000-0000-0000762B0000}"/>
    <cellStyle name="Input [yellow] 2 2 3 2 3 2 2 2 7" xfId="12008" xr:uid="{00000000-0005-0000-0000-0000772B0000}"/>
    <cellStyle name="Input [yellow] 2 2 3 2 3 2 2 2 8" xfId="12009" xr:uid="{00000000-0005-0000-0000-0000782B0000}"/>
    <cellStyle name="Input [yellow] 2 2 3 2 3 2 2 2 9" xfId="12010" xr:uid="{00000000-0005-0000-0000-0000792B0000}"/>
    <cellStyle name="Input [yellow] 2 2 3 2 3 2 2 3" xfId="12011" xr:uid="{00000000-0005-0000-0000-00007A2B0000}"/>
    <cellStyle name="Input [yellow] 2 2 3 2 3 2 2 3 10" xfId="12012" xr:uid="{00000000-0005-0000-0000-00007B2B0000}"/>
    <cellStyle name="Input [yellow] 2 2 3 2 3 2 2 3 2" xfId="12013" xr:uid="{00000000-0005-0000-0000-00007C2B0000}"/>
    <cellStyle name="Input [yellow] 2 2 3 2 3 2 2 3 2 2" xfId="12014" xr:uid="{00000000-0005-0000-0000-00007D2B0000}"/>
    <cellStyle name="Input [yellow] 2 2 3 2 3 2 2 3 2 3" xfId="12015" xr:uid="{00000000-0005-0000-0000-00007E2B0000}"/>
    <cellStyle name="Input [yellow] 2 2 3 2 3 2 2 3 2 4" xfId="12016" xr:uid="{00000000-0005-0000-0000-00007F2B0000}"/>
    <cellStyle name="Input [yellow] 2 2 3 2 3 2 2 3 2 5" xfId="12017" xr:uid="{00000000-0005-0000-0000-0000802B0000}"/>
    <cellStyle name="Input [yellow] 2 2 3 2 3 2 2 3 2 6" xfId="12018" xr:uid="{00000000-0005-0000-0000-0000812B0000}"/>
    <cellStyle name="Input [yellow] 2 2 3 2 3 2 2 3 2 7" xfId="12019" xr:uid="{00000000-0005-0000-0000-0000822B0000}"/>
    <cellStyle name="Input [yellow] 2 2 3 2 3 2 2 3 2 8" xfId="12020" xr:uid="{00000000-0005-0000-0000-0000832B0000}"/>
    <cellStyle name="Input [yellow] 2 2 3 2 3 2 2 3 3" xfId="12021" xr:uid="{00000000-0005-0000-0000-0000842B0000}"/>
    <cellStyle name="Input [yellow] 2 2 3 2 3 2 2 3 4" xfId="12022" xr:uid="{00000000-0005-0000-0000-0000852B0000}"/>
    <cellStyle name="Input [yellow] 2 2 3 2 3 2 2 3 5" xfId="12023" xr:uid="{00000000-0005-0000-0000-0000862B0000}"/>
    <cellStyle name="Input [yellow] 2 2 3 2 3 2 2 3 6" xfId="12024" xr:uid="{00000000-0005-0000-0000-0000872B0000}"/>
    <cellStyle name="Input [yellow] 2 2 3 2 3 2 2 3 7" xfId="12025" xr:uid="{00000000-0005-0000-0000-0000882B0000}"/>
    <cellStyle name="Input [yellow] 2 2 3 2 3 2 2 3 8" xfId="12026" xr:uid="{00000000-0005-0000-0000-0000892B0000}"/>
    <cellStyle name="Input [yellow] 2 2 3 2 3 2 2 3 9" xfId="12027" xr:uid="{00000000-0005-0000-0000-00008A2B0000}"/>
    <cellStyle name="Input [yellow] 2 2 3 2 3 2 2 4" xfId="12028" xr:uid="{00000000-0005-0000-0000-00008B2B0000}"/>
    <cellStyle name="Input [yellow] 2 2 3 2 3 2 2 4 2" xfId="12029" xr:uid="{00000000-0005-0000-0000-00008C2B0000}"/>
    <cellStyle name="Input [yellow] 2 2 3 2 3 2 2 4 3" xfId="12030" xr:uid="{00000000-0005-0000-0000-00008D2B0000}"/>
    <cellStyle name="Input [yellow] 2 2 3 2 3 2 2 4 4" xfId="12031" xr:uid="{00000000-0005-0000-0000-00008E2B0000}"/>
    <cellStyle name="Input [yellow] 2 2 3 2 3 2 2 4 5" xfId="12032" xr:uid="{00000000-0005-0000-0000-00008F2B0000}"/>
    <cellStyle name="Input [yellow] 2 2 3 2 3 2 2 4 6" xfId="12033" xr:uid="{00000000-0005-0000-0000-0000902B0000}"/>
    <cellStyle name="Input [yellow] 2 2 3 2 3 2 2 4 7" xfId="12034" xr:uid="{00000000-0005-0000-0000-0000912B0000}"/>
    <cellStyle name="Input [yellow] 2 2 3 2 3 2 2 4 8" xfId="12035" xr:uid="{00000000-0005-0000-0000-0000922B0000}"/>
    <cellStyle name="Input [yellow] 2 2 3 2 3 2 2 4 9" xfId="12036" xr:uid="{00000000-0005-0000-0000-0000932B0000}"/>
    <cellStyle name="Input [yellow] 2 2 3 2 3 2 2 5" xfId="12037" xr:uid="{00000000-0005-0000-0000-0000942B0000}"/>
    <cellStyle name="Input [yellow] 2 2 3 2 3 2 2 5 2" xfId="12038" xr:uid="{00000000-0005-0000-0000-0000952B0000}"/>
    <cellStyle name="Input [yellow] 2 2 3 2 3 2 2 5 3" xfId="12039" xr:uid="{00000000-0005-0000-0000-0000962B0000}"/>
    <cellStyle name="Input [yellow] 2 2 3 2 3 2 2 5 4" xfId="12040" xr:uid="{00000000-0005-0000-0000-0000972B0000}"/>
    <cellStyle name="Input [yellow] 2 2 3 2 3 2 2 5 5" xfId="12041" xr:uid="{00000000-0005-0000-0000-0000982B0000}"/>
    <cellStyle name="Input [yellow] 2 2 3 2 3 2 2 5 6" xfId="12042" xr:uid="{00000000-0005-0000-0000-0000992B0000}"/>
    <cellStyle name="Input [yellow] 2 2 3 2 3 2 2 5 7" xfId="12043" xr:uid="{00000000-0005-0000-0000-00009A2B0000}"/>
    <cellStyle name="Input [yellow] 2 2 3 2 3 2 2 5 8" xfId="12044" xr:uid="{00000000-0005-0000-0000-00009B2B0000}"/>
    <cellStyle name="Input [yellow] 2 2 3 2 3 2 2 6" xfId="12045" xr:uid="{00000000-0005-0000-0000-00009C2B0000}"/>
    <cellStyle name="Input [yellow] 2 2 3 2 3 2 2 6 2" xfId="12046" xr:uid="{00000000-0005-0000-0000-00009D2B0000}"/>
    <cellStyle name="Input [yellow] 2 2 3 2 3 2 2 6 3" xfId="12047" xr:uid="{00000000-0005-0000-0000-00009E2B0000}"/>
    <cellStyle name="Input [yellow] 2 2 3 2 3 2 2 6 4" xfId="12048" xr:uid="{00000000-0005-0000-0000-00009F2B0000}"/>
    <cellStyle name="Input [yellow] 2 2 3 2 3 2 2 6 5" xfId="12049" xr:uid="{00000000-0005-0000-0000-0000A02B0000}"/>
    <cellStyle name="Input [yellow] 2 2 3 2 3 2 2 6 6" xfId="12050" xr:uid="{00000000-0005-0000-0000-0000A12B0000}"/>
    <cellStyle name="Input [yellow] 2 2 3 2 3 2 2 6 7" xfId="12051" xr:uid="{00000000-0005-0000-0000-0000A22B0000}"/>
    <cellStyle name="Input [yellow] 2 2 3 2 3 2 2 6 8" xfId="12052" xr:uid="{00000000-0005-0000-0000-0000A32B0000}"/>
    <cellStyle name="Input [yellow] 2 2 3 2 3 2 2 7" xfId="12053" xr:uid="{00000000-0005-0000-0000-0000A42B0000}"/>
    <cellStyle name="Input [yellow] 2 2 3 2 3 2 2 7 2" xfId="12054" xr:uid="{00000000-0005-0000-0000-0000A52B0000}"/>
    <cellStyle name="Input [yellow] 2 2 3 2 3 2 2 7 3" xfId="12055" xr:uid="{00000000-0005-0000-0000-0000A62B0000}"/>
    <cellStyle name="Input [yellow] 2 2 3 2 3 2 2 7 4" xfId="12056" xr:uid="{00000000-0005-0000-0000-0000A72B0000}"/>
    <cellStyle name="Input [yellow] 2 2 3 2 3 2 2 7 5" xfId="12057" xr:uid="{00000000-0005-0000-0000-0000A82B0000}"/>
    <cellStyle name="Input [yellow] 2 2 3 2 3 2 2 7 6" xfId="12058" xr:uid="{00000000-0005-0000-0000-0000A92B0000}"/>
    <cellStyle name="Input [yellow] 2 2 3 2 3 2 2 7 7" xfId="12059" xr:uid="{00000000-0005-0000-0000-0000AA2B0000}"/>
    <cellStyle name="Input [yellow] 2 2 3 2 3 2 2 7 8" xfId="12060" xr:uid="{00000000-0005-0000-0000-0000AB2B0000}"/>
    <cellStyle name="Input [yellow] 2 2 3 2 3 2 2 8" xfId="12061" xr:uid="{00000000-0005-0000-0000-0000AC2B0000}"/>
    <cellStyle name="Input [yellow] 2 2 3 2 3 2 2 8 2" xfId="12062" xr:uid="{00000000-0005-0000-0000-0000AD2B0000}"/>
    <cellStyle name="Input [yellow] 2 2 3 2 3 2 2 8 3" xfId="12063" xr:uid="{00000000-0005-0000-0000-0000AE2B0000}"/>
    <cellStyle name="Input [yellow] 2 2 3 2 3 2 2 8 4" xfId="12064" xr:uid="{00000000-0005-0000-0000-0000AF2B0000}"/>
    <cellStyle name="Input [yellow] 2 2 3 2 3 2 2 8 5" xfId="12065" xr:uid="{00000000-0005-0000-0000-0000B02B0000}"/>
    <cellStyle name="Input [yellow] 2 2 3 2 3 2 2 8 6" xfId="12066" xr:uid="{00000000-0005-0000-0000-0000B12B0000}"/>
    <cellStyle name="Input [yellow] 2 2 3 2 3 2 2 8 7" xfId="12067" xr:uid="{00000000-0005-0000-0000-0000B22B0000}"/>
    <cellStyle name="Input [yellow] 2 2 3 2 3 2 2 8 8" xfId="12068" xr:uid="{00000000-0005-0000-0000-0000B32B0000}"/>
    <cellStyle name="Input [yellow] 2 2 3 2 3 2 2 9" xfId="12069" xr:uid="{00000000-0005-0000-0000-0000B42B0000}"/>
    <cellStyle name="Input [yellow] 2 2 3 2 3 2 3" xfId="554" xr:uid="{00000000-0005-0000-0000-0000B52B0000}"/>
    <cellStyle name="Input [yellow] 2 2 3 2 3 2 3 10" xfId="12070" xr:uid="{00000000-0005-0000-0000-0000B62B0000}"/>
    <cellStyle name="Input [yellow] 2 2 3 2 3 2 3 2" xfId="12071" xr:uid="{00000000-0005-0000-0000-0000B72B0000}"/>
    <cellStyle name="Input [yellow] 2 2 3 2 3 2 3 2 2" xfId="12072" xr:uid="{00000000-0005-0000-0000-0000B82B0000}"/>
    <cellStyle name="Input [yellow] 2 2 3 2 3 2 3 2 3" xfId="12073" xr:uid="{00000000-0005-0000-0000-0000B92B0000}"/>
    <cellStyle name="Input [yellow] 2 2 3 2 3 2 3 2 4" xfId="12074" xr:uid="{00000000-0005-0000-0000-0000BA2B0000}"/>
    <cellStyle name="Input [yellow] 2 2 3 2 3 2 3 2 5" xfId="12075" xr:uid="{00000000-0005-0000-0000-0000BB2B0000}"/>
    <cellStyle name="Input [yellow] 2 2 3 2 3 2 3 2 6" xfId="12076" xr:uid="{00000000-0005-0000-0000-0000BC2B0000}"/>
    <cellStyle name="Input [yellow] 2 2 3 2 3 2 3 2 7" xfId="12077" xr:uid="{00000000-0005-0000-0000-0000BD2B0000}"/>
    <cellStyle name="Input [yellow] 2 2 3 2 3 2 3 2 8" xfId="12078" xr:uid="{00000000-0005-0000-0000-0000BE2B0000}"/>
    <cellStyle name="Input [yellow] 2 2 3 2 3 2 3 3" xfId="12079" xr:uid="{00000000-0005-0000-0000-0000BF2B0000}"/>
    <cellStyle name="Input [yellow] 2 2 3 2 3 2 3 4" xfId="12080" xr:uid="{00000000-0005-0000-0000-0000C02B0000}"/>
    <cellStyle name="Input [yellow] 2 2 3 2 3 2 3 5" xfId="12081" xr:uid="{00000000-0005-0000-0000-0000C12B0000}"/>
    <cellStyle name="Input [yellow] 2 2 3 2 3 2 3 6" xfId="12082" xr:uid="{00000000-0005-0000-0000-0000C22B0000}"/>
    <cellStyle name="Input [yellow] 2 2 3 2 3 2 3 7" xfId="12083" xr:uid="{00000000-0005-0000-0000-0000C32B0000}"/>
    <cellStyle name="Input [yellow] 2 2 3 2 3 2 3 8" xfId="12084" xr:uid="{00000000-0005-0000-0000-0000C42B0000}"/>
    <cellStyle name="Input [yellow] 2 2 3 2 3 2 3 9" xfId="12085" xr:uid="{00000000-0005-0000-0000-0000C52B0000}"/>
    <cellStyle name="Input [yellow] 2 2 3 2 3 2 4" xfId="12086" xr:uid="{00000000-0005-0000-0000-0000C62B0000}"/>
    <cellStyle name="Input [yellow] 2 2 3 2 3 2 4 10" xfId="12087" xr:uid="{00000000-0005-0000-0000-0000C72B0000}"/>
    <cellStyle name="Input [yellow] 2 2 3 2 3 2 4 2" xfId="12088" xr:uid="{00000000-0005-0000-0000-0000C82B0000}"/>
    <cellStyle name="Input [yellow] 2 2 3 2 3 2 4 2 2" xfId="12089" xr:uid="{00000000-0005-0000-0000-0000C92B0000}"/>
    <cellStyle name="Input [yellow] 2 2 3 2 3 2 4 2 3" xfId="12090" xr:uid="{00000000-0005-0000-0000-0000CA2B0000}"/>
    <cellStyle name="Input [yellow] 2 2 3 2 3 2 4 2 4" xfId="12091" xr:uid="{00000000-0005-0000-0000-0000CB2B0000}"/>
    <cellStyle name="Input [yellow] 2 2 3 2 3 2 4 2 5" xfId="12092" xr:uid="{00000000-0005-0000-0000-0000CC2B0000}"/>
    <cellStyle name="Input [yellow] 2 2 3 2 3 2 4 2 6" xfId="12093" xr:uid="{00000000-0005-0000-0000-0000CD2B0000}"/>
    <cellStyle name="Input [yellow] 2 2 3 2 3 2 4 2 7" xfId="12094" xr:uid="{00000000-0005-0000-0000-0000CE2B0000}"/>
    <cellStyle name="Input [yellow] 2 2 3 2 3 2 4 2 8" xfId="12095" xr:uid="{00000000-0005-0000-0000-0000CF2B0000}"/>
    <cellStyle name="Input [yellow] 2 2 3 2 3 2 4 3" xfId="12096" xr:uid="{00000000-0005-0000-0000-0000D02B0000}"/>
    <cellStyle name="Input [yellow] 2 2 3 2 3 2 4 4" xfId="12097" xr:uid="{00000000-0005-0000-0000-0000D12B0000}"/>
    <cellStyle name="Input [yellow] 2 2 3 2 3 2 4 5" xfId="12098" xr:uid="{00000000-0005-0000-0000-0000D22B0000}"/>
    <cellStyle name="Input [yellow] 2 2 3 2 3 2 4 6" xfId="12099" xr:uid="{00000000-0005-0000-0000-0000D32B0000}"/>
    <cellStyle name="Input [yellow] 2 2 3 2 3 2 4 7" xfId="12100" xr:uid="{00000000-0005-0000-0000-0000D42B0000}"/>
    <cellStyle name="Input [yellow] 2 2 3 2 3 2 4 8" xfId="12101" xr:uid="{00000000-0005-0000-0000-0000D52B0000}"/>
    <cellStyle name="Input [yellow] 2 2 3 2 3 2 4 9" xfId="12102" xr:uid="{00000000-0005-0000-0000-0000D62B0000}"/>
    <cellStyle name="Input [yellow] 2 2 3 2 3 2 5" xfId="12103" xr:uid="{00000000-0005-0000-0000-0000D72B0000}"/>
    <cellStyle name="Input [yellow] 2 2 3 2 3 2 5 2" xfId="12104" xr:uid="{00000000-0005-0000-0000-0000D82B0000}"/>
    <cellStyle name="Input [yellow] 2 2 3 2 3 2 5 3" xfId="12105" xr:uid="{00000000-0005-0000-0000-0000D92B0000}"/>
    <cellStyle name="Input [yellow] 2 2 3 2 3 2 5 4" xfId="12106" xr:uid="{00000000-0005-0000-0000-0000DA2B0000}"/>
    <cellStyle name="Input [yellow] 2 2 3 2 3 2 5 5" xfId="12107" xr:uid="{00000000-0005-0000-0000-0000DB2B0000}"/>
    <cellStyle name="Input [yellow] 2 2 3 2 3 2 5 6" xfId="12108" xr:uid="{00000000-0005-0000-0000-0000DC2B0000}"/>
    <cellStyle name="Input [yellow] 2 2 3 2 3 2 5 7" xfId="12109" xr:uid="{00000000-0005-0000-0000-0000DD2B0000}"/>
    <cellStyle name="Input [yellow] 2 2 3 2 3 2 5 8" xfId="12110" xr:uid="{00000000-0005-0000-0000-0000DE2B0000}"/>
    <cellStyle name="Input [yellow] 2 2 3 2 3 2 5 9" xfId="12111" xr:uid="{00000000-0005-0000-0000-0000DF2B0000}"/>
    <cellStyle name="Input [yellow] 2 2 3 2 3 2 6" xfId="12112" xr:uid="{00000000-0005-0000-0000-0000E02B0000}"/>
    <cellStyle name="Input [yellow] 2 2 3 2 3 2 6 2" xfId="12113" xr:uid="{00000000-0005-0000-0000-0000E12B0000}"/>
    <cellStyle name="Input [yellow] 2 2 3 2 3 2 6 3" xfId="12114" xr:uid="{00000000-0005-0000-0000-0000E22B0000}"/>
    <cellStyle name="Input [yellow] 2 2 3 2 3 2 6 4" xfId="12115" xr:uid="{00000000-0005-0000-0000-0000E32B0000}"/>
    <cellStyle name="Input [yellow] 2 2 3 2 3 2 6 5" xfId="12116" xr:uid="{00000000-0005-0000-0000-0000E42B0000}"/>
    <cellStyle name="Input [yellow] 2 2 3 2 3 2 6 6" xfId="12117" xr:uid="{00000000-0005-0000-0000-0000E52B0000}"/>
    <cellStyle name="Input [yellow] 2 2 3 2 3 2 6 7" xfId="12118" xr:uid="{00000000-0005-0000-0000-0000E62B0000}"/>
    <cellStyle name="Input [yellow] 2 2 3 2 3 2 6 8" xfId="12119" xr:uid="{00000000-0005-0000-0000-0000E72B0000}"/>
    <cellStyle name="Input [yellow] 2 2 3 2 3 2 7" xfId="12120" xr:uid="{00000000-0005-0000-0000-0000E82B0000}"/>
    <cellStyle name="Input [yellow] 2 2 3 2 3 2 7 2" xfId="12121" xr:uid="{00000000-0005-0000-0000-0000E92B0000}"/>
    <cellStyle name="Input [yellow] 2 2 3 2 3 2 7 3" xfId="12122" xr:uid="{00000000-0005-0000-0000-0000EA2B0000}"/>
    <cellStyle name="Input [yellow] 2 2 3 2 3 2 7 4" xfId="12123" xr:uid="{00000000-0005-0000-0000-0000EB2B0000}"/>
    <cellStyle name="Input [yellow] 2 2 3 2 3 2 7 5" xfId="12124" xr:uid="{00000000-0005-0000-0000-0000EC2B0000}"/>
    <cellStyle name="Input [yellow] 2 2 3 2 3 2 7 6" xfId="12125" xr:uid="{00000000-0005-0000-0000-0000ED2B0000}"/>
    <cellStyle name="Input [yellow] 2 2 3 2 3 2 7 7" xfId="12126" xr:uid="{00000000-0005-0000-0000-0000EE2B0000}"/>
    <cellStyle name="Input [yellow] 2 2 3 2 3 2 7 8" xfId="12127" xr:uid="{00000000-0005-0000-0000-0000EF2B0000}"/>
    <cellStyle name="Input [yellow] 2 2 3 2 3 2 8" xfId="12128" xr:uid="{00000000-0005-0000-0000-0000F02B0000}"/>
    <cellStyle name="Input [yellow] 2 2 3 2 3 2 8 2" xfId="12129" xr:uid="{00000000-0005-0000-0000-0000F12B0000}"/>
    <cellStyle name="Input [yellow] 2 2 3 2 3 2 8 3" xfId="12130" xr:uid="{00000000-0005-0000-0000-0000F22B0000}"/>
    <cellStyle name="Input [yellow] 2 2 3 2 3 2 8 4" xfId="12131" xr:uid="{00000000-0005-0000-0000-0000F32B0000}"/>
    <cellStyle name="Input [yellow] 2 2 3 2 3 2 8 5" xfId="12132" xr:uid="{00000000-0005-0000-0000-0000F42B0000}"/>
    <cellStyle name="Input [yellow] 2 2 3 2 3 2 8 6" xfId="12133" xr:uid="{00000000-0005-0000-0000-0000F52B0000}"/>
    <cellStyle name="Input [yellow] 2 2 3 2 3 2 8 7" xfId="12134" xr:uid="{00000000-0005-0000-0000-0000F62B0000}"/>
    <cellStyle name="Input [yellow] 2 2 3 2 3 2 8 8" xfId="12135" xr:uid="{00000000-0005-0000-0000-0000F72B0000}"/>
    <cellStyle name="Input [yellow] 2 2 3 2 3 2 9" xfId="12136" xr:uid="{00000000-0005-0000-0000-0000F82B0000}"/>
    <cellStyle name="Input [yellow] 2 2 3 2 3 2 9 2" xfId="12137" xr:uid="{00000000-0005-0000-0000-0000F92B0000}"/>
    <cellStyle name="Input [yellow] 2 2 3 2 3 2 9 3" xfId="12138" xr:uid="{00000000-0005-0000-0000-0000FA2B0000}"/>
    <cellStyle name="Input [yellow] 2 2 3 2 3 2 9 4" xfId="12139" xr:uid="{00000000-0005-0000-0000-0000FB2B0000}"/>
    <cellStyle name="Input [yellow] 2 2 3 2 3 2 9 5" xfId="12140" xr:uid="{00000000-0005-0000-0000-0000FC2B0000}"/>
    <cellStyle name="Input [yellow] 2 2 3 2 3 2 9 6" xfId="12141" xr:uid="{00000000-0005-0000-0000-0000FD2B0000}"/>
    <cellStyle name="Input [yellow] 2 2 3 2 3 2 9 7" xfId="12142" xr:uid="{00000000-0005-0000-0000-0000FE2B0000}"/>
    <cellStyle name="Input [yellow] 2 2 3 2 3 2 9 8" xfId="12143" xr:uid="{00000000-0005-0000-0000-0000FF2B0000}"/>
    <cellStyle name="Input [yellow] 2 2 3 2 3 3" xfId="555" xr:uid="{00000000-0005-0000-0000-0000002C0000}"/>
    <cellStyle name="Input [yellow] 2 2 3 2 3 3 10" xfId="12144" xr:uid="{00000000-0005-0000-0000-0000012C0000}"/>
    <cellStyle name="Input [yellow] 2 2 3 2 3 3 11" xfId="12145" xr:uid="{00000000-0005-0000-0000-0000022C0000}"/>
    <cellStyle name="Input [yellow] 2 2 3 2 3 3 12" xfId="12146" xr:uid="{00000000-0005-0000-0000-0000032C0000}"/>
    <cellStyle name="Input [yellow] 2 2 3 2 3 3 13" xfId="12147" xr:uid="{00000000-0005-0000-0000-0000042C0000}"/>
    <cellStyle name="Input [yellow] 2 2 3 2 3 3 14" xfId="12148" xr:uid="{00000000-0005-0000-0000-0000052C0000}"/>
    <cellStyle name="Input [yellow] 2 2 3 2 3 3 15" xfId="12149" xr:uid="{00000000-0005-0000-0000-0000062C0000}"/>
    <cellStyle name="Input [yellow] 2 2 3 2 3 3 16" xfId="12150" xr:uid="{00000000-0005-0000-0000-0000072C0000}"/>
    <cellStyle name="Input [yellow] 2 2 3 2 3 3 17" xfId="12151" xr:uid="{00000000-0005-0000-0000-0000082C0000}"/>
    <cellStyle name="Input [yellow] 2 2 3 2 3 3 2" xfId="556" xr:uid="{00000000-0005-0000-0000-0000092C0000}"/>
    <cellStyle name="Input [yellow] 2 2 3 2 3 3 2 10" xfId="12152" xr:uid="{00000000-0005-0000-0000-00000A2C0000}"/>
    <cellStyle name="Input [yellow] 2 2 3 2 3 3 2 11" xfId="12153" xr:uid="{00000000-0005-0000-0000-00000B2C0000}"/>
    <cellStyle name="Input [yellow] 2 2 3 2 3 3 2 12" xfId="12154" xr:uid="{00000000-0005-0000-0000-00000C2C0000}"/>
    <cellStyle name="Input [yellow] 2 2 3 2 3 3 2 13" xfId="12155" xr:uid="{00000000-0005-0000-0000-00000D2C0000}"/>
    <cellStyle name="Input [yellow] 2 2 3 2 3 3 2 14" xfId="12156" xr:uid="{00000000-0005-0000-0000-00000E2C0000}"/>
    <cellStyle name="Input [yellow] 2 2 3 2 3 3 2 15" xfId="12157" xr:uid="{00000000-0005-0000-0000-00000F2C0000}"/>
    <cellStyle name="Input [yellow] 2 2 3 2 3 3 2 16" xfId="12158" xr:uid="{00000000-0005-0000-0000-0000102C0000}"/>
    <cellStyle name="Input [yellow] 2 2 3 2 3 3 2 2" xfId="557" xr:uid="{00000000-0005-0000-0000-0000112C0000}"/>
    <cellStyle name="Input [yellow] 2 2 3 2 3 3 2 2 10" xfId="12159" xr:uid="{00000000-0005-0000-0000-0000122C0000}"/>
    <cellStyle name="Input [yellow] 2 2 3 2 3 3 2 2 2" xfId="12160" xr:uid="{00000000-0005-0000-0000-0000132C0000}"/>
    <cellStyle name="Input [yellow] 2 2 3 2 3 3 2 2 2 2" xfId="12161" xr:uid="{00000000-0005-0000-0000-0000142C0000}"/>
    <cellStyle name="Input [yellow] 2 2 3 2 3 3 2 2 2 3" xfId="12162" xr:uid="{00000000-0005-0000-0000-0000152C0000}"/>
    <cellStyle name="Input [yellow] 2 2 3 2 3 3 2 2 2 4" xfId="12163" xr:uid="{00000000-0005-0000-0000-0000162C0000}"/>
    <cellStyle name="Input [yellow] 2 2 3 2 3 3 2 2 2 5" xfId="12164" xr:uid="{00000000-0005-0000-0000-0000172C0000}"/>
    <cellStyle name="Input [yellow] 2 2 3 2 3 3 2 2 2 6" xfId="12165" xr:uid="{00000000-0005-0000-0000-0000182C0000}"/>
    <cellStyle name="Input [yellow] 2 2 3 2 3 3 2 2 2 7" xfId="12166" xr:uid="{00000000-0005-0000-0000-0000192C0000}"/>
    <cellStyle name="Input [yellow] 2 2 3 2 3 3 2 2 2 8" xfId="12167" xr:uid="{00000000-0005-0000-0000-00001A2C0000}"/>
    <cellStyle name="Input [yellow] 2 2 3 2 3 3 2 2 3" xfId="12168" xr:uid="{00000000-0005-0000-0000-00001B2C0000}"/>
    <cellStyle name="Input [yellow] 2 2 3 2 3 3 2 2 4" xfId="12169" xr:uid="{00000000-0005-0000-0000-00001C2C0000}"/>
    <cellStyle name="Input [yellow] 2 2 3 2 3 3 2 2 5" xfId="12170" xr:uid="{00000000-0005-0000-0000-00001D2C0000}"/>
    <cellStyle name="Input [yellow] 2 2 3 2 3 3 2 2 6" xfId="12171" xr:uid="{00000000-0005-0000-0000-00001E2C0000}"/>
    <cellStyle name="Input [yellow] 2 2 3 2 3 3 2 2 7" xfId="12172" xr:uid="{00000000-0005-0000-0000-00001F2C0000}"/>
    <cellStyle name="Input [yellow] 2 2 3 2 3 3 2 2 8" xfId="12173" xr:uid="{00000000-0005-0000-0000-0000202C0000}"/>
    <cellStyle name="Input [yellow] 2 2 3 2 3 3 2 2 9" xfId="12174" xr:uid="{00000000-0005-0000-0000-0000212C0000}"/>
    <cellStyle name="Input [yellow] 2 2 3 2 3 3 2 3" xfId="12175" xr:uid="{00000000-0005-0000-0000-0000222C0000}"/>
    <cellStyle name="Input [yellow] 2 2 3 2 3 3 2 3 10" xfId="12176" xr:uid="{00000000-0005-0000-0000-0000232C0000}"/>
    <cellStyle name="Input [yellow] 2 2 3 2 3 3 2 3 2" xfId="12177" xr:uid="{00000000-0005-0000-0000-0000242C0000}"/>
    <cellStyle name="Input [yellow] 2 2 3 2 3 3 2 3 2 2" xfId="12178" xr:uid="{00000000-0005-0000-0000-0000252C0000}"/>
    <cellStyle name="Input [yellow] 2 2 3 2 3 3 2 3 2 3" xfId="12179" xr:uid="{00000000-0005-0000-0000-0000262C0000}"/>
    <cellStyle name="Input [yellow] 2 2 3 2 3 3 2 3 2 4" xfId="12180" xr:uid="{00000000-0005-0000-0000-0000272C0000}"/>
    <cellStyle name="Input [yellow] 2 2 3 2 3 3 2 3 2 5" xfId="12181" xr:uid="{00000000-0005-0000-0000-0000282C0000}"/>
    <cellStyle name="Input [yellow] 2 2 3 2 3 3 2 3 2 6" xfId="12182" xr:uid="{00000000-0005-0000-0000-0000292C0000}"/>
    <cellStyle name="Input [yellow] 2 2 3 2 3 3 2 3 2 7" xfId="12183" xr:uid="{00000000-0005-0000-0000-00002A2C0000}"/>
    <cellStyle name="Input [yellow] 2 2 3 2 3 3 2 3 2 8" xfId="12184" xr:uid="{00000000-0005-0000-0000-00002B2C0000}"/>
    <cellStyle name="Input [yellow] 2 2 3 2 3 3 2 3 3" xfId="12185" xr:uid="{00000000-0005-0000-0000-00002C2C0000}"/>
    <cellStyle name="Input [yellow] 2 2 3 2 3 3 2 3 4" xfId="12186" xr:uid="{00000000-0005-0000-0000-00002D2C0000}"/>
    <cellStyle name="Input [yellow] 2 2 3 2 3 3 2 3 5" xfId="12187" xr:uid="{00000000-0005-0000-0000-00002E2C0000}"/>
    <cellStyle name="Input [yellow] 2 2 3 2 3 3 2 3 6" xfId="12188" xr:uid="{00000000-0005-0000-0000-00002F2C0000}"/>
    <cellStyle name="Input [yellow] 2 2 3 2 3 3 2 3 7" xfId="12189" xr:uid="{00000000-0005-0000-0000-0000302C0000}"/>
    <cellStyle name="Input [yellow] 2 2 3 2 3 3 2 3 8" xfId="12190" xr:uid="{00000000-0005-0000-0000-0000312C0000}"/>
    <cellStyle name="Input [yellow] 2 2 3 2 3 3 2 3 9" xfId="12191" xr:uid="{00000000-0005-0000-0000-0000322C0000}"/>
    <cellStyle name="Input [yellow] 2 2 3 2 3 3 2 4" xfId="12192" xr:uid="{00000000-0005-0000-0000-0000332C0000}"/>
    <cellStyle name="Input [yellow] 2 2 3 2 3 3 2 4 2" xfId="12193" xr:uid="{00000000-0005-0000-0000-0000342C0000}"/>
    <cellStyle name="Input [yellow] 2 2 3 2 3 3 2 4 3" xfId="12194" xr:uid="{00000000-0005-0000-0000-0000352C0000}"/>
    <cellStyle name="Input [yellow] 2 2 3 2 3 3 2 4 4" xfId="12195" xr:uid="{00000000-0005-0000-0000-0000362C0000}"/>
    <cellStyle name="Input [yellow] 2 2 3 2 3 3 2 4 5" xfId="12196" xr:uid="{00000000-0005-0000-0000-0000372C0000}"/>
    <cellStyle name="Input [yellow] 2 2 3 2 3 3 2 4 6" xfId="12197" xr:uid="{00000000-0005-0000-0000-0000382C0000}"/>
    <cellStyle name="Input [yellow] 2 2 3 2 3 3 2 4 7" xfId="12198" xr:uid="{00000000-0005-0000-0000-0000392C0000}"/>
    <cellStyle name="Input [yellow] 2 2 3 2 3 3 2 4 8" xfId="12199" xr:uid="{00000000-0005-0000-0000-00003A2C0000}"/>
    <cellStyle name="Input [yellow] 2 2 3 2 3 3 2 4 9" xfId="12200" xr:uid="{00000000-0005-0000-0000-00003B2C0000}"/>
    <cellStyle name="Input [yellow] 2 2 3 2 3 3 2 5" xfId="12201" xr:uid="{00000000-0005-0000-0000-00003C2C0000}"/>
    <cellStyle name="Input [yellow] 2 2 3 2 3 3 2 5 2" xfId="12202" xr:uid="{00000000-0005-0000-0000-00003D2C0000}"/>
    <cellStyle name="Input [yellow] 2 2 3 2 3 3 2 5 3" xfId="12203" xr:uid="{00000000-0005-0000-0000-00003E2C0000}"/>
    <cellStyle name="Input [yellow] 2 2 3 2 3 3 2 5 4" xfId="12204" xr:uid="{00000000-0005-0000-0000-00003F2C0000}"/>
    <cellStyle name="Input [yellow] 2 2 3 2 3 3 2 5 5" xfId="12205" xr:uid="{00000000-0005-0000-0000-0000402C0000}"/>
    <cellStyle name="Input [yellow] 2 2 3 2 3 3 2 5 6" xfId="12206" xr:uid="{00000000-0005-0000-0000-0000412C0000}"/>
    <cellStyle name="Input [yellow] 2 2 3 2 3 3 2 5 7" xfId="12207" xr:uid="{00000000-0005-0000-0000-0000422C0000}"/>
    <cellStyle name="Input [yellow] 2 2 3 2 3 3 2 5 8" xfId="12208" xr:uid="{00000000-0005-0000-0000-0000432C0000}"/>
    <cellStyle name="Input [yellow] 2 2 3 2 3 3 2 6" xfId="12209" xr:uid="{00000000-0005-0000-0000-0000442C0000}"/>
    <cellStyle name="Input [yellow] 2 2 3 2 3 3 2 6 2" xfId="12210" xr:uid="{00000000-0005-0000-0000-0000452C0000}"/>
    <cellStyle name="Input [yellow] 2 2 3 2 3 3 2 6 3" xfId="12211" xr:uid="{00000000-0005-0000-0000-0000462C0000}"/>
    <cellStyle name="Input [yellow] 2 2 3 2 3 3 2 6 4" xfId="12212" xr:uid="{00000000-0005-0000-0000-0000472C0000}"/>
    <cellStyle name="Input [yellow] 2 2 3 2 3 3 2 6 5" xfId="12213" xr:uid="{00000000-0005-0000-0000-0000482C0000}"/>
    <cellStyle name="Input [yellow] 2 2 3 2 3 3 2 6 6" xfId="12214" xr:uid="{00000000-0005-0000-0000-0000492C0000}"/>
    <cellStyle name="Input [yellow] 2 2 3 2 3 3 2 6 7" xfId="12215" xr:uid="{00000000-0005-0000-0000-00004A2C0000}"/>
    <cellStyle name="Input [yellow] 2 2 3 2 3 3 2 6 8" xfId="12216" xr:uid="{00000000-0005-0000-0000-00004B2C0000}"/>
    <cellStyle name="Input [yellow] 2 2 3 2 3 3 2 7" xfId="12217" xr:uid="{00000000-0005-0000-0000-00004C2C0000}"/>
    <cellStyle name="Input [yellow] 2 2 3 2 3 3 2 7 2" xfId="12218" xr:uid="{00000000-0005-0000-0000-00004D2C0000}"/>
    <cellStyle name="Input [yellow] 2 2 3 2 3 3 2 7 3" xfId="12219" xr:uid="{00000000-0005-0000-0000-00004E2C0000}"/>
    <cellStyle name="Input [yellow] 2 2 3 2 3 3 2 7 4" xfId="12220" xr:uid="{00000000-0005-0000-0000-00004F2C0000}"/>
    <cellStyle name="Input [yellow] 2 2 3 2 3 3 2 7 5" xfId="12221" xr:uid="{00000000-0005-0000-0000-0000502C0000}"/>
    <cellStyle name="Input [yellow] 2 2 3 2 3 3 2 7 6" xfId="12222" xr:uid="{00000000-0005-0000-0000-0000512C0000}"/>
    <cellStyle name="Input [yellow] 2 2 3 2 3 3 2 7 7" xfId="12223" xr:uid="{00000000-0005-0000-0000-0000522C0000}"/>
    <cellStyle name="Input [yellow] 2 2 3 2 3 3 2 7 8" xfId="12224" xr:uid="{00000000-0005-0000-0000-0000532C0000}"/>
    <cellStyle name="Input [yellow] 2 2 3 2 3 3 2 8" xfId="12225" xr:uid="{00000000-0005-0000-0000-0000542C0000}"/>
    <cellStyle name="Input [yellow] 2 2 3 2 3 3 2 8 2" xfId="12226" xr:uid="{00000000-0005-0000-0000-0000552C0000}"/>
    <cellStyle name="Input [yellow] 2 2 3 2 3 3 2 8 3" xfId="12227" xr:uid="{00000000-0005-0000-0000-0000562C0000}"/>
    <cellStyle name="Input [yellow] 2 2 3 2 3 3 2 8 4" xfId="12228" xr:uid="{00000000-0005-0000-0000-0000572C0000}"/>
    <cellStyle name="Input [yellow] 2 2 3 2 3 3 2 8 5" xfId="12229" xr:uid="{00000000-0005-0000-0000-0000582C0000}"/>
    <cellStyle name="Input [yellow] 2 2 3 2 3 3 2 8 6" xfId="12230" xr:uid="{00000000-0005-0000-0000-0000592C0000}"/>
    <cellStyle name="Input [yellow] 2 2 3 2 3 3 2 8 7" xfId="12231" xr:uid="{00000000-0005-0000-0000-00005A2C0000}"/>
    <cellStyle name="Input [yellow] 2 2 3 2 3 3 2 8 8" xfId="12232" xr:uid="{00000000-0005-0000-0000-00005B2C0000}"/>
    <cellStyle name="Input [yellow] 2 2 3 2 3 3 2 9" xfId="12233" xr:uid="{00000000-0005-0000-0000-00005C2C0000}"/>
    <cellStyle name="Input [yellow] 2 2 3 2 3 3 3" xfId="558" xr:uid="{00000000-0005-0000-0000-00005D2C0000}"/>
    <cellStyle name="Input [yellow] 2 2 3 2 3 3 3 10" xfId="12234" xr:uid="{00000000-0005-0000-0000-00005E2C0000}"/>
    <cellStyle name="Input [yellow] 2 2 3 2 3 3 3 2" xfId="12235" xr:uid="{00000000-0005-0000-0000-00005F2C0000}"/>
    <cellStyle name="Input [yellow] 2 2 3 2 3 3 3 2 2" xfId="12236" xr:uid="{00000000-0005-0000-0000-0000602C0000}"/>
    <cellStyle name="Input [yellow] 2 2 3 2 3 3 3 2 3" xfId="12237" xr:uid="{00000000-0005-0000-0000-0000612C0000}"/>
    <cellStyle name="Input [yellow] 2 2 3 2 3 3 3 2 4" xfId="12238" xr:uid="{00000000-0005-0000-0000-0000622C0000}"/>
    <cellStyle name="Input [yellow] 2 2 3 2 3 3 3 2 5" xfId="12239" xr:uid="{00000000-0005-0000-0000-0000632C0000}"/>
    <cellStyle name="Input [yellow] 2 2 3 2 3 3 3 2 6" xfId="12240" xr:uid="{00000000-0005-0000-0000-0000642C0000}"/>
    <cellStyle name="Input [yellow] 2 2 3 2 3 3 3 2 7" xfId="12241" xr:uid="{00000000-0005-0000-0000-0000652C0000}"/>
    <cellStyle name="Input [yellow] 2 2 3 2 3 3 3 2 8" xfId="12242" xr:uid="{00000000-0005-0000-0000-0000662C0000}"/>
    <cellStyle name="Input [yellow] 2 2 3 2 3 3 3 3" xfId="12243" xr:uid="{00000000-0005-0000-0000-0000672C0000}"/>
    <cellStyle name="Input [yellow] 2 2 3 2 3 3 3 4" xfId="12244" xr:uid="{00000000-0005-0000-0000-0000682C0000}"/>
    <cellStyle name="Input [yellow] 2 2 3 2 3 3 3 5" xfId="12245" xr:uid="{00000000-0005-0000-0000-0000692C0000}"/>
    <cellStyle name="Input [yellow] 2 2 3 2 3 3 3 6" xfId="12246" xr:uid="{00000000-0005-0000-0000-00006A2C0000}"/>
    <cellStyle name="Input [yellow] 2 2 3 2 3 3 3 7" xfId="12247" xr:uid="{00000000-0005-0000-0000-00006B2C0000}"/>
    <cellStyle name="Input [yellow] 2 2 3 2 3 3 3 8" xfId="12248" xr:uid="{00000000-0005-0000-0000-00006C2C0000}"/>
    <cellStyle name="Input [yellow] 2 2 3 2 3 3 3 9" xfId="12249" xr:uid="{00000000-0005-0000-0000-00006D2C0000}"/>
    <cellStyle name="Input [yellow] 2 2 3 2 3 3 4" xfId="12250" xr:uid="{00000000-0005-0000-0000-00006E2C0000}"/>
    <cellStyle name="Input [yellow] 2 2 3 2 3 3 4 10" xfId="12251" xr:uid="{00000000-0005-0000-0000-00006F2C0000}"/>
    <cellStyle name="Input [yellow] 2 2 3 2 3 3 4 2" xfId="12252" xr:uid="{00000000-0005-0000-0000-0000702C0000}"/>
    <cellStyle name="Input [yellow] 2 2 3 2 3 3 4 2 2" xfId="12253" xr:uid="{00000000-0005-0000-0000-0000712C0000}"/>
    <cellStyle name="Input [yellow] 2 2 3 2 3 3 4 2 3" xfId="12254" xr:uid="{00000000-0005-0000-0000-0000722C0000}"/>
    <cellStyle name="Input [yellow] 2 2 3 2 3 3 4 2 4" xfId="12255" xr:uid="{00000000-0005-0000-0000-0000732C0000}"/>
    <cellStyle name="Input [yellow] 2 2 3 2 3 3 4 2 5" xfId="12256" xr:uid="{00000000-0005-0000-0000-0000742C0000}"/>
    <cellStyle name="Input [yellow] 2 2 3 2 3 3 4 2 6" xfId="12257" xr:uid="{00000000-0005-0000-0000-0000752C0000}"/>
    <cellStyle name="Input [yellow] 2 2 3 2 3 3 4 2 7" xfId="12258" xr:uid="{00000000-0005-0000-0000-0000762C0000}"/>
    <cellStyle name="Input [yellow] 2 2 3 2 3 3 4 2 8" xfId="12259" xr:uid="{00000000-0005-0000-0000-0000772C0000}"/>
    <cellStyle name="Input [yellow] 2 2 3 2 3 3 4 3" xfId="12260" xr:uid="{00000000-0005-0000-0000-0000782C0000}"/>
    <cellStyle name="Input [yellow] 2 2 3 2 3 3 4 4" xfId="12261" xr:uid="{00000000-0005-0000-0000-0000792C0000}"/>
    <cellStyle name="Input [yellow] 2 2 3 2 3 3 4 5" xfId="12262" xr:uid="{00000000-0005-0000-0000-00007A2C0000}"/>
    <cellStyle name="Input [yellow] 2 2 3 2 3 3 4 6" xfId="12263" xr:uid="{00000000-0005-0000-0000-00007B2C0000}"/>
    <cellStyle name="Input [yellow] 2 2 3 2 3 3 4 7" xfId="12264" xr:uid="{00000000-0005-0000-0000-00007C2C0000}"/>
    <cellStyle name="Input [yellow] 2 2 3 2 3 3 4 8" xfId="12265" xr:uid="{00000000-0005-0000-0000-00007D2C0000}"/>
    <cellStyle name="Input [yellow] 2 2 3 2 3 3 4 9" xfId="12266" xr:uid="{00000000-0005-0000-0000-00007E2C0000}"/>
    <cellStyle name="Input [yellow] 2 2 3 2 3 3 5" xfId="12267" xr:uid="{00000000-0005-0000-0000-00007F2C0000}"/>
    <cellStyle name="Input [yellow] 2 2 3 2 3 3 5 2" xfId="12268" xr:uid="{00000000-0005-0000-0000-0000802C0000}"/>
    <cellStyle name="Input [yellow] 2 2 3 2 3 3 5 3" xfId="12269" xr:uid="{00000000-0005-0000-0000-0000812C0000}"/>
    <cellStyle name="Input [yellow] 2 2 3 2 3 3 5 4" xfId="12270" xr:uid="{00000000-0005-0000-0000-0000822C0000}"/>
    <cellStyle name="Input [yellow] 2 2 3 2 3 3 5 5" xfId="12271" xr:uid="{00000000-0005-0000-0000-0000832C0000}"/>
    <cellStyle name="Input [yellow] 2 2 3 2 3 3 5 6" xfId="12272" xr:uid="{00000000-0005-0000-0000-0000842C0000}"/>
    <cellStyle name="Input [yellow] 2 2 3 2 3 3 5 7" xfId="12273" xr:uid="{00000000-0005-0000-0000-0000852C0000}"/>
    <cellStyle name="Input [yellow] 2 2 3 2 3 3 5 8" xfId="12274" xr:uid="{00000000-0005-0000-0000-0000862C0000}"/>
    <cellStyle name="Input [yellow] 2 2 3 2 3 3 5 9" xfId="12275" xr:uid="{00000000-0005-0000-0000-0000872C0000}"/>
    <cellStyle name="Input [yellow] 2 2 3 2 3 3 6" xfId="12276" xr:uid="{00000000-0005-0000-0000-0000882C0000}"/>
    <cellStyle name="Input [yellow] 2 2 3 2 3 3 6 2" xfId="12277" xr:uid="{00000000-0005-0000-0000-0000892C0000}"/>
    <cellStyle name="Input [yellow] 2 2 3 2 3 3 6 3" xfId="12278" xr:uid="{00000000-0005-0000-0000-00008A2C0000}"/>
    <cellStyle name="Input [yellow] 2 2 3 2 3 3 6 4" xfId="12279" xr:uid="{00000000-0005-0000-0000-00008B2C0000}"/>
    <cellStyle name="Input [yellow] 2 2 3 2 3 3 6 5" xfId="12280" xr:uid="{00000000-0005-0000-0000-00008C2C0000}"/>
    <cellStyle name="Input [yellow] 2 2 3 2 3 3 6 6" xfId="12281" xr:uid="{00000000-0005-0000-0000-00008D2C0000}"/>
    <cellStyle name="Input [yellow] 2 2 3 2 3 3 6 7" xfId="12282" xr:uid="{00000000-0005-0000-0000-00008E2C0000}"/>
    <cellStyle name="Input [yellow] 2 2 3 2 3 3 6 8" xfId="12283" xr:uid="{00000000-0005-0000-0000-00008F2C0000}"/>
    <cellStyle name="Input [yellow] 2 2 3 2 3 3 7" xfId="12284" xr:uid="{00000000-0005-0000-0000-0000902C0000}"/>
    <cellStyle name="Input [yellow] 2 2 3 2 3 3 7 2" xfId="12285" xr:uid="{00000000-0005-0000-0000-0000912C0000}"/>
    <cellStyle name="Input [yellow] 2 2 3 2 3 3 7 3" xfId="12286" xr:uid="{00000000-0005-0000-0000-0000922C0000}"/>
    <cellStyle name="Input [yellow] 2 2 3 2 3 3 7 4" xfId="12287" xr:uid="{00000000-0005-0000-0000-0000932C0000}"/>
    <cellStyle name="Input [yellow] 2 2 3 2 3 3 7 5" xfId="12288" xr:uid="{00000000-0005-0000-0000-0000942C0000}"/>
    <cellStyle name="Input [yellow] 2 2 3 2 3 3 7 6" xfId="12289" xr:uid="{00000000-0005-0000-0000-0000952C0000}"/>
    <cellStyle name="Input [yellow] 2 2 3 2 3 3 7 7" xfId="12290" xr:uid="{00000000-0005-0000-0000-0000962C0000}"/>
    <cellStyle name="Input [yellow] 2 2 3 2 3 3 7 8" xfId="12291" xr:uid="{00000000-0005-0000-0000-0000972C0000}"/>
    <cellStyle name="Input [yellow] 2 2 3 2 3 3 8" xfId="12292" xr:uid="{00000000-0005-0000-0000-0000982C0000}"/>
    <cellStyle name="Input [yellow] 2 2 3 2 3 3 8 2" xfId="12293" xr:uid="{00000000-0005-0000-0000-0000992C0000}"/>
    <cellStyle name="Input [yellow] 2 2 3 2 3 3 8 3" xfId="12294" xr:uid="{00000000-0005-0000-0000-00009A2C0000}"/>
    <cellStyle name="Input [yellow] 2 2 3 2 3 3 8 4" xfId="12295" xr:uid="{00000000-0005-0000-0000-00009B2C0000}"/>
    <cellStyle name="Input [yellow] 2 2 3 2 3 3 8 5" xfId="12296" xr:uid="{00000000-0005-0000-0000-00009C2C0000}"/>
    <cellStyle name="Input [yellow] 2 2 3 2 3 3 8 6" xfId="12297" xr:uid="{00000000-0005-0000-0000-00009D2C0000}"/>
    <cellStyle name="Input [yellow] 2 2 3 2 3 3 8 7" xfId="12298" xr:uid="{00000000-0005-0000-0000-00009E2C0000}"/>
    <cellStyle name="Input [yellow] 2 2 3 2 3 3 8 8" xfId="12299" xr:uid="{00000000-0005-0000-0000-00009F2C0000}"/>
    <cellStyle name="Input [yellow] 2 2 3 2 3 3 9" xfId="12300" xr:uid="{00000000-0005-0000-0000-0000A02C0000}"/>
    <cellStyle name="Input [yellow] 2 2 3 2 3 3 9 2" xfId="12301" xr:uid="{00000000-0005-0000-0000-0000A12C0000}"/>
    <cellStyle name="Input [yellow] 2 2 3 2 3 3 9 3" xfId="12302" xr:uid="{00000000-0005-0000-0000-0000A22C0000}"/>
    <cellStyle name="Input [yellow] 2 2 3 2 3 3 9 4" xfId="12303" xr:uid="{00000000-0005-0000-0000-0000A32C0000}"/>
    <cellStyle name="Input [yellow] 2 2 3 2 3 3 9 5" xfId="12304" xr:uid="{00000000-0005-0000-0000-0000A42C0000}"/>
    <cellStyle name="Input [yellow] 2 2 3 2 3 3 9 6" xfId="12305" xr:uid="{00000000-0005-0000-0000-0000A52C0000}"/>
    <cellStyle name="Input [yellow] 2 2 3 2 3 3 9 7" xfId="12306" xr:uid="{00000000-0005-0000-0000-0000A62C0000}"/>
    <cellStyle name="Input [yellow] 2 2 3 2 3 3 9 8" xfId="12307" xr:uid="{00000000-0005-0000-0000-0000A72C0000}"/>
    <cellStyle name="Input [yellow] 2 2 3 2 3 4" xfId="559" xr:uid="{00000000-0005-0000-0000-0000A82C0000}"/>
    <cellStyle name="Input [yellow] 2 2 3 2 3 4 10" xfId="12308" xr:uid="{00000000-0005-0000-0000-0000A92C0000}"/>
    <cellStyle name="Input [yellow] 2 2 3 2 3 4 11" xfId="12309" xr:uid="{00000000-0005-0000-0000-0000AA2C0000}"/>
    <cellStyle name="Input [yellow] 2 2 3 2 3 4 12" xfId="12310" xr:uid="{00000000-0005-0000-0000-0000AB2C0000}"/>
    <cellStyle name="Input [yellow] 2 2 3 2 3 4 13" xfId="12311" xr:uid="{00000000-0005-0000-0000-0000AC2C0000}"/>
    <cellStyle name="Input [yellow] 2 2 3 2 3 4 14" xfId="12312" xr:uid="{00000000-0005-0000-0000-0000AD2C0000}"/>
    <cellStyle name="Input [yellow] 2 2 3 2 3 4 15" xfId="12313" xr:uid="{00000000-0005-0000-0000-0000AE2C0000}"/>
    <cellStyle name="Input [yellow] 2 2 3 2 3 4 16" xfId="12314" xr:uid="{00000000-0005-0000-0000-0000AF2C0000}"/>
    <cellStyle name="Input [yellow] 2 2 3 2 3 4 2" xfId="560" xr:uid="{00000000-0005-0000-0000-0000B02C0000}"/>
    <cellStyle name="Input [yellow] 2 2 3 2 3 4 2 10" xfId="12315" xr:uid="{00000000-0005-0000-0000-0000B12C0000}"/>
    <cellStyle name="Input [yellow] 2 2 3 2 3 4 2 2" xfId="12316" xr:uid="{00000000-0005-0000-0000-0000B22C0000}"/>
    <cellStyle name="Input [yellow] 2 2 3 2 3 4 2 2 2" xfId="12317" xr:uid="{00000000-0005-0000-0000-0000B32C0000}"/>
    <cellStyle name="Input [yellow] 2 2 3 2 3 4 2 2 3" xfId="12318" xr:uid="{00000000-0005-0000-0000-0000B42C0000}"/>
    <cellStyle name="Input [yellow] 2 2 3 2 3 4 2 2 4" xfId="12319" xr:uid="{00000000-0005-0000-0000-0000B52C0000}"/>
    <cellStyle name="Input [yellow] 2 2 3 2 3 4 2 2 5" xfId="12320" xr:uid="{00000000-0005-0000-0000-0000B62C0000}"/>
    <cellStyle name="Input [yellow] 2 2 3 2 3 4 2 2 6" xfId="12321" xr:uid="{00000000-0005-0000-0000-0000B72C0000}"/>
    <cellStyle name="Input [yellow] 2 2 3 2 3 4 2 2 7" xfId="12322" xr:uid="{00000000-0005-0000-0000-0000B82C0000}"/>
    <cellStyle name="Input [yellow] 2 2 3 2 3 4 2 2 8" xfId="12323" xr:uid="{00000000-0005-0000-0000-0000B92C0000}"/>
    <cellStyle name="Input [yellow] 2 2 3 2 3 4 2 3" xfId="12324" xr:uid="{00000000-0005-0000-0000-0000BA2C0000}"/>
    <cellStyle name="Input [yellow] 2 2 3 2 3 4 2 4" xfId="12325" xr:uid="{00000000-0005-0000-0000-0000BB2C0000}"/>
    <cellStyle name="Input [yellow] 2 2 3 2 3 4 2 5" xfId="12326" xr:uid="{00000000-0005-0000-0000-0000BC2C0000}"/>
    <cellStyle name="Input [yellow] 2 2 3 2 3 4 2 6" xfId="12327" xr:uid="{00000000-0005-0000-0000-0000BD2C0000}"/>
    <cellStyle name="Input [yellow] 2 2 3 2 3 4 2 7" xfId="12328" xr:uid="{00000000-0005-0000-0000-0000BE2C0000}"/>
    <cellStyle name="Input [yellow] 2 2 3 2 3 4 2 8" xfId="12329" xr:uid="{00000000-0005-0000-0000-0000BF2C0000}"/>
    <cellStyle name="Input [yellow] 2 2 3 2 3 4 2 9" xfId="12330" xr:uid="{00000000-0005-0000-0000-0000C02C0000}"/>
    <cellStyle name="Input [yellow] 2 2 3 2 3 4 3" xfId="12331" xr:uid="{00000000-0005-0000-0000-0000C12C0000}"/>
    <cellStyle name="Input [yellow] 2 2 3 2 3 4 3 10" xfId="12332" xr:uid="{00000000-0005-0000-0000-0000C22C0000}"/>
    <cellStyle name="Input [yellow] 2 2 3 2 3 4 3 2" xfId="12333" xr:uid="{00000000-0005-0000-0000-0000C32C0000}"/>
    <cellStyle name="Input [yellow] 2 2 3 2 3 4 3 2 2" xfId="12334" xr:uid="{00000000-0005-0000-0000-0000C42C0000}"/>
    <cellStyle name="Input [yellow] 2 2 3 2 3 4 3 2 3" xfId="12335" xr:uid="{00000000-0005-0000-0000-0000C52C0000}"/>
    <cellStyle name="Input [yellow] 2 2 3 2 3 4 3 2 4" xfId="12336" xr:uid="{00000000-0005-0000-0000-0000C62C0000}"/>
    <cellStyle name="Input [yellow] 2 2 3 2 3 4 3 2 5" xfId="12337" xr:uid="{00000000-0005-0000-0000-0000C72C0000}"/>
    <cellStyle name="Input [yellow] 2 2 3 2 3 4 3 2 6" xfId="12338" xr:uid="{00000000-0005-0000-0000-0000C82C0000}"/>
    <cellStyle name="Input [yellow] 2 2 3 2 3 4 3 2 7" xfId="12339" xr:uid="{00000000-0005-0000-0000-0000C92C0000}"/>
    <cellStyle name="Input [yellow] 2 2 3 2 3 4 3 2 8" xfId="12340" xr:uid="{00000000-0005-0000-0000-0000CA2C0000}"/>
    <cellStyle name="Input [yellow] 2 2 3 2 3 4 3 3" xfId="12341" xr:uid="{00000000-0005-0000-0000-0000CB2C0000}"/>
    <cellStyle name="Input [yellow] 2 2 3 2 3 4 3 4" xfId="12342" xr:uid="{00000000-0005-0000-0000-0000CC2C0000}"/>
    <cellStyle name="Input [yellow] 2 2 3 2 3 4 3 5" xfId="12343" xr:uid="{00000000-0005-0000-0000-0000CD2C0000}"/>
    <cellStyle name="Input [yellow] 2 2 3 2 3 4 3 6" xfId="12344" xr:uid="{00000000-0005-0000-0000-0000CE2C0000}"/>
    <cellStyle name="Input [yellow] 2 2 3 2 3 4 3 7" xfId="12345" xr:uid="{00000000-0005-0000-0000-0000CF2C0000}"/>
    <cellStyle name="Input [yellow] 2 2 3 2 3 4 3 8" xfId="12346" xr:uid="{00000000-0005-0000-0000-0000D02C0000}"/>
    <cellStyle name="Input [yellow] 2 2 3 2 3 4 3 9" xfId="12347" xr:uid="{00000000-0005-0000-0000-0000D12C0000}"/>
    <cellStyle name="Input [yellow] 2 2 3 2 3 4 4" xfId="12348" xr:uid="{00000000-0005-0000-0000-0000D22C0000}"/>
    <cellStyle name="Input [yellow] 2 2 3 2 3 4 4 2" xfId="12349" xr:uid="{00000000-0005-0000-0000-0000D32C0000}"/>
    <cellStyle name="Input [yellow] 2 2 3 2 3 4 4 3" xfId="12350" xr:uid="{00000000-0005-0000-0000-0000D42C0000}"/>
    <cellStyle name="Input [yellow] 2 2 3 2 3 4 4 4" xfId="12351" xr:uid="{00000000-0005-0000-0000-0000D52C0000}"/>
    <cellStyle name="Input [yellow] 2 2 3 2 3 4 4 5" xfId="12352" xr:uid="{00000000-0005-0000-0000-0000D62C0000}"/>
    <cellStyle name="Input [yellow] 2 2 3 2 3 4 4 6" xfId="12353" xr:uid="{00000000-0005-0000-0000-0000D72C0000}"/>
    <cellStyle name="Input [yellow] 2 2 3 2 3 4 4 7" xfId="12354" xr:uid="{00000000-0005-0000-0000-0000D82C0000}"/>
    <cellStyle name="Input [yellow] 2 2 3 2 3 4 4 8" xfId="12355" xr:uid="{00000000-0005-0000-0000-0000D92C0000}"/>
    <cellStyle name="Input [yellow] 2 2 3 2 3 4 4 9" xfId="12356" xr:uid="{00000000-0005-0000-0000-0000DA2C0000}"/>
    <cellStyle name="Input [yellow] 2 2 3 2 3 4 5" xfId="12357" xr:uid="{00000000-0005-0000-0000-0000DB2C0000}"/>
    <cellStyle name="Input [yellow] 2 2 3 2 3 4 5 2" xfId="12358" xr:uid="{00000000-0005-0000-0000-0000DC2C0000}"/>
    <cellStyle name="Input [yellow] 2 2 3 2 3 4 5 3" xfId="12359" xr:uid="{00000000-0005-0000-0000-0000DD2C0000}"/>
    <cellStyle name="Input [yellow] 2 2 3 2 3 4 5 4" xfId="12360" xr:uid="{00000000-0005-0000-0000-0000DE2C0000}"/>
    <cellStyle name="Input [yellow] 2 2 3 2 3 4 5 5" xfId="12361" xr:uid="{00000000-0005-0000-0000-0000DF2C0000}"/>
    <cellStyle name="Input [yellow] 2 2 3 2 3 4 5 6" xfId="12362" xr:uid="{00000000-0005-0000-0000-0000E02C0000}"/>
    <cellStyle name="Input [yellow] 2 2 3 2 3 4 5 7" xfId="12363" xr:uid="{00000000-0005-0000-0000-0000E12C0000}"/>
    <cellStyle name="Input [yellow] 2 2 3 2 3 4 5 8" xfId="12364" xr:uid="{00000000-0005-0000-0000-0000E22C0000}"/>
    <cellStyle name="Input [yellow] 2 2 3 2 3 4 6" xfId="12365" xr:uid="{00000000-0005-0000-0000-0000E32C0000}"/>
    <cellStyle name="Input [yellow] 2 2 3 2 3 4 6 2" xfId="12366" xr:uid="{00000000-0005-0000-0000-0000E42C0000}"/>
    <cellStyle name="Input [yellow] 2 2 3 2 3 4 6 3" xfId="12367" xr:uid="{00000000-0005-0000-0000-0000E52C0000}"/>
    <cellStyle name="Input [yellow] 2 2 3 2 3 4 6 4" xfId="12368" xr:uid="{00000000-0005-0000-0000-0000E62C0000}"/>
    <cellStyle name="Input [yellow] 2 2 3 2 3 4 6 5" xfId="12369" xr:uid="{00000000-0005-0000-0000-0000E72C0000}"/>
    <cellStyle name="Input [yellow] 2 2 3 2 3 4 6 6" xfId="12370" xr:uid="{00000000-0005-0000-0000-0000E82C0000}"/>
    <cellStyle name="Input [yellow] 2 2 3 2 3 4 6 7" xfId="12371" xr:uid="{00000000-0005-0000-0000-0000E92C0000}"/>
    <cellStyle name="Input [yellow] 2 2 3 2 3 4 6 8" xfId="12372" xr:uid="{00000000-0005-0000-0000-0000EA2C0000}"/>
    <cellStyle name="Input [yellow] 2 2 3 2 3 4 7" xfId="12373" xr:uid="{00000000-0005-0000-0000-0000EB2C0000}"/>
    <cellStyle name="Input [yellow] 2 2 3 2 3 4 7 2" xfId="12374" xr:uid="{00000000-0005-0000-0000-0000EC2C0000}"/>
    <cellStyle name="Input [yellow] 2 2 3 2 3 4 7 3" xfId="12375" xr:uid="{00000000-0005-0000-0000-0000ED2C0000}"/>
    <cellStyle name="Input [yellow] 2 2 3 2 3 4 7 4" xfId="12376" xr:uid="{00000000-0005-0000-0000-0000EE2C0000}"/>
    <cellStyle name="Input [yellow] 2 2 3 2 3 4 7 5" xfId="12377" xr:uid="{00000000-0005-0000-0000-0000EF2C0000}"/>
    <cellStyle name="Input [yellow] 2 2 3 2 3 4 7 6" xfId="12378" xr:uid="{00000000-0005-0000-0000-0000F02C0000}"/>
    <cellStyle name="Input [yellow] 2 2 3 2 3 4 7 7" xfId="12379" xr:uid="{00000000-0005-0000-0000-0000F12C0000}"/>
    <cellStyle name="Input [yellow] 2 2 3 2 3 4 7 8" xfId="12380" xr:uid="{00000000-0005-0000-0000-0000F22C0000}"/>
    <cellStyle name="Input [yellow] 2 2 3 2 3 4 8" xfId="12381" xr:uid="{00000000-0005-0000-0000-0000F32C0000}"/>
    <cellStyle name="Input [yellow] 2 2 3 2 3 4 8 2" xfId="12382" xr:uid="{00000000-0005-0000-0000-0000F42C0000}"/>
    <cellStyle name="Input [yellow] 2 2 3 2 3 4 8 3" xfId="12383" xr:uid="{00000000-0005-0000-0000-0000F52C0000}"/>
    <cellStyle name="Input [yellow] 2 2 3 2 3 4 8 4" xfId="12384" xr:uid="{00000000-0005-0000-0000-0000F62C0000}"/>
    <cellStyle name="Input [yellow] 2 2 3 2 3 4 8 5" xfId="12385" xr:uid="{00000000-0005-0000-0000-0000F72C0000}"/>
    <cellStyle name="Input [yellow] 2 2 3 2 3 4 8 6" xfId="12386" xr:uid="{00000000-0005-0000-0000-0000F82C0000}"/>
    <cellStyle name="Input [yellow] 2 2 3 2 3 4 8 7" xfId="12387" xr:uid="{00000000-0005-0000-0000-0000F92C0000}"/>
    <cellStyle name="Input [yellow] 2 2 3 2 3 4 8 8" xfId="12388" xr:uid="{00000000-0005-0000-0000-0000FA2C0000}"/>
    <cellStyle name="Input [yellow] 2 2 3 2 3 4 9" xfId="12389" xr:uid="{00000000-0005-0000-0000-0000FB2C0000}"/>
    <cellStyle name="Input [yellow] 2 2 3 2 3 5" xfId="561" xr:uid="{00000000-0005-0000-0000-0000FC2C0000}"/>
    <cellStyle name="Input [yellow] 2 2 3 2 3 5 10" xfId="12390" xr:uid="{00000000-0005-0000-0000-0000FD2C0000}"/>
    <cellStyle name="Input [yellow] 2 2 3 2 3 5 2" xfId="12391" xr:uid="{00000000-0005-0000-0000-0000FE2C0000}"/>
    <cellStyle name="Input [yellow] 2 2 3 2 3 5 2 2" xfId="12392" xr:uid="{00000000-0005-0000-0000-0000FF2C0000}"/>
    <cellStyle name="Input [yellow] 2 2 3 2 3 5 2 3" xfId="12393" xr:uid="{00000000-0005-0000-0000-0000002D0000}"/>
    <cellStyle name="Input [yellow] 2 2 3 2 3 5 2 4" xfId="12394" xr:uid="{00000000-0005-0000-0000-0000012D0000}"/>
    <cellStyle name="Input [yellow] 2 2 3 2 3 5 2 5" xfId="12395" xr:uid="{00000000-0005-0000-0000-0000022D0000}"/>
    <cellStyle name="Input [yellow] 2 2 3 2 3 5 2 6" xfId="12396" xr:uid="{00000000-0005-0000-0000-0000032D0000}"/>
    <cellStyle name="Input [yellow] 2 2 3 2 3 5 2 7" xfId="12397" xr:uid="{00000000-0005-0000-0000-0000042D0000}"/>
    <cellStyle name="Input [yellow] 2 2 3 2 3 5 2 8" xfId="12398" xr:uid="{00000000-0005-0000-0000-0000052D0000}"/>
    <cellStyle name="Input [yellow] 2 2 3 2 3 5 3" xfId="12399" xr:uid="{00000000-0005-0000-0000-0000062D0000}"/>
    <cellStyle name="Input [yellow] 2 2 3 2 3 5 4" xfId="12400" xr:uid="{00000000-0005-0000-0000-0000072D0000}"/>
    <cellStyle name="Input [yellow] 2 2 3 2 3 5 5" xfId="12401" xr:uid="{00000000-0005-0000-0000-0000082D0000}"/>
    <cellStyle name="Input [yellow] 2 2 3 2 3 5 6" xfId="12402" xr:uid="{00000000-0005-0000-0000-0000092D0000}"/>
    <cellStyle name="Input [yellow] 2 2 3 2 3 5 7" xfId="12403" xr:uid="{00000000-0005-0000-0000-00000A2D0000}"/>
    <cellStyle name="Input [yellow] 2 2 3 2 3 5 8" xfId="12404" xr:uid="{00000000-0005-0000-0000-00000B2D0000}"/>
    <cellStyle name="Input [yellow] 2 2 3 2 3 5 9" xfId="12405" xr:uid="{00000000-0005-0000-0000-00000C2D0000}"/>
    <cellStyle name="Input [yellow] 2 2 3 2 3 6" xfId="12406" xr:uid="{00000000-0005-0000-0000-00000D2D0000}"/>
    <cellStyle name="Input [yellow] 2 2 3 2 3 6 10" xfId="12407" xr:uid="{00000000-0005-0000-0000-00000E2D0000}"/>
    <cellStyle name="Input [yellow] 2 2 3 2 3 6 2" xfId="12408" xr:uid="{00000000-0005-0000-0000-00000F2D0000}"/>
    <cellStyle name="Input [yellow] 2 2 3 2 3 6 2 2" xfId="12409" xr:uid="{00000000-0005-0000-0000-0000102D0000}"/>
    <cellStyle name="Input [yellow] 2 2 3 2 3 6 2 3" xfId="12410" xr:uid="{00000000-0005-0000-0000-0000112D0000}"/>
    <cellStyle name="Input [yellow] 2 2 3 2 3 6 2 4" xfId="12411" xr:uid="{00000000-0005-0000-0000-0000122D0000}"/>
    <cellStyle name="Input [yellow] 2 2 3 2 3 6 2 5" xfId="12412" xr:uid="{00000000-0005-0000-0000-0000132D0000}"/>
    <cellStyle name="Input [yellow] 2 2 3 2 3 6 2 6" xfId="12413" xr:uid="{00000000-0005-0000-0000-0000142D0000}"/>
    <cellStyle name="Input [yellow] 2 2 3 2 3 6 2 7" xfId="12414" xr:uid="{00000000-0005-0000-0000-0000152D0000}"/>
    <cellStyle name="Input [yellow] 2 2 3 2 3 6 2 8" xfId="12415" xr:uid="{00000000-0005-0000-0000-0000162D0000}"/>
    <cellStyle name="Input [yellow] 2 2 3 2 3 6 3" xfId="12416" xr:uid="{00000000-0005-0000-0000-0000172D0000}"/>
    <cellStyle name="Input [yellow] 2 2 3 2 3 6 4" xfId="12417" xr:uid="{00000000-0005-0000-0000-0000182D0000}"/>
    <cellStyle name="Input [yellow] 2 2 3 2 3 6 5" xfId="12418" xr:uid="{00000000-0005-0000-0000-0000192D0000}"/>
    <cellStyle name="Input [yellow] 2 2 3 2 3 6 6" xfId="12419" xr:uid="{00000000-0005-0000-0000-00001A2D0000}"/>
    <cellStyle name="Input [yellow] 2 2 3 2 3 6 7" xfId="12420" xr:uid="{00000000-0005-0000-0000-00001B2D0000}"/>
    <cellStyle name="Input [yellow] 2 2 3 2 3 6 8" xfId="12421" xr:uid="{00000000-0005-0000-0000-00001C2D0000}"/>
    <cellStyle name="Input [yellow] 2 2 3 2 3 6 9" xfId="12422" xr:uid="{00000000-0005-0000-0000-00001D2D0000}"/>
    <cellStyle name="Input [yellow] 2 2 3 2 3 7" xfId="12423" xr:uid="{00000000-0005-0000-0000-00001E2D0000}"/>
    <cellStyle name="Input [yellow] 2 2 3 2 3 7 2" xfId="12424" xr:uid="{00000000-0005-0000-0000-00001F2D0000}"/>
    <cellStyle name="Input [yellow] 2 2 3 2 3 7 3" xfId="12425" xr:uid="{00000000-0005-0000-0000-0000202D0000}"/>
    <cellStyle name="Input [yellow] 2 2 3 2 3 7 4" xfId="12426" xr:uid="{00000000-0005-0000-0000-0000212D0000}"/>
    <cellStyle name="Input [yellow] 2 2 3 2 3 7 5" xfId="12427" xr:uid="{00000000-0005-0000-0000-0000222D0000}"/>
    <cellStyle name="Input [yellow] 2 2 3 2 3 7 6" xfId="12428" xr:uid="{00000000-0005-0000-0000-0000232D0000}"/>
    <cellStyle name="Input [yellow] 2 2 3 2 3 7 7" xfId="12429" xr:uid="{00000000-0005-0000-0000-0000242D0000}"/>
    <cellStyle name="Input [yellow] 2 2 3 2 3 7 8" xfId="12430" xr:uid="{00000000-0005-0000-0000-0000252D0000}"/>
    <cellStyle name="Input [yellow] 2 2 3 2 3 7 9" xfId="12431" xr:uid="{00000000-0005-0000-0000-0000262D0000}"/>
    <cellStyle name="Input [yellow] 2 2 3 2 3 8" xfId="12432" xr:uid="{00000000-0005-0000-0000-0000272D0000}"/>
    <cellStyle name="Input [yellow] 2 2 3 2 3 8 2" xfId="12433" xr:uid="{00000000-0005-0000-0000-0000282D0000}"/>
    <cellStyle name="Input [yellow] 2 2 3 2 3 8 3" xfId="12434" xr:uid="{00000000-0005-0000-0000-0000292D0000}"/>
    <cellStyle name="Input [yellow] 2 2 3 2 3 8 4" xfId="12435" xr:uid="{00000000-0005-0000-0000-00002A2D0000}"/>
    <cellStyle name="Input [yellow] 2 2 3 2 3 8 5" xfId="12436" xr:uid="{00000000-0005-0000-0000-00002B2D0000}"/>
    <cellStyle name="Input [yellow] 2 2 3 2 3 8 6" xfId="12437" xr:uid="{00000000-0005-0000-0000-00002C2D0000}"/>
    <cellStyle name="Input [yellow] 2 2 3 2 3 8 7" xfId="12438" xr:uid="{00000000-0005-0000-0000-00002D2D0000}"/>
    <cellStyle name="Input [yellow] 2 2 3 2 3 8 8" xfId="12439" xr:uid="{00000000-0005-0000-0000-00002E2D0000}"/>
    <cellStyle name="Input [yellow] 2 2 3 2 3 9" xfId="12440" xr:uid="{00000000-0005-0000-0000-00002F2D0000}"/>
    <cellStyle name="Input [yellow] 2 2 3 2 3 9 2" xfId="12441" xr:uid="{00000000-0005-0000-0000-0000302D0000}"/>
    <cellStyle name="Input [yellow] 2 2 3 2 3 9 3" xfId="12442" xr:uid="{00000000-0005-0000-0000-0000312D0000}"/>
    <cellStyle name="Input [yellow] 2 2 3 2 3 9 4" xfId="12443" xr:uid="{00000000-0005-0000-0000-0000322D0000}"/>
    <cellStyle name="Input [yellow] 2 2 3 2 3 9 5" xfId="12444" xr:uid="{00000000-0005-0000-0000-0000332D0000}"/>
    <cellStyle name="Input [yellow] 2 2 3 2 3 9 6" xfId="12445" xr:uid="{00000000-0005-0000-0000-0000342D0000}"/>
    <cellStyle name="Input [yellow] 2 2 3 2 3 9 7" xfId="12446" xr:uid="{00000000-0005-0000-0000-0000352D0000}"/>
    <cellStyle name="Input [yellow] 2 2 3 2 3 9 8" xfId="12447" xr:uid="{00000000-0005-0000-0000-0000362D0000}"/>
    <cellStyle name="Input [yellow] 2 2 3 2 4" xfId="562" xr:uid="{00000000-0005-0000-0000-0000372D0000}"/>
    <cellStyle name="Input [yellow] 2 2 3 2 4 10" xfId="12448" xr:uid="{00000000-0005-0000-0000-0000382D0000}"/>
    <cellStyle name="Input [yellow] 2 2 3 2 4 11" xfId="12449" xr:uid="{00000000-0005-0000-0000-0000392D0000}"/>
    <cellStyle name="Input [yellow] 2 2 3 2 4 12" xfId="12450" xr:uid="{00000000-0005-0000-0000-00003A2D0000}"/>
    <cellStyle name="Input [yellow] 2 2 3 2 4 13" xfId="12451" xr:uid="{00000000-0005-0000-0000-00003B2D0000}"/>
    <cellStyle name="Input [yellow] 2 2 3 2 4 14" xfId="12452" xr:uid="{00000000-0005-0000-0000-00003C2D0000}"/>
    <cellStyle name="Input [yellow] 2 2 3 2 4 15" xfId="12453" xr:uid="{00000000-0005-0000-0000-00003D2D0000}"/>
    <cellStyle name="Input [yellow] 2 2 3 2 4 16" xfId="12454" xr:uid="{00000000-0005-0000-0000-00003E2D0000}"/>
    <cellStyle name="Input [yellow] 2 2 3 2 4 17" xfId="12455" xr:uid="{00000000-0005-0000-0000-00003F2D0000}"/>
    <cellStyle name="Input [yellow] 2 2 3 2 4 2" xfId="563" xr:uid="{00000000-0005-0000-0000-0000402D0000}"/>
    <cellStyle name="Input [yellow] 2 2 3 2 4 2 10" xfId="12456" xr:uid="{00000000-0005-0000-0000-0000412D0000}"/>
    <cellStyle name="Input [yellow] 2 2 3 2 4 2 11" xfId="12457" xr:uid="{00000000-0005-0000-0000-0000422D0000}"/>
    <cellStyle name="Input [yellow] 2 2 3 2 4 2 12" xfId="12458" xr:uid="{00000000-0005-0000-0000-0000432D0000}"/>
    <cellStyle name="Input [yellow] 2 2 3 2 4 2 13" xfId="12459" xr:uid="{00000000-0005-0000-0000-0000442D0000}"/>
    <cellStyle name="Input [yellow] 2 2 3 2 4 2 14" xfId="12460" xr:uid="{00000000-0005-0000-0000-0000452D0000}"/>
    <cellStyle name="Input [yellow] 2 2 3 2 4 2 15" xfId="12461" xr:uid="{00000000-0005-0000-0000-0000462D0000}"/>
    <cellStyle name="Input [yellow] 2 2 3 2 4 2 16" xfId="12462" xr:uid="{00000000-0005-0000-0000-0000472D0000}"/>
    <cellStyle name="Input [yellow] 2 2 3 2 4 2 2" xfId="564" xr:uid="{00000000-0005-0000-0000-0000482D0000}"/>
    <cellStyle name="Input [yellow] 2 2 3 2 4 2 2 10" xfId="12463" xr:uid="{00000000-0005-0000-0000-0000492D0000}"/>
    <cellStyle name="Input [yellow] 2 2 3 2 4 2 2 2" xfId="12464" xr:uid="{00000000-0005-0000-0000-00004A2D0000}"/>
    <cellStyle name="Input [yellow] 2 2 3 2 4 2 2 2 2" xfId="12465" xr:uid="{00000000-0005-0000-0000-00004B2D0000}"/>
    <cellStyle name="Input [yellow] 2 2 3 2 4 2 2 2 3" xfId="12466" xr:uid="{00000000-0005-0000-0000-00004C2D0000}"/>
    <cellStyle name="Input [yellow] 2 2 3 2 4 2 2 2 4" xfId="12467" xr:uid="{00000000-0005-0000-0000-00004D2D0000}"/>
    <cellStyle name="Input [yellow] 2 2 3 2 4 2 2 2 5" xfId="12468" xr:uid="{00000000-0005-0000-0000-00004E2D0000}"/>
    <cellStyle name="Input [yellow] 2 2 3 2 4 2 2 2 6" xfId="12469" xr:uid="{00000000-0005-0000-0000-00004F2D0000}"/>
    <cellStyle name="Input [yellow] 2 2 3 2 4 2 2 2 7" xfId="12470" xr:uid="{00000000-0005-0000-0000-0000502D0000}"/>
    <cellStyle name="Input [yellow] 2 2 3 2 4 2 2 2 8" xfId="12471" xr:uid="{00000000-0005-0000-0000-0000512D0000}"/>
    <cellStyle name="Input [yellow] 2 2 3 2 4 2 2 3" xfId="12472" xr:uid="{00000000-0005-0000-0000-0000522D0000}"/>
    <cellStyle name="Input [yellow] 2 2 3 2 4 2 2 4" xfId="12473" xr:uid="{00000000-0005-0000-0000-0000532D0000}"/>
    <cellStyle name="Input [yellow] 2 2 3 2 4 2 2 5" xfId="12474" xr:uid="{00000000-0005-0000-0000-0000542D0000}"/>
    <cellStyle name="Input [yellow] 2 2 3 2 4 2 2 6" xfId="12475" xr:uid="{00000000-0005-0000-0000-0000552D0000}"/>
    <cellStyle name="Input [yellow] 2 2 3 2 4 2 2 7" xfId="12476" xr:uid="{00000000-0005-0000-0000-0000562D0000}"/>
    <cellStyle name="Input [yellow] 2 2 3 2 4 2 2 8" xfId="12477" xr:uid="{00000000-0005-0000-0000-0000572D0000}"/>
    <cellStyle name="Input [yellow] 2 2 3 2 4 2 2 9" xfId="12478" xr:uid="{00000000-0005-0000-0000-0000582D0000}"/>
    <cellStyle name="Input [yellow] 2 2 3 2 4 2 3" xfId="12479" xr:uid="{00000000-0005-0000-0000-0000592D0000}"/>
    <cellStyle name="Input [yellow] 2 2 3 2 4 2 3 10" xfId="12480" xr:uid="{00000000-0005-0000-0000-00005A2D0000}"/>
    <cellStyle name="Input [yellow] 2 2 3 2 4 2 3 2" xfId="12481" xr:uid="{00000000-0005-0000-0000-00005B2D0000}"/>
    <cellStyle name="Input [yellow] 2 2 3 2 4 2 3 2 2" xfId="12482" xr:uid="{00000000-0005-0000-0000-00005C2D0000}"/>
    <cellStyle name="Input [yellow] 2 2 3 2 4 2 3 2 3" xfId="12483" xr:uid="{00000000-0005-0000-0000-00005D2D0000}"/>
    <cellStyle name="Input [yellow] 2 2 3 2 4 2 3 2 4" xfId="12484" xr:uid="{00000000-0005-0000-0000-00005E2D0000}"/>
    <cellStyle name="Input [yellow] 2 2 3 2 4 2 3 2 5" xfId="12485" xr:uid="{00000000-0005-0000-0000-00005F2D0000}"/>
    <cellStyle name="Input [yellow] 2 2 3 2 4 2 3 2 6" xfId="12486" xr:uid="{00000000-0005-0000-0000-0000602D0000}"/>
    <cellStyle name="Input [yellow] 2 2 3 2 4 2 3 2 7" xfId="12487" xr:uid="{00000000-0005-0000-0000-0000612D0000}"/>
    <cellStyle name="Input [yellow] 2 2 3 2 4 2 3 2 8" xfId="12488" xr:uid="{00000000-0005-0000-0000-0000622D0000}"/>
    <cellStyle name="Input [yellow] 2 2 3 2 4 2 3 3" xfId="12489" xr:uid="{00000000-0005-0000-0000-0000632D0000}"/>
    <cellStyle name="Input [yellow] 2 2 3 2 4 2 3 4" xfId="12490" xr:uid="{00000000-0005-0000-0000-0000642D0000}"/>
    <cellStyle name="Input [yellow] 2 2 3 2 4 2 3 5" xfId="12491" xr:uid="{00000000-0005-0000-0000-0000652D0000}"/>
    <cellStyle name="Input [yellow] 2 2 3 2 4 2 3 6" xfId="12492" xr:uid="{00000000-0005-0000-0000-0000662D0000}"/>
    <cellStyle name="Input [yellow] 2 2 3 2 4 2 3 7" xfId="12493" xr:uid="{00000000-0005-0000-0000-0000672D0000}"/>
    <cellStyle name="Input [yellow] 2 2 3 2 4 2 3 8" xfId="12494" xr:uid="{00000000-0005-0000-0000-0000682D0000}"/>
    <cellStyle name="Input [yellow] 2 2 3 2 4 2 3 9" xfId="12495" xr:uid="{00000000-0005-0000-0000-0000692D0000}"/>
    <cellStyle name="Input [yellow] 2 2 3 2 4 2 4" xfId="12496" xr:uid="{00000000-0005-0000-0000-00006A2D0000}"/>
    <cellStyle name="Input [yellow] 2 2 3 2 4 2 4 2" xfId="12497" xr:uid="{00000000-0005-0000-0000-00006B2D0000}"/>
    <cellStyle name="Input [yellow] 2 2 3 2 4 2 4 3" xfId="12498" xr:uid="{00000000-0005-0000-0000-00006C2D0000}"/>
    <cellStyle name="Input [yellow] 2 2 3 2 4 2 4 4" xfId="12499" xr:uid="{00000000-0005-0000-0000-00006D2D0000}"/>
    <cellStyle name="Input [yellow] 2 2 3 2 4 2 4 5" xfId="12500" xr:uid="{00000000-0005-0000-0000-00006E2D0000}"/>
    <cellStyle name="Input [yellow] 2 2 3 2 4 2 4 6" xfId="12501" xr:uid="{00000000-0005-0000-0000-00006F2D0000}"/>
    <cellStyle name="Input [yellow] 2 2 3 2 4 2 4 7" xfId="12502" xr:uid="{00000000-0005-0000-0000-0000702D0000}"/>
    <cellStyle name="Input [yellow] 2 2 3 2 4 2 4 8" xfId="12503" xr:uid="{00000000-0005-0000-0000-0000712D0000}"/>
    <cellStyle name="Input [yellow] 2 2 3 2 4 2 4 9" xfId="12504" xr:uid="{00000000-0005-0000-0000-0000722D0000}"/>
    <cellStyle name="Input [yellow] 2 2 3 2 4 2 5" xfId="12505" xr:uid="{00000000-0005-0000-0000-0000732D0000}"/>
    <cellStyle name="Input [yellow] 2 2 3 2 4 2 5 2" xfId="12506" xr:uid="{00000000-0005-0000-0000-0000742D0000}"/>
    <cellStyle name="Input [yellow] 2 2 3 2 4 2 5 3" xfId="12507" xr:uid="{00000000-0005-0000-0000-0000752D0000}"/>
    <cellStyle name="Input [yellow] 2 2 3 2 4 2 5 4" xfId="12508" xr:uid="{00000000-0005-0000-0000-0000762D0000}"/>
    <cellStyle name="Input [yellow] 2 2 3 2 4 2 5 5" xfId="12509" xr:uid="{00000000-0005-0000-0000-0000772D0000}"/>
    <cellStyle name="Input [yellow] 2 2 3 2 4 2 5 6" xfId="12510" xr:uid="{00000000-0005-0000-0000-0000782D0000}"/>
    <cellStyle name="Input [yellow] 2 2 3 2 4 2 5 7" xfId="12511" xr:uid="{00000000-0005-0000-0000-0000792D0000}"/>
    <cellStyle name="Input [yellow] 2 2 3 2 4 2 5 8" xfId="12512" xr:uid="{00000000-0005-0000-0000-00007A2D0000}"/>
    <cellStyle name="Input [yellow] 2 2 3 2 4 2 6" xfId="12513" xr:uid="{00000000-0005-0000-0000-00007B2D0000}"/>
    <cellStyle name="Input [yellow] 2 2 3 2 4 2 6 2" xfId="12514" xr:uid="{00000000-0005-0000-0000-00007C2D0000}"/>
    <cellStyle name="Input [yellow] 2 2 3 2 4 2 6 3" xfId="12515" xr:uid="{00000000-0005-0000-0000-00007D2D0000}"/>
    <cellStyle name="Input [yellow] 2 2 3 2 4 2 6 4" xfId="12516" xr:uid="{00000000-0005-0000-0000-00007E2D0000}"/>
    <cellStyle name="Input [yellow] 2 2 3 2 4 2 6 5" xfId="12517" xr:uid="{00000000-0005-0000-0000-00007F2D0000}"/>
    <cellStyle name="Input [yellow] 2 2 3 2 4 2 6 6" xfId="12518" xr:uid="{00000000-0005-0000-0000-0000802D0000}"/>
    <cellStyle name="Input [yellow] 2 2 3 2 4 2 6 7" xfId="12519" xr:uid="{00000000-0005-0000-0000-0000812D0000}"/>
    <cellStyle name="Input [yellow] 2 2 3 2 4 2 6 8" xfId="12520" xr:uid="{00000000-0005-0000-0000-0000822D0000}"/>
    <cellStyle name="Input [yellow] 2 2 3 2 4 2 7" xfId="12521" xr:uid="{00000000-0005-0000-0000-0000832D0000}"/>
    <cellStyle name="Input [yellow] 2 2 3 2 4 2 7 2" xfId="12522" xr:uid="{00000000-0005-0000-0000-0000842D0000}"/>
    <cellStyle name="Input [yellow] 2 2 3 2 4 2 7 3" xfId="12523" xr:uid="{00000000-0005-0000-0000-0000852D0000}"/>
    <cellStyle name="Input [yellow] 2 2 3 2 4 2 7 4" xfId="12524" xr:uid="{00000000-0005-0000-0000-0000862D0000}"/>
    <cellStyle name="Input [yellow] 2 2 3 2 4 2 7 5" xfId="12525" xr:uid="{00000000-0005-0000-0000-0000872D0000}"/>
    <cellStyle name="Input [yellow] 2 2 3 2 4 2 7 6" xfId="12526" xr:uid="{00000000-0005-0000-0000-0000882D0000}"/>
    <cellStyle name="Input [yellow] 2 2 3 2 4 2 7 7" xfId="12527" xr:uid="{00000000-0005-0000-0000-0000892D0000}"/>
    <cellStyle name="Input [yellow] 2 2 3 2 4 2 7 8" xfId="12528" xr:uid="{00000000-0005-0000-0000-00008A2D0000}"/>
    <cellStyle name="Input [yellow] 2 2 3 2 4 2 8" xfId="12529" xr:uid="{00000000-0005-0000-0000-00008B2D0000}"/>
    <cellStyle name="Input [yellow] 2 2 3 2 4 2 8 2" xfId="12530" xr:uid="{00000000-0005-0000-0000-00008C2D0000}"/>
    <cellStyle name="Input [yellow] 2 2 3 2 4 2 8 3" xfId="12531" xr:uid="{00000000-0005-0000-0000-00008D2D0000}"/>
    <cellStyle name="Input [yellow] 2 2 3 2 4 2 8 4" xfId="12532" xr:uid="{00000000-0005-0000-0000-00008E2D0000}"/>
    <cellStyle name="Input [yellow] 2 2 3 2 4 2 8 5" xfId="12533" xr:uid="{00000000-0005-0000-0000-00008F2D0000}"/>
    <cellStyle name="Input [yellow] 2 2 3 2 4 2 8 6" xfId="12534" xr:uid="{00000000-0005-0000-0000-0000902D0000}"/>
    <cellStyle name="Input [yellow] 2 2 3 2 4 2 8 7" xfId="12535" xr:uid="{00000000-0005-0000-0000-0000912D0000}"/>
    <cellStyle name="Input [yellow] 2 2 3 2 4 2 8 8" xfId="12536" xr:uid="{00000000-0005-0000-0000-0000922D0000}"/>
    <cellStyle name="Input [yellow] 2 2 3 2 4 2 9" xfId="12537" xr:uid="{00000000-0005-0000-0000-0000932D0000}"/>
    <cellStyle name="Input [yellow] 2 2 3 2 4 3" xfId="565" xr:uid="{00000000-0005-0000-0000-0000942D0000}"/>
    <cellStyle name="Input [yellow] 2 2 3 2 4 3 10" xfId="12538" xr:uid="{00000000-0005-0000-0000-0000952D0000}"/>
    <cellStyle name="Input [yellow] 2 2 3 2 4 3 2" xfId="12539" xr:uid="{00000000-0005-0000-0000-0000962D0000}"/>
    <cellStyle name="Input [yellow] 2 2 3 2 4 3 2 2" xfId="12540" xr:uid="{00000000-0005-0000-0000-0000972D0000}"/>
    <cellStyle name="Input [yellow] 2 2 3 2 4 3 2 3" xfId="12541" xr:uid="{00000000-0005-0000-0000-0000982D0000}"/>
    <cellStyle name="Input [yellow] 2 2 3 2 4 3 2 4" xfId="12542" xr:uid="{00000000-0005-0000-0000-0000992D0000}"/>
    <cellStyle name="Input [yellow] 2 2 3 2 4 3 2 5" xfId="12543" xr:uid="{00000000-0005-0000-0000-00009A2D0000}"/>
    <cellStyle name="Input [yellow] 2 2 3 2 4 3 2 6" xfId="12544" xr:uid="{00000000-0005-0000-0000-00009B2D0000}"/>
    <cellStyle name="Input [yellow] 2 2 3 2 4 3 2 7" xfId="12545" xr:uid="{00000000-0005-0000-0000-00009C2D0000}"/>
    <cellStyle name="Input [yellow] 2 2 3 2 4 3 2 8" xfId="12546" xr:uid="{00000000-0005-0000-0000-00009D2D0000}"/>
    <cellStyle name="Input [yellow] 2 2 3 2 4 3 3" xfId="12547" xr:uid="{00000000-0005-0000-0000-00009E2D0000}"/>
    <cellStyle name="Input [yellow] 2 2 3 2 4 3 4" xfId="12548" xr:uid="{00000000-0005-0000-0000-00009F2D0000}"/>
    <cellStyle name="Input [yellow] 2 2 3 2 4 3 5" xfId="12549" xr:uid="{00000000-0005-0000-0000-0000A02D0000}"/>
    <cellStyle name="Input [yellow] 2 2 3 2 4 3 6" xfId="12550" xr:uid="{00000000-0005-0000-0000-0000A12D0000}"/>
    <cellStyle name="Input [yellow] 2 2 3 2 4 3 7" xfId="12551" xr:uid="{00000000-0005-0000-0000-0000A22D0000}"/>
    <cellStyle name="Input [yellow] 2 2 3 2 4 3 8" xfId="12552" xr:uid="{00000000-0005-0000-0000-0000A32D0000}"/>
    <cellStyle name="Input [yellow] 2 2 3 2 4 3 9" xfId="12553" xr:uid="{00000000-0005-0000-0000-0000A42D0000}"/>
    <cellStyle name="Input [yellow] 2 2 3 2 4 4" xfId="12554" xr:uid="{00000000-0005-0000-0000-0000A52D0000}"/>
    <cellStyle name="Input [yellow] 2 2 3 2 4 4 10" xfId="12555" xr:uid="{00000000-0005-0000-0000-0000A62D0000}"/>
    <cellStyle name="Input [yellow] 2 2 3 2 4 4 2" xfId="12556" xr:uid="{00000000-0005-0000-0000-0000A72D0000}"/>
    <cellStyle name="Input [yellow] 2 2 3 2 4 4 2 2" xfId="12557" xr:uid="{00000000-0005-0000-0000-0000A82D0000}"/>
    <cellStyle name="Input [yellow] 2 2 3 2 4 4 2 3" xfId="12558" xr:uid="{00000000-0005-0000-0000-0000A92D0000}"/>
    <cellStyle name="Input [yellow] 2 2 3 2 4 4 2 4" xfId="12559" xr:uid="{00000000-0005-0000-0000-0000AA2D0000}"/>
    <cellStyle name="Input [yellow] 2 2 3 2 4 4 2 5" xfId="12560" xr:uid="{00000000-0005-0000-0000-0000AB2D0000}"/>
    <cellStyle name="Input [yellow] 2 2 3 2 4 4 2 6" xfId="12561" xr:uid="{00000000-0005-0000-0000-0000AC2D0000}"/>
    <cellStyle name="Input [yellow] 2 2 3 2 4 4 2 7" xfId="12562" xr:uid="{00000000-0005-0000-0000-0000AD2D0000}"/>
    <cellStyle name="Input [yellow] 2 2 3 2 4 4 2 8" xfId="12563" xr:uid="{00000000-0005-0000-0000-0000AE2D0000}"/>
    <cellStyle name="Input [yellow] 2 2 3 2 4 4 3" xfId="12564" xr:uid="{00000000-0005-0000-0000-0000AF2D0000}"/>
    <cellStyle name="Input [yellow] 2 2 3 2 4 4 4" xfId="12565" xr:uid="{00000000-0005-0000-0000-0000B02D0000}"/>
    <cellStyle name="Input [yellow] 2 2 3 2 4 4 5" xfId="12566" xr:uid="{00000000-0005-0000-0000-0000B12D0000}"/>
    <cellStyle name="Input [yellow] 2 2 3 2 4 4 6" xfId="12567" xr:uid="{00000000-0005-0000-0000-0000B22D0000}"/>
    <cellStyle name="Input [yellow] 2 2 3 2 4 4 7" xfId="12568" xr:uid="{00000000-0005-0000-0000-0000B32D0000}"/>
    <cellStyle name="Input [yellow] 2 2 3 2 4 4 8" xfId="12569" xr:uid="{00000000-0005-0000-0000-0000B42D0000}"/>
    <cellStyle name="Input [yellow] 2 2 3 2 4 4 9" xfId="12570" xr:uid="{00000000-0005-0000-0000-0000B52D0000}"/>
    <cellStyle name="Input [yellow] 2 2 3 2 4 5" xfId="12571" xr:uid="{00000000-0005-0000-0000-0000B62D0000}"/>
    <cellStyle name="Input [yellow] 2 2 3 2 4 5 2" xfId="12572" xr:uid="{00000000-0005-0000-0000-0000B72D0000}"/>
    <cellStyle name="Input [yellow] 2 2 3 2 4 5 3" xfId="12573" xr:uid="{00000000-0005-0000-0000-0000B82D0000}"/>
    <cellStyle name="Input [yellow] 2 2 3 2 4 5 4" xfId="12574" xr:uid="{00000000-0005-0000-0000-0000B92D0000}"/>
    <cellStyle name="Input [yellow] 2 2 3 2 4 5 5" xfId="12575" xr:uid="{00000000-0005-0000-0000-0000BA2D0000}"/>
    <cellStyle name="Input [yellow] 2 2 3 2 4 5 6" xfId="12576" xr:uid="{00000000-0005-0000-0000-0000BB2D0000}"/>
    <cellStyle name="Input [yellow] 2 2 3 2 4 5 7" xfId="12577" xr:uid="{00000000-0005-0000-0000-0000BC2D0000}"/>
    <cellStyle name="Input [yellow] 2 2 3 2 4 5 8" xfId="12578" xr:uid="{00000000-0005-0000-0000-0000BD2D0000}"/>
    <cellStyle name="Input [yellow] 2 2 3 2 4 5 9" xfId="12579" xr:uid="{00000000-0005-0000-0000-0000BE2D0000}"/>
    <cellStyle name="Input [yellow] 2 2 3 2 4 6" xfId="12580" xr:uid="{00000000-0005-0000-0000-0000BF2D0000}"/>
    <cellStyle name="Input [yellow] 2 2 3 2 4 6 2" xfId="12581" xr:uid="{00000000-0005-0000-0000-0000C02D0000}"/>
    <cellStyle name="Input [yellow] 2 2 3 2 4 6 3" xfId="12582" xr:uid="{00000000-0005-0000-0000-0000C12D0000}"/>
    <cellStyle name="Input [yellow] 2 2 3 2 4 6 4" xfId="12583" xr:uid="{00000000-0005-0000-0000-0000C22D0000}"/>
    <cellStyle name="Input [yellow] 2 2 3 2 4 6 5" xfId="12584" xr:uid="{00000000-0005-0000-0000-0000C32D0000}"/>
    <cellStyle name="Input [yellow] 2 2 3 2 4 6 6" xfId="12585" xr:uid="{00000000-0005-0000-0000-0000C42D0000}"/>
    <cellStyle name="Input [yellow] 2 2 3 2 4 6 7" xfId="12586" xr:uid="{00000000-0005-0000-0000-0000C52D0000}"/>
    <cellStyle name="Input [yellow] 2 2 3 2 4 6 8" xfId="12587" xr:uid="{00000000-0005-0000-0000-0000C62D0000}"/>
    <cellStyle name="Input [yellow] 2 2 3 2 4 7" xfId="12588" xr:uid="{00000000-0005-0000-0000-0000C72D0000}"/>
    <cellStyle name="Input [yellow] 2 2 3 2 4 7 2" xfId="12589" xr:uid="{00000000-0005-0000-0000-0000C82D0000}"/>
    <cellStyle name="Input [yellow] 2 2 3 2 4 7 3" xfId="12590" xr:uid="{00000000-0005-0000-0000-0000C92D0000}"/>
    <cellStyle name="Input [yellow] 2 2 3 2 4 7 4" xfId="12591" xr:uid="{00000000-0005-0000-0000-0000CA2D0000}"/>
    <cellStyle name="Input [yellow] 2 2 3 2 4 7 5" xfId="12592" xr:uid="{00000000-0005-0000-0000-0000CB2D0000}"/>
    <cellStyle name="Input [yellow] 2 2 3 2 4 7 6" xfId="12593" xr:uid="{00000000-0005-0000-0000-0000CC2D0000}"/>
    <cellStyle name="Input [yellow] 2 2 3 2 4 7 7" xfId="12594" xr:uid="{00000000-0005-0000-0000-0000CD2D0000}"/>
    <cellStyle name="Input [yellow] 2 2 3 2 4 7 8" xfId="12595" xr:uid="{00000000-0005-0000-0000-0000CE2D0000}"/>
    <cellStyle name="Input [yellow] 2 2 3 2 4 8" xfId="12596" xr:uid="{00000000-0005-0000-0000-0000CF2D0000}"/>
    <cellStyle name="Input [yellow] 2 2 3 2 4 8 2" xfId="12597" xr:uid="{00000000-0005-0000-0000-0000D02D0000}"/>
    <cellStyle name="Input [yellow] 2 2 3 2 4 8 3" xfId="12598" xr:uid="{00000000-0005-0000-0000-0000D12D0000}"/>
    <cellStyle name="Input [yellow] 2 2 3 2 4 8 4" xfId="12599" xr:uid="{00000000-0005-0000-0000-0000D22D0000}"/>
    <cellStyle name="Input [yellow] 2 2 3 2 4 8 5" xfId="12600" xr:uid="{00000000-0005-0000-0000-0000D32D0000}"/>
    <cellStyle name="Input [yellow] 2 2 3 2 4 8 6" xfId="12601" xr:uid="{00000000-0005-0000-0000-0000D42D0000}"/>
    <cellStyle name="Input [yellow] 2 2 3 2 4 8 7" xfId="12602" xr:uid="{00000000-0005-0000-0000-0000D52D0000}"/>
    <cellStyle name="Input [yellow] 2 2 3 2 4 8 8" xfId="12603" xr:uid="{00000000-0005-0000-0000-0000D62D0000}"/>
    <cellStyle name="Input [yellow] 2 2 3 2 4 9" xfId="12604" xr:uid="{00000000-0005-0000-0000-0000D72D0000}"/>
    <cellStyle name="Input [yellow] 2 2 3 2 4 9 2" xfId="12605" xr:uid="{00000000-0005-0000-0000-0000D82D0000}"/>
    <cellStyle name="Input [yellow] 2 2 3 2 4 9 3" xfId="12606" xr:uid="{00000000-0005-0000-0000-0000D92D0000}"/>
    <cellStyle name="Input [yellow] 2 2 3 2 4 9 4" xfId="12607" xr:uid="{00000000-0005-0000-0000-0000DA2D0000}"/>
    <cellStyle name="Input [yellow] 2 2 3 2 4 9 5" xfId="12608" xr:uid="{00000000-0005-0000-0000-0000DB2D0000}"/>
    <cellStyle name="Input [yellow] 2 2 3 2 4 9 6" xfId="12609" xr:uid="{00000000-0005-0000-0000-0000DC2D0000}"/>
    <cellStyle name="Input [yellow] 2 2 3 2 4 9 7" xfId="12610" xr:uid="{00000000-0005-0000-0000-0000DD2D0000}"/>
    <cellStyle name="Input [yellow] 2 2 3 2 4 9 8" xfId="12611" xr:uid="{00000000-0005-0000-0000-0000DE2D0000}"/>
    <cellStyle name="Input [yellow] 2 2 3 2 5" xfId="566" xr:uid="{00000000-0005-0000-0000-0000DF2D0000}"/>
    <cellStyle name="Input [yellow] 2 2 3 2 5 10" xfId="12612" xr:uid="{00000000-0005-0000-0000-0000E02D0000}"/>
    <cellStyle name="Input [yellow] 2 2 3 2 5 11" xfId="12613" xr:uid="{00000000-0005-0000-0000-0000E12D0000}"/>
    <cellStyle name="Input [yellow] 2 2 3 2 5 12" xfId="12614" xr:uid="{00000000-0005-0000-0000-0000E22D0000}"/>
    <cellStyle name="Input [yellow] 2 2 3 2 5 13" xfId="12615" xr:uid="{00000000-0005-0000-0000-0000E32D0000}"/>
    <cellStyle name="Input [yellow] 2 2 3 2 5 14" xfId="12616" xr:uid="{00000000-0005-0000-0000-0000E42D0000}"/>
    <cellStyle name="Input [yellow] 2 2 3 2 5 15" xfId="12617" xr:uid="{00000000-0005-0000-0000-0000E52D0000}"/>
    <cellStyle name="Input [yellow] 2 2 3 2 5 16" xfId="12618" xr:uid="{00000000-0005-0000-0000-0000E62D0000}"/>
    <cellStyle name="Input [yellow] 2 2 3 2 5 17" xfId="12619" xr:uid="{00000000-0005-0000-0000-0000E72D0000}"/>
    <cellStyle name="Input [yellow] 2 2 3 2 5 2" xfId="567" xr:uid="{00000000-0005-0000-0000-0000E82D0000}"/>
    <cellStyle name="Input [yellow] 2 2 3 2 5 2 10" xfId="12620" xr:uid="{00000000-0005-0000-0000-0000E92D0000}"/>
    <cellStyle name="Input [yellow] 2 2 3 2 5 2 11" xfId="12621" xr:uid="{00000000-0005-0000-0000-0000EA2D0000}"/>
    <cellStyle name="Input [yellow] 2 2 3 2 5 2 12" xfId="12622" xr:uid="{00000000-0005-0000-0000-0000EB2D0000}"/>
    <cellStyle name="Input [yellow] 2 2 3 2 5 2 13" xfId="12623" xr:uid="{00000000-0005-0000-0000-0000EC2D0000}"/>
    <cellStyle name="Input [yellow] 2 2 3 2 5 2 14" xfId="12624" xr:uid="{00000000-0005-0000-0000-0000ED2D0000}"/>
    <cellStyle name="Input [yellow] 2 2 3 2 5 2 15" xfId="12625" xr:uid="{00000000-0005-0000-0000-0000EE2D0000}"/>
    <cellStyle name="Input [yellow] 2 2 3 2 5 2 16" xfId="12626" xr:uid="{00000000-0005-0000-0000-0000EF2D0000}"/>
    <cellStyle name="Input [yellow] 2 2 3 2 5 2 2" xfId="568" xr:uid="{00000000-0005-0000-0000-0000F02D0000}"/>
    <cellStyle name="Input [yellow] 2 2 3 2 5 2 2 10" xfId="12627" xr:uid="{00000000-0005-0000-0000-0000F12D0000}"/>
    <cellStyle name="Input [yellow] 2 2 3 2 5 2 2 2" xfId="12628" xr:uid="{00000000-0005-0000-0000-0000F22D0000}"/>
    <cellStyle name="Input [yellow] 2 2 3 2 5 2 2 2 2" xfId="12629" xr:uid="{00000000-0005-0000-0000-0000F32D0000}"/>
    <cellStyle name="Input [yellow] 2 2 3 2 5 2 2 2 3" xfId="12630" xr:uid="{00000000-0005-0000-0000-0000F42D0000}"/>
    <cellStyle name="Input [yellow] 2 2 3 2 5 2 2 2 4" xfId="12631" xr:uid="{00000000-0005-0000-0000-0000F52D0000}"/>
    <cellStyle name="Input [yellow] 2 2 3 2 5 2 2 2 5" xfId="12632" xr:uid="{00000000-0005-0000-0000-0000F62D0000}"/>
    <cellStyle name="Input [yellow] 2 2 3 2 5 2 2 2 6" xfId="12633" xr:uid="{00000000-0005-0000-0000-0000F72D0000}"/>
    <cellStyle name="Input [yellow] 2 2 3 2 5 2 2 2 7" xfId="12634" xr:uid="{00000000-0005-0000-0000-0000F82D0000}"/>
    <cellStyle name="Input [yellow] 2 2 3 2 5 2 2 2 8" xfId="12635" xr:uid="{00000000-0005-0000-0000-0000F92D0000}"/>
    <cellStyle name="Input [yellow] 2 2 3 2 5 2 2 3" xfId="12636" xr:uid="{00000000-0005-0000-0000-0000FA2D0000}"/>
    <cellStyle name="Input [yellow] 2 2 3 2 5 2 2 4" xfId="12637" xr:uid="{00000000-0005-0000-0000-0000FB2D0000}"/>
    <cellStyle name="Input [yellow] 2 2 3 2 5 2 2 5" xfId="12638" xr:uid="{00000000-0005-0000-0000-0000FC2D0000}"/>
    <cellStyle name="Input [yellow] 2 2 3 2 5 2 2 6" xfId="12639" xr:uid="{00000000-0005-0000-0000-0000FD2D0000}"/>
    <cellStyle name="Input [yellow] 2 2 3 2 5 2 2 7" xfId="12640" xr:uid="{00000000-0005-0000-0000-0000FE2D0000}"/>
    <cellStyle name="Input [yellow] 2 2 3 2 5 2 2 8" xfId="12641" xr:uid="{00000000-0005-0000-0000-0000FF2D0000}"/>
    <cellStyle name="Input [yellow] 2 2 3 2 5 2 2 9" xfId="12642" xr:uid="{00000000-0005-0000-0000-0000002E0000}"/>
    <cellStyle name="Input [yellow] 2 2 3 2 5 2 3" xfId="12643" xr:uid="{00000000-0005-0000-0000-0000012E0000}"/>
    <cellStyle name="Input [yellow] 2 2 3 2 5 2 3 10" xfId="12644" xr:uid="{00000000-0005-0000-0000-0000022E0000}"/>
    <cellStyle name="Input [yellow] 2 2 3 2 5 2 3 2" xfId="12645" xr:uid="{00000000-0005-0000-0000-0000032E0000}"/>
    <cellStyle name="Input [yellow] 2 2 3 2 5 2 3 2 2" xfId="12646" xr:uid="{00000000-0005-0000-0000-0000042E0000}"/>
    <cellStyle name="Input [yellow] 2 2 3 2 5 2 3 2 3" xfId="12647" xr:uid="{00000000-0005-0000-0000-0000052E0000}"/>
    <cellStyle name="Input [yellow] 2 2 3 2 5 2 3 2 4" xfId="12648" xr:uid="{00000000-0005-0000-0000-0000062E0000}"/>
    <cellStyle name="Input [yellow] 2 2 3 2 5 2 3 2 5" xfId="12649" xr:uid="{00000000-0005-0000-0000-0000072E0000}"/>
    <cellStyle name="Input [yellow] 2 2 3 2 5 2 3 2 6" xfId="12650" xr:uid="{00000000-0005-0000-0000-0000082E0000}"/>
    <cellStyle name="Input [yellow] 2 2 3 2 5 2 3 2 7" xfId="12651" xr:uid="{00000000-0005-0000-0000-0000092E0000}"/>
    <cellStyle name="Input [yellow] 2 2 3 2 5 2 3 2 8" xfId="12652" xr:uid="{00000000-0005-0000-0000-00000A2E0000}"/>
    <cellStyle name="Input [yellow] 2 2 3 2 5 2 3 3" xfId="12653" xr:uid="{00000000-0005-0000-0000-00000B2E0000}"/>
    <cellStyle name="Input [yellow] 2 2 3 2 5 2 3 4" xfId="12654" xr:uid="{00000000-0005-0000-0000-00000C2E0000}"/>
    <cellStyle name="Input [yellow] 2 2 3 2 5 2 3 5" xfId="12655" xr:uid="{00000000-0005-0000-0000-00000D2E0000}"/>
    <cellStyle name="Input [yellow] 2 2 3 2 5 2 3 6" xfId="12656" xr:uid="{00000000-0005-0000-0000-00000E2E0000}"/>
    <cellStyle name="Input [yellow] 2 2 3 2 5 2 3 7" xfId="12657" xr:uid="{00000000-0005-0000-0000-00000F2E0000}"/>
    <cellStyle name="Input [yellow] 2 2 3 2 5 2 3 8" xfId="12658" xr:uid="{00000000-0005-0000-0000-0000102E0000}"/>
    <cellStyle name="Input [yellow] 2 2 3 2 5 2 3 9" xfId="12659" xr:uid="{00000000-0005-0000-0000-0000112E0000}"/>
    <cellStyle name="Input [yellow] 2 2 3 2 5 2 4" xfId="12660" xr:uid="{00000000-0005-0000-0000-0000122E0000}"/>
    <cellStyle name="Input [yellow] 2 2 3 2 5 2 4 2" xfId="12661" xr:uid="{00000000-0005-0000-0000-0000132E0000}"/>
    <cellStyle name="Input [yellow] 2 2 3 2 5 2 4 3" xfId="12662" xr:uid="{00000000-0005-0000-0000-0000142E0000}"/>
    <cellStyle name="Input [yellow] 2 2 3 2 5 2 4 4" xfId="12663" xr:uid="{00000000-0005-0000-0000-0000152E0000}"/>
    <cellStyle name="Input [yellow] 2 2 3 2 5 2 4 5" xfId="12664" xr:uid="{00000000-0005-0000-0000-0000162E0000}"/>
    <cellStyle name="Input [yellow] 2 2 3 2 5 2 4 6" xfId="12665" xr:uid="{00000000-0005-0000-0000-0000172E0000}"/>
    <cellStyle name="Input [yellow] 2 2 3 2 5 2 4 7" xfId="12666" xr:uid="{00000000-0005-0000-0000-0000182E0000}"/>
    <cellStyle name="Input [yellow] 2 2 3 2 5 2 4 8" xfId="12667" xr:uid="{00000000-0005-0000-0000-0000192E0000}"/>
    <cellStyle name="Input [yellow] 2 2 3 2 5 2 4 9" xfId="12668" xr:uid="{00000000-0005-0000-0000-00001A2E0000}"/>
    <cellStyle name="Input [yellow] 2 2 3 2 5 2 5" xfId="12669" xr:uid="{00000000-0005-0000-0000-00001B2E0000}"/>
    <cellStyle name="Input [yellow] 2 2 3 2 5 2 5 2" xfId="12670" xr:uid="{00000000-0005-0000-0000-00001C2E0000}"/>
    <cellStyle name="Input [yellow] 2 2 3 2 5 2 5 3" xfId="12671" xr:uid="{00000000-0005-0000-0000-00001D2E0000}"/>
    <cellStyle name="Input [yellow] 2 2 3 2 5 2 5 4" xfId="12672" xr:uid="{00000000-0005-0000-0000-00001E2E0000}"/>
    <cellStyle name="Input [yellow] 2 2 3 2 5 2 5 5" xfId="12673" xr:uid="{00000000-0005-0000-0000-00001F2E0000}"/>
    <cellStyle name="Input [yellow] 2 2 3 2 5 2 5 6" xfId="12674" xr:uid="{00000000-0005-0000-0000-0000202E0000}"/>
    <cellStyle name="Input [yellow] 2 2 3 2 5 2 5 7" xfId="12675" xr:uid="{00000000-0005-0000-0000-0000212E0000}"/>
    <cellStyle name="Input [yellow] 2 2 3 2 5 2 5 8" xfId="12676" xr:uid="{00000000-0005-0000-0000-0000222E0000}"/>
    <cellStyle name="Input [yellow] 2 2 3 2 5 2 6" xfId="12677" xr:uid="{00000000-0005-0000-0000-0000232E0000}"/>
    <cellStyle name="Input [yellow] 2 2 3 2 5 2 6 2" xfId="12678" xr:uid="{00000000-0005-0000-0000-0000242E0000}"/>
    <cellStyle name="Input [yellow] 2 2 3 2 5 2 6 3" xfId="12679" xr:uid="{00000000-0005-0000-0000-0000252E0000}"/>
    <cellStyle name="Input [yellow] 2 2 3 2 5 2 6 4" xfId="12680" xr:uid="{00000000-0005-0000-0000-0000262E0000}"/>
    <cellStyle name="Input [yellow] 2 2 3 2 5 2 6 5" xfId="12681" xr:uid="{00000000-0005-0000-0000-0000272E0000}"/>
    <cellStyle name="Input [yellow] 2 2 3 2 5 2 6 6" xfId="12682" xr:uid="{00000000-0005-0000-0000-0000282E0000}"/>
    <cellStyle name="Input [yellow] 2 2 3 2 5 2 6 7" xfId="12683" xr:uid="{00000000-0005-0000-0000-0000292E0000}"/>
    <cellStyle name="Input [yellow] 2 2 3 2 5 2 6 8" xfId="12684" xr:uid="{00000000-0005-0000-0000-00002A2E0000}"/>
    <cellStyle name="Input [yellow] 2 2 3 2 5 2 7" xfId="12685" xr:uid="{00000000-0005-0000-0000-00002B2E0000}"/>
    <cellStyle name="Input [yellow] 2 2 3 2 5 2 7 2" xfId="12686" xr:uid="{00000000-0005-0000-0000-00002C2E0000}"/>
    <cellStyle name="Input [yellow] 2 2 3 2 5 2 7 3" xfId="12687" xr:uid="{00000000-0005-0000-0000-00002D2E0000}"/>
    <cellStyle name="Input [yellow] 2 2 3 2 5 2 7 4" xfId="12688" xr:uid="{00000000-0005-0000-0000-00002E2E0000}"/>
    <cellStyle name="Input [yellow] 2 2 3 2 5 2 7 5" xfId="12689" xr:uid="{00000000-0005-0000-0000-00002F2E0000}"/>
    <cellStyle name="Input [yellow] 2 2 3 2 5 2 7 6" xfId="12690" xr:uid="{00000000-0005-0000-0000-0000302E0000}"/>
    <cellStyle name="Input [yellow] 2 2 3 2 5 2 7 7" xfId="12691" xr:uid="{00000000-0005-0000-0000-0000312E0000}"/>
    <cellStyle name="Input [yellow] 2 2 3 2 5 2 7 8" xfId="12692" xr:uid="{00000000-0005-0000-0000-0000322E0000}"/>
    <cellStyle name="Input [yellow] 2 2 3 2 5 2 8" xfId="12693" xr:uid="{00000000-0005-0000-0000-0000332E0000}"/>
    <cellStyle name="Input [yellow] 2 2 3 2 5 2 8 2" xfId="12694" xr:uid="{00000000-0005-0000-0000-0000342E0000}"/>
    <cellStyle name="Input [yellow] 2 2 3 2 5 2 8 3" xfId="12695" xr:uid="{00000000-0005-0000-0000-0000352E0000}"/>
    <cellStyle name="Input [yellow] 2 2 3 2 5 2 8 4" xfId="12696" xr:uid="{00000000-0005-0000-0000-0000362E0000}"/>
    <cellStyle name="Input [yellow] 2 2 3 2 5 2 8 5" xfId="12697" xr:uid="{00000000-0005-0000-0000-0000372E0000}"/>
    <cellStyle name="Input [yellow] 2 2 3 2 5 2 8 6" xfId="12698" xr:uid="{00000000-0005-0000-0000-0000382E0000}"/>
    <cellStyle name="Input [yellow] 2 2 3 2 5 2 8 7" xfId="12699" xr:uid="{00000000-0005-0000-0000-0000392E0000}"/>
    <cellStyle name="Input [yellow] 2 2 3 2 5 2 8 8" xfId="12700" xr:uid="{00000000-0005-0000-0000-00003A2E0000}"/>
    <cellStyle name="Input [yellow] 2 2 3 2 5 2 9" xfId="12701" xr:uid="{00000000-0005-0000-0000-00003B2E0000}"/>
    <cellStyle name="Input [yellow] 2 2 3 2 5 3" xfId="569" xr:uid="{00000000-0005-0000-0000-00003C2E0000}"/>
    <cellStyle name="Input [yellow] 2 2 3 2 5 3 10" xfId="12702" xr:uid="{00000000-0005-0000-0000-00003D2E0000}"/>
    <cellStyle name="Input [yellow] 2 2 3 2 5 3 2" xfId="12703" xr:uid="{00000000-0005-0000-0000-00003E2E0000}"/>
    <cellStyle name="Input [yellow] 2 2 3 2 5 3 2 2" xfId="12704" xr:uid="{00000000-0005-0000-0000-00003F2E0000}"/>
    <cellStyle name="Input [yellow] 2 2 3 2 5 3 2 3" xfId="12705" xr:uid="{00000000-0005-0000-0000-0000402E0000}"/>
    <cellStyle name="Input [yellow] 2 2 3 2 5 3 2 4" xfId="12706" xr:uid="{00000000-0005-0000-0000-0000412E0000}"/>
    <cellStyle name="Input [yellow] 2 2 3 2 5 3 2 5" xfId="12707" xr:uid="{00000000-0005-0000-0000-0000422E0000}"/>
    <cellStyle name="Input [yellow] 2 2 3 2 5 3 2 6" xfId="12708" xr:uid="{00000000-0005-0000-0000-0000432E0000}"/>
    <cellStyle name="Input [yellow] 2 2 3 2 5 3 2 7" xfId="12709" xr:uid="{00000000-0005-0000-0000-0000442E0000}"/>
    <cellStyle name="Input [yellow] 2 2 3 2 5 3 2 8" xfId="12710" xr:uid="{00000000-0005-0000-0000-0000452E0000}"/>
    <cellStyle name="Input [yellow] 2 2 3 2 5 3 3" xfId="12711" xr:uid="{00000000-0005-0000-0000-0000462E0000}"/>
    <cellStyle name="Input [yellow] 2 2 3 2 5 3 4" xfId="12712" xr:uid="{00000000-0005-0000-0000-0000472E0000}"/>
    <cellStyle name="Input [yellow] 2 2 3 2 5 3 5" xfId="12713" xr:uid="{00000000-0005-0000-0000-0000482E0000}"/>
    <cellStyle name="Input [yellow] 2 2 3 2 5 3 6" xfId="12714" xr:uid="{00000000-0005-0000-0000-0000492E0000}"/>
    <cellStyle name="Input [yellow] 2 2 3 2 5 3 7" xfId="12715" xr:uid="{00000000-0005-0000-0000-00004A2E0000}"/>
    <cellStyle name="Input [yellow] 2 2 3 2 5 3 8" xfId="12716" xr:uid="{00000000-0005-0000-0000-00004B2E0000}"/>
    <cellStyle name="Input [yellow] 2 2 3 2 5 3 9" xfId="12717" xr:uid="{00000000-0005-0000-0000-00004C2E0000}"/>
    <cellStyle name="Input [yellow] 2 2 3 2 5 4" xfId="12718" xr:uid="{00000000-0005-0000-0000-00004D2E0000}"/>
    <cellStyle name="Input [yellow] 2 2 3 2 5 4 10" xfId="12719" xr:uid="{00000000-0005-0000-0000-00004E2E0000}"/>
    <cellStyle name="Input [yellow] 2 2 3 2 5 4 2" xfId="12720" xr:uid="{00000000-0005-0000-0000-00004F2E0000}"/>
    <cellStyle name="Input [yellow] 2 2 3 2 5 4 2 2" xfId="12721" xr:uid="{00000000-0005-0000-0000-0000502E0000}"/>
    <cellStyle name="Input [yellow] 2 2 3 2 5 4 2 3" xfId="12722" xr:uid="{00000000-0005-0000-0000-0000512E0000}"/>
    <cellStyle name="Input [yellow] 2 2 3 2 5 4 2 4" xfId="12723" xr:uid="{00000000-0005-0000-0000-0000522E0000}"/>
    <cellStyle name="Input [yellow] 2 2 3 2 5 4 2 5" xfId="12724" xr:uid="{00000000-0005-0000-0000-0000532E0000}"/>
    <cellStyle name="Input [yellow] 2 2 3 2 5 4 2 6" xfId="12725" xr:uid="{00000000-0005-0000-0000-0000542E0000}"/>
    <cellStyle name="Input [yellow] 2 2 3 2 5 4 2 7" xfId="12726" xr:uid="{00000000-0005-0000-0000-0000552E0000}"/>
    <cellStyle name="Input [yellow] 2 2 3 2 5 4 2 8" xfId="12727" xr:uid="{00000000-0005-0000-0000-0000562E0000}"/>
    <cellStyle name="Input [yellow] 2 2 3 2 5 4 3" xfId="12728" xr:uid="{00000000-0005-0000-0000-0000572E0000}"/>
    <cellStyle name="Input [yellow] 2 2 3 2 5 4 4" xfId="12729" xr:uid="{00000000-0005-0000-0000-0000582E0000}"/>
    <cellStyle name="Input [yellow] 2 2 3 2 5 4 5" xfId="12730" xr:uid="{00000000-0005-0000-0000-0000592E0000}"/>
    <cellStyle name="Input [yellow] 2 2 3 2 5 4 6" xfId="12731" xr:uid="{00000000-0005-0000-0000-00005A2E0000}"/>
    <cellStyle name="Input [yellow] 2 2 3 2 5 4 7" xfId="12732" xr:uid="{00000000-0005-0000-0000-00005B2E0000}"/>
    <cellStyle name="Input [yellow] 2 2 3 2 5 4 8" xfId="12733" xr:uid="{00000000-0005-0000-0000-00005C2E0000}"/>
    <cellStyle name="Input [yellow] 2 2 3 2 5 4 9" xfId="12734" xr:uid="{00000000-0005-0000-0000-00005D2E0000}"/>
    <cellStyle name="Input [yellow] 2 2 3 2 5 5" xfId="12735" xr:uid="{00000000-0005-0000-0000-00005E2E0000}"/>
    <cellStyle name="Input [yellow] 2 2 3 2 5 5 2" xfId="12736" xr:uid="{00000000-0005-0000-0000-00005F2E0000}"/>
    <cellStyle name="Input [yellow] 2 2 3 2 5 5 3" xfId="12737" xr:uid="{00000000-0005-0000-0000-0000602E0000}"/>
    <cellStyle name="Input [yellow] 2 2 3 2 5 5 4" xfId="12738" xr:uid="{00000000-0005-0000-0000-0000612E0000}"/>
    <cellStyle name="Input [yellow] 2 2 3 2 5 5 5" xfId="12739" xr:uid="{00000000-0005-0000-0000-0000622E0000}"/>
    <cellStyle name="Input [yellow] 2 2 3 2 5 5 6" xfId="12740" xr:uid="{00000000-0005-0000-0000-0000632E0000}"/>
    <cellStyle name="Input [yellow] 2 2 3 2 5 5 7" xfId="12741" xr:uid="{00000000-0005-0000-0000-0000642E0000}"/>
    <cellStyle name="Input [yellow] 2 2 3 2 5 5 8" xfId="12742" xr:uid="{00000000-0005-0000-0000-0000652E0000}"/>
    <cellStyle name="Input [yellow] 2 2 3 2 5 5 9" xfId="12743" xr:uid="{00000000-0005-0000-0000-0000662E0000}"/>
    <cellStyle name="Input [yellow] 2 2 3 2 5 6" xfId="12744" xr:uid="{00000000-0005-0000-0000-0000672E0000}"/>
    <cellStyle name="Input [yellow] 2 2 3 2 5 6 2" xfId="12745" xr:uid="{00000000-0005-0000-0000-0000682E0000}"/>
    <cellStyle name="Input [yellow] 2 2 3 2 5 6 3" xfId="12746" xr:uid="{00000000-0005-0000-0000-0000692E0000}"/>
    <cellStyle name="Input [yellow] 2 2 3 2 5 6 4" xfId="12747" xr:uid="{00000000-0005-0000-0000-00006A2E0000}"/>
    <cellStyle name="Input [yellow] 2 2 3 2 5 6 5" xfId="12748" xr:uid="{00000000-0005-0000-0000-00006B2E0000}"/>
    <cellStyle name="Input [yellow] 2 2 3 2 5 6 6" xfId="12749" xr:uid="{00000000-0005-0000-0000-00006C2E0000}"/>
    <cellStyle name="Input [yellow] 2 2 3 2 5 6 7" xfId="12750" xr:uid="{00000000-0005-0000-0000-00006D2E0000}"/>
    <cellStyle name="Input [yellow] 2 2 3 2 5 6 8" xfId="12751" xr:uid="{00000000-0005-0000-0000-00006E2E0000}"/>
    <cellStyle name="Input [yellow] 2 2 3 2 5 7" xfId="12752" xr:uid="{00000000-0005-0000-0000-00006F2E0000}"/>
    <cellStyle name="Input [yellow] 2 2 3 2 5 7 2" xfId="12753" xr:uid="{00000000-0005-0000-0000-0000702E0000}"/>
    <cellStyle name="Input [yellow] 2 2 3 2 5 7 3" xfId="12754" xr:uid="{00000000-0005-0000-0000-0000712E0000}"/>
    <cellStyle name="Input [yellow] 2 2 3 2 5 7 4" xfId="12755" xr:uid="{00000000-0005-0000-0000-0000722E0000}"/>
    <cellStyle name="Input [yellow] 2 2 3 2 5 7 5" xfId="12756" xr:uid="{00000000-0005-0000-0000-0000732E0000}"/>
    <cellStyle name="Input [yellow] 2 2 3 2 5 7 6" xfId="12757" xr:uid="{00000000-0005-0000-0000-0000742E0000}"/>
    <cellStyle name="Input [yellow] 2 2 3 2 5 7 7" xfId="12758" xr:uid="{00000000-0005-0000-0000-0000752E0000}"/>
    <cellStyle name="Input [yellow] 2 2 3 2 5 7 8" xfId="12759" xr:uid="{00000000-0005-0000-0000-0000762E0000}"/>
    <cellStyle name="Input [yellow] 2 2 3 2 5 8" xfId="12760" xr:uid="{00000000-0005-0000-0000-0000772E0000}"/>
    <cellStyle name="Input [yellow] 2 2 3 2 5 8 2" xfId="12761" xr:uid="{00000000-0005-0000-0000-0000782E0000}"/>
    <cellStyle name="Input [yellow] 2 2 3 2 5 8 3" xfId="12762" xr:uid="{00000000-0005-0000-0000-0000792E0000}"/>
    <cellStyle name="Input [yellow] 2 2 3 2 5 8 4" xfId="12763" xr:uid="{00000000-0005-0000-0000-00007A2E0000}"/>
    <cellStyle name="Input [yellow] 2 2 3 2 5 8 5" xfId="12764" xr:uid="{00000000-0005-0000-0000-00007B2E0000}"/>
    <cellStyle name="Input [yellow] 2 2 3 2 5 8 6" xfId="12765" xr:uid="{00000000-0005-0000-0000-00007C2E0000}"/>
    <cellStyle name="Input [yellow] 2 2 3 2 5 8 7" xfId="12766" xr:uid="{00000000-0005-0000-0000-00007D2E0000}"/>
    <cellStyle name="Input [yellow] 2 2 3 2 5 8 8" xfId="12767" xr:uid="{00000000-0005-0000-0000-00007E2E0000}"/>
    <cellStyle name="Input [yellow] 2 2 3 2 5 9" xfId="12768" xr:uid="{00000000-0005-0000-0000-00007F2E0000}"/>
    <cellStyle name="Input [yellow] 2 2 3 2 5 9 2" xfId="12769" xr:uid="{00000000-0005-0000-0000-0000802E0000}"/>
    <cellStyle name="Input [yellow] 2 2 3 2 5 9 3" xfId="12770" xr:uid="{00000000-0005-0000-0000-0000812E0000}"/>
    <cellStyle name="Input [yellow] 2 2 3 2 5 9 4" xfId="12771" xr:uid="{00000000-0005-0000-0000-0000822E0000}"/>
    <cellStyle name="Input [yellow] 2 2 3 2 5 9 5" xfId="12772" xr:uid="{00000000-0005-0000-0000-0000832E0000}"/>
    <cellStyle name="Input [yellow] 2 2 3 2 5 9 6" xfId="12773" xr:uid="{00000000-0005-0000-0000-0000842E0000}"/>
    <cellStyle name="Input [yellow] 2 2 3 2 5 9 7" xfId="12774" xr:uid="{00000000-0005-0000-0000-0000852E0000}"/>
    <cellStyle name="Input [yellow] 2 2 3 2 5 9 8" xfId="12775" xr:uid="{00000000-0005-0000-0000-0000862E0000}"/>
    <cellStyle name="Input [yellow] 2 2 3 2 6" xfId="570" xr:uid="{00000000-0005-0000-0000-0000872E0000}"/>
    <cellStyle name="Input [yellow] 2 2 3 2 6 10" xfId="12776" xr:uid="{00000000-0005-0000-0000-0000882E0000}"/>
    <cellStyle name="Input [yellow] 2 2 3 2 6 11" xfId="12777" xr:uid="{00000000-0005-0000-0000-0000892E0000}"/>
    <cellStyle name="Input [yellow] 2 2 3 2 6 12" xfId="12778" xr:uid="{00000000-0005-0000-0000-00008A2E0000}"/>
    <cellStyle name="Input [yellow] 2 2 3 2 6 13" xfId="12779" xr:uid="{00000000-0005-0000-0000-00008B2E0000}"/>
    <cellStyle name="Input [yellow] 2 2 3 2 6 14" xfId="12780" xr:uid="{00000000-0005-0000-0000-00008C2E0000}"/>
    <cellStyle name="Input [yellow] 2 2 3 2 6 15" xfId="12781" xr:uid="{00000000-0005-0000-0000-00008D2E0000}"/>
    <cellStyle name="Input [yellow] 2 2 3 2 6 16" xfId="12782" xr:uid="{00000000-0005-0000-0000-00008E2E0000}"/>
    <cellStyle name="Input [yellow] 2 2 3 2 6 2" xfId="571" xr:uid="{00000000-0005-0000-0000-00008F2E0000}"/>
    <cellStyle name="Input [yellow] 2 2 3 2 6 2 10" xfId="12783" xr:uid="{00000000-0005-0000-0000-0000902E0000}"/>
    <cellStyle name="Input [yellow] 2 2 3 2 6 2 2" xfId="12784" xr:uid="{00000000-0005-0000-0000-0000912E0000}"/>
    <cellStyle name="Input [yellow] 2 2 3 2 6 2 2 2" xfId="12785" xr:uid="{00000000-0005-0000-0000-0000922E0000}"/>
    <cellStyle name="Input [yellow] 2 2 3 2 6 2 2 3" xfId="12786" xr:uid="{00000000-0005-0000-0000-0000932E0000}"/>
    <cellStyle name="Input [yellow] 2 2 3 2 6 2 2 4" xfId="12787" xr:uid="{00000000-0005-0000-0000-0000942E0000}"/>
    <cellStyle name="Input [yellow] 2 2 3 2 6 2 2 5" xfId="12788" xr:uid="{00000000-0005-0000-0000-0000952E0000}"/>
    <cellStyle name="Input [yellow] 2 2 3 2 6 2 2 6" xfId="12789" xr:uid="{00000000-0005-0000-0000-0000962E0000}"/>
    <cellStyle name="Input [yellow] 2 2 3 2 6 2 2 7" xfId="12790" xr:uid="{00000000-0005-0000-0000-0000972E0000}"/>
    <cellStyle name="Input [yellow] 2 2 3 2 6 2 2 8" xfId="12791" xr:uid="{00000000-0005-0000-0000-0000982E0000}"/>
    <cellStyle name="Input [yellow] 2 2 3 2 6 2 3" xfId="12792" xr:uid="{00000000-0005-0000-0000-0000992E0000}"/>
    <cellStyle name="Input [yellow] 2 2 3 2 6 2 4" xfId="12793" xr:uid="{00000000-0005-0000-0000-00009A2E0000}"/>
    <cellStyle name="Input [yellow] 2 2 3 2 6 2 5" xfId="12794" xr:uid="{00000000-0005-0000-0000-00009B2E0000}"/>
    <cellStyle name="Input [yellow] 2 2 3 2 6 2 6" xfId="12795" xr:uid="{00000000-0005-0000-0000-00009C2E0000}"/>
    <cellStyle name="Input [yellow] 2 2 3 2 6 2 7" xfId="12796" xr:uid="{00000000-0005-0000-0000-00009D2E0000}"/>
    <cellStyle name="Input [yellow] 2 2 3 2 6 2 8" xfId="12797" xr:uid="{00000000-0005-0000-0000-00009E2E0000}"/>
    <cellStyle name="Input [yellow] 2 2 3 2 6 2 9" xfId="12798" xr:uid="{00000000-0005-0000-0000-00009F2E0000}"/>
    <cellStyle name="Input [yellow] 2 2 3 2 6 3" xfId="12799" xr:uid="{00000000-0005-0000-0000-0000A02E0000}"/>
    <cellStyle name="Input [yellow] 2 2 3 2 6 3 10" xfId="12800" xr:uid="{00000000-0005-0000-0000-0000A12E0000}"/>
    <cellStyle name="Input [yellow] 2 2 3 2 6 3 2" xfId="12801" xr:uid="{00000000-0005-0000-0000-0000A22E0000}"/>
    <cellStyle name="Input [yellow] 2 2 3 2 6 3 2 2" xfId="12802" xr:uid="{00000000-0005-0000-0000-0000A32E0000}"/>
    <cellStyle name="Input [yellow] 2 2 3 2 6 3 2 3" xfId="12803" xr:uid="{00000000-0005-0000-0000-0000A42E0000}"/>
    <cellStyle name="Input [yellow] 2 2 3 2 6 3 2 4" xfId="12804" xr:uid="{00000000-0005-0000-0000-0000A52E0000}"/>
    <cellStyle name="Input [yellow] 2 2 3 2 6 3 2 5" xfId="12805" xr:uid="{00000000-0005-0000-0000-0000A62E0000}"/>
    <cellStyle name="Input [yellow] 2 2 3 2 6 3 2 6" xfId="12806" xr:uid="{00000000-0005-0000-0000-0000A72E0000}"/>
    <cellStyle name="Input [yellow] 2 2 3 2 6 3 2 7" xfId="12807" xr:uid="{00000000-0005-0000-0000-0000A82E0000}"/>
    <cellStyle name="Input [yellow] 2 2 3 2 6 3 2 8" xfId="12808" xr:uid="{00000000-0005-0000-0000-0000A92E0000}"/>
    <cellStyle name="Input [yellow] 2 2 3 2 6 3 3" xfId="12809" xr:uid="{00000000-0005-0000-0000-0000AA2E0000}"/>
    <cellStyle name="Input [yellow] 2 2 3 2 6 3 4" xfId="12810" xr:uid="{00000000-0005-0000-0000-0000AB2E0000}"/>
    <cellStyle name="Input [yellow] 2 2 3 2 6 3 5" xfId="12811" xr:uid="{00000000-0005-0000-0000-0000AC2E0000}"/>
    <cellStyle name="Input [yellow] 2 2 3 2 6 3 6" xfId="12812" xr:uid="{00000000-0005-0000-0000-0000AD2E0000}"/>
    <cellStyle name="Input [yellow] 2 2 3 2 6 3 7" xfId="12813" xr:uid="{00000000-0005-0000-0000-0000AE2E0000}"/>
    <cellStyle name="Input [yellow] 2 2 3 2 6 3 8" xfId="12814" xr:uid="{00000000-0005-0000-0000-0000AF2E0000}"/>
    <cellStyle name="Input [yellow] 2 2 3 2 6 3 9" xfId="12815" xr:uid="{00000000-0005-0000-0000-0000B02E0000}"/>
    <cellStyle name="Input [yellow] 2 2 3 2 6 4" xfId="12816" xr:uid="{00000000-0005-0000-0000-0000B12E0000}"/>
    <cellStyle name="Input [yellow] 2 2 3 2 6 4 2" xfId="12817" xr:uid="{00000000-0005-0000-0000-0000B22E0000}"/>
    <cellStyle name="Input [yellow] 2 2 3 2 6 4 3" xfId="12818" xr:uid="{00000000-0005-0000-0000-0000B32E0000}"/>
    <cellStyle name="Input [yellow] 2 2 3 2 6 4 4" xfId="12819" xr:uid="{00000000-0005-0000-0000-0000B42E0000}"/>
    <cellStyle name="Input [yellow] 2 2 3 2 6 4 5" xfId="12820" xr:uid="{00000000-0005-0000-0000-0000B52E0000}"/>
    <cellStyle name="Input [yellow] 2 2 3 2 6 4 6" xfId="12821" xr:uid="{00000000-0005-0000-0000-0000B62E0000}"/>
    <cellStyle name="Input [yellow] 2 2 3 2 6 4 7" xfId="12822" xr:uid="{00000000-0005-0000-0000-0000B72E0000}"/>
    <cellStyle name="Input [yellow] 2 2 3 2 6 4 8" xfId="12823" xr:uid="{00000000-0005-0000-0000-0000B82E0000}"/>
    <cellStyle name="Input [yellow] 2 2 3 2 6 4 9" xfId="12824" xr:uid="{00000000-0005-0000-0000-0000B92E0000}"/>
    <cellStyle name="Input [yellow] 2 2 3 2 6 5" xfId="12825" xr:uid="{00000000-0005-0000-0000-0000BA2E0000}"/>
    <cellStyle name="Input [yellow] 2 2 3 2 6 5 2" xfId="12826" xr:uid="{00000000-0005-0000-0000-0000BB2E0000}"/>
    <cellStyle name="Input [yellow] 2 2 3 2 6 5 3" xfId="12827" xr:uid="{00000000-0005-0000-0000-0000BC2E0000}"/>
    <cellStyle name="Input [yellow] 2 2 3 2 6 5 4" xfId="12828" xr:uid="{00000000-0005-0000-0000-0000BD2E0000}"/>
    <cellStyle name="Input [yellow] 2 2 3 2 6 5 5" xfId="12829" xr:uid="{00000000-0005-0000-0000-0000BE2E0000}"/>
    <cellStyle name="Input [yellow] 2 2 3 2 6 5 6" xfId="12830" xr:uid="{00000000-0005-0000-0000-0000BF2E0000}"/>
    <cellStyle name="Input [yellow] 2 2 3 2 6 5 7" xfId="12831" xr:uid="{00000000-0005-0000-0000-0000C02E0000}"/>
    <cellStyle name="Input [yellow] 2 2 3 2 6 5 8" xfId="12832" xr:uid="{00000000-0005-0000-0000-0000C12E0000}"/>
    <cellStyle name="Input [yellow] 2 2 3 2 6 6" xfId="12833" xr:uid="{00000000-0005-0000-0000-0000C22E0000}"/>
    <cellStyle name="Input [yellow] 2 2 3 2 6 6 2" xfId="12834" xr:uid="{00000000-0005-0000-0000-0000C32E0000}"/>
    <cellStyle name="Input [yellow] 2 2 3 2 6 6 3" xfId="12835" xr:uid="{00000000-0005-0000-0000-0000C42E0000}"/>
    <cellStyle name="Input [yellow] 2 2 3 2 6 6 4" xfId="12836" xr:uid="{00000000-0005-0000-0000-0000C52E0000}"/>
    <cellStyle name="Input [yellow] 2 2 3 2 6 6 5" xfId="12837" xr:uid="{00000000-0005-0000-0000-0000C62E0000}"/>
    <cellStyle name="Input [yellow] 2 2 3 2 6 6 6" xfId="12838" xr:uid="{00000000-0005-0000-0000-0000C72E0000}"/>
    <cellStyle name="Input [yellow] 2 2 3 2 6 6 7" xfId="12839" xr:uid="{00000000-0005-0000-0000-0000C82E0000}"/>
    <cellStyle name="Input [yellow] 2 2 3 2 6 6 8" xfId="12840" xr:uid="{00000000-0005-0000-0000-0000C92E0000}"/>
    <cellStyle name="Input [yellow] 2 2 3 2 6 7" xfId="12841" xr:uid="{00000000-0005-0000-0000-0000CA2E0000}"/>
    <cellStyle name="Input [yellow] 2 2 3 2 6 7 2" xfId="12842" xr:uid="{00000000-0005-0000-0000-0000CB2E0000}"/>
    <cellStyle name="Input [yellow] 2 2 3 2 6 7 3" xfId="12843" xr:uid="{00000000-0005-0000-0000-0000CC2E0000}"/>
    <cellStyle name="Input [yellow] 2 2 3 2 6 7 4" xfId="12844" xr:uid="{00000000-0005-0000-0000-0000CD2E0000}"/>
    <cellStyle name="Input [yellow] 2 2 3 2 6 7 5" xfId="12845" xr:uid="{00000000-0005-0000-0000-0000CE2E0000}"/>
    <cellStyle name="Input [yellow] 2 2 3 2 6 7 6" xfId="12846" xr:uid="{00000000-0005-0000-0000-0000CF2E0000}"/>
    <cellStyle name="Input [yellow] 2 2 3 2 6 7 7" xfId="12847" xr:uid="{00000000-0005-0000-0000-0000D02E0000}"/>
    <cellStyle name="Input [yellow] 2 2 3 2 6 7 8" xfId="12848" xr:uid="{00000000-0005-0000-0000-0000D12E0000}"/>
    <cellStyle name="Input [yellow] 2 2 3 2 6 8" xfId="12849" xr:uid="{00000000-0005-0000-0000-0000D22E0000}"/>
    <cellStyle name="Input [yellow] 2 2 3 2 6 8 2" xfId="12850" xr:uid="{00000000-0005-0000-0000-0000D32E0000}"/>
    <cellStyle name="Input [yellow] 2 2 3 2 6 8 3" xfId="12851" xr:uid="{00000000-0005-0000-0000-0000D42E0000}"/>
    <cellStyle name="Input [yellow] 2 2 3 2 6 8 4" xfId="12852" xr:uid="{00000000-0005-0000-0000-0000D52E0000}"/>
    <cellStyle name="Input [yellow] 2 2 3 2 6 8 5" xfId="12853" xr:uid="{00000000-0005-0000-0000-0000D62E0000}"/>
    <cellStyle name="Input [yellow] 2 2 3 2 6 8 6" xfId="12854" xr:uid="{00000000-0005-0000-0000-0000D72E0000}"/>
    <cellStyle name="Input [yellow] 2 2 3 2 6 8 7" xfId="12855" xr:uid="{00000000-0005-0000-0000-0000D82E0000}"/>
    <cellStyle name="Input [yellow] 2 2 3 2 6 8 8" xfId="12856" xr:uid="{00000000-0005-0000-0000-0000D92E0000}"/>
    <cellStyle name="Input [yellow] 2 2 3 2 6 9" xfId="12857" xr:uid="{00000000-0005-0000-0000-0000DA2E0000}"/>
    <cellStyle name="Input [yellow] 2 2 3 2 7" xfId="572" xr:uid="{00000000-0005-0000-0000-0000DB2E0000}"/>
    <cellStyle name="Input [yellow] 2 2 3 2 7 10" xfId="12858" xr:uid="{00000000-0005-0000-0000-0000DC2E0000}"/>
    <cellStyle name="Input [yellow] 2 2 3 2 7 2" xfId="12859" xr:uid="{00000000-0005-0000-0000-0000DD2E0000}"/>
    <cellStyle name="Input [yellow] 2 2 3 2 7 2 2" xfId="12860" xr:uid="{00000000-0005-0000-0000-0000DE2E0000}"/>
    <cellStyle name="Input [yellow] 2 2 3 2 7 2 3" xfId="12861" xr:uid="{00000000-0005-0000-0000-0000DF2E0000}"/>
    <cellStyle name="Input [yellow] 2 2 3 2 7 2 4" xfId="12862" xr:uid="{00000000-0005-0000-0000-0000E02E0000}"/>
    <cellStyle name="Input [yellow] 2 2 3 2 7 2 5" xfId="12863" xr:uid="{00000000-0005-0000-0000-0000E12E0000}"/>
    <cellStyle name="Input [yellow] 2 2 3 2 7 2 6" xfId="12864" xr:uid="{00000000-0005-0000-0000-0000E22E0000}"/>
    <cellStyle name="Input [yellow] 2 2 3 2 7 2 7" xfId="12865" xr:uid="{00000000-0005-0000-0000-0000E32E0000}"/>
    <cellStyle name="Input [yellow] 2 2 3 2 7 2 8" xfId="12866" xr:uid="{00000000-0005-0000-0000-0000E42E0000}"/>
    <cellStyle name="Input [yellow] 2 2 3 2 7 3" xfId="12867" xr:uid="{00000000-0005-0000-0000-0000E52E0000}"/>
    <cellStyle name="Input [yellow] 2 2 3 2 7 4" xfId="12868" xr:uid="{00000000-0005-0000-0000-0000E62E0000}"/>
    <cellStyle name="Input [yellow] 2 2 3 2 7 5" xfId="12869" xr:uid="{00000000-0005-0000-0000-0000E72E0000}"/>
    <cellStyle name="Input [yellow] 2 2 3 2 7 6" xfId="12870" xr:uid="{00000000-0005-0000-0000-0000E82E0000}"/>
    <cellStyle name="Input [yellow] 2 2 3 2 7 7" xfId="12871" xr:uid="{00000000-0005-0000-0000-0000E92E0000}"/>
    <cellStyle name="Input [yellow] 2 2 3 2 7 8" xfId="12872" xr:uid="{00000000-0005-0000-0000-0000EA2E0000}"/>
    <cellStyle name="Input [yellow] 2 2 3 2 7 9" xfId="12873" xr:uid="{00000000-0005-0000-0000-0000EB2E0000}"/>
    <cellStyle name="Input [yellow] 2 2 3 2 8" xfId="12874" xr:uid="{00000000-0005-0000-0000-0000EC2E0000}"/>
    <cellStyle name="Input [yellow] 2 2 3 2 8 10" xfId="12875" xr:uid="{00000000-0005-0000-0000-0000ED2E0000}"/>
    <cellStyle name="Input [yellow] 2 2 3 2 8 2" xfId="12876" xr:uid="{00000000-0005-0000-0000-0000EE2E0000}"/>
    <cellStyle name="Input [yellow] 2 2 3 2 8 2 2" xfId="12877" xr:uid="{00000000-0005-0000-0000-0000EF2E0000}"/>
    <cellStyle name="Input [yellow] 2 2 3 2 8 2 3" xfId="12878" xr:uid="{00000000-0005-0000-0000-0000F02E0000}"/>
    <cellStyle name="Input [yellow] 2 2 3 2 8 2 4" xfId="12879" xr:uid="{00000000-0005-0000-0000-0000F12E0000}"/>
    <cellStyle name="Input [yellow] 2 2 3 2 8 2 5" xfId="12880" xr:uid="{00000000-0005-0000-0000-0000F22E0000}"/>
    <cellStyle name="Input [yellow] 2 2 3 2 8 2 6" xfId="12881" xr:uid="{00000000-0005-0000-0000-0000F32E0000}"/>
    <cellStyle name="Input [yellow] 2 2 3 2 8 2 7" xfId="12882" xr:uid="{00000000-0005-0000-0000-0000F42E0000}"/>
    <cellStyle name="Input [yellow] 2 2 3 2 8 2 8" xfId="12883" xr:uid="{00000000-0005-0000-0000-0000F52E0000}"/>
    <cellStyle name="Input [yellow] 2 2 3 2 8 3" xfId="12884" xr:uid="{00000000-0005-0000-0000-0000F62E0000}"/>
    <cellStyle name="Input [yellow] 2 2 3 2 8 4" xfId="12885" xr:uid="{00000000-0005-0000-0000-0000F72E0000}"/>
    <cellStyle name="Input [yellow] 2 2 3 2 8 5" xfId="12886" xr:uid="{00000000-0005-0000-0000-0000F82E0000}"/>
    <cellStyle name="Input [yellow] 2 2 3 2 8 6" xfId="12887" xr:uid="{00000000-0005-0000-0000-0000F92E0000}"/>
    <cellStyle name="Input [yellow] 2 2 3 2 8 7" xfId="12888" xr:uid="{00000000-0005-0000-0000-0000FA2E0000}"/>
    <cellStyle name="Input [yellow] 2 2 3 2 8 8" xfId="12889" xr:uid="{00000000-0005-0000-0000-0000FB2E0000}"/>
    <cellStyle name="Input [yellow] 2 2 3 2 8 9" xfId="12890" xr:uid="{00000000-0005-0000-0000-0000FC2E0000}"/>
    <cellStyle name="Input [yellow] 2 2 3 2 9" xfId="12891" xr:uid="{00000000-0005-0000-0000-0000FD2E0000}"/>
    <cellStyle name="Input [yellow] 2 2 3 2 9 2" xfId="12892" xr:uid="{00000000-0005-0000-0000-0000FE2E0000}"/>
    <cellStyle name="Input [yellow] 2 2 3 2 9 3" xfId="12893" xr:uid="{00000000-0005-0000-0000-0000FF2E0000}"/>
    <cellStyle name="Input [yellow] 2 2 3 2 9 4" xfId="12894" xr:uid="{00000000-0005-0000-0000-0000002F0000}"/>
    <cellStyle name="Input [yellow] 2 2 3 2 9 5" xfId="12895" xr:uid="{00000000-0005-0000-0000-0000012F0000}"/>
    <cellStyle name="Input [yellow] 2 2 3 2 9 6" xfId="12896" xr:uid="{00000000-0005-0000-0000-0000022F0000}"/>
    <cellStyle name="Input [yellow] 2 2 3 2 9 7" xfId="12897" xr:uid="{00000000-0005-0000-0000-0000032F0000}"/>
    <cellStyle name="Input [yellow] 2 2 3 2 9 8" xfId="12898" xr:uid="{00000000-0005-0000-0000-0000042F0000}"/>
    <cellStyle name="Input [yellow] 2 2 3 2 9 9" xfId="12899" xr:uid="{00000000-0005-0000-0000-0000052F0000}"/>
    <cellStyle name="Input [yellow] 2 2 3 20" xfId="12900" xr:uid="{00000000-0005-0000-0000-0000062F0000}"/>
    <cellStyle name="Input [yellow] 2 2 3 3" xfId="573" xr:uid="{00000000-0005-0000-0000-0000072F0000}"/>
    <cellStyle name="Input [yellow] 2 2 3 3 10" xfId="12901" xr:uid="{00000000-0005-0000-0000-0000082F0000}"/>
    <cellStyle name="Input [yellow] 2 2 3 3 10 2" xfId="12902" xr:uid="{00000000-0005-0000-0000-0000092F0000}"/>
    <cellStyle name="Input [yellow] 2 2 3 3 10 3" xfId="12903" xr:uid="{00000000-0005-0000-0000-00000A2F0000}"/>
    <cellStyle name="Input [yellow] 2 2 3 3 10 4" xfId="12904" xr:uid="{00000000-0005-0000-0000-00000B2F0000}"/>
    <cellStyle name="Input [yellow] 2 2 3 3 10 5" xfId="12905" xr:uid="{00000000-0005-0000-0000-00000C2F0000}"/>
    <cellStyle name="Input [yellow] 2 2 3 3 10 6" xfId="12906" xr:uid="{00000000-0005-0000-0000-00000D2F0000}"/>
    <cellStyle name="Input [yellow] 2 2 3 3 10 7" xfId="12907" xr:uid="{00000000-0005-0000-0000-00000E2F0000}"/>
    <cellStyle name="Input [yellow] 2 2 3 3 10 8" xfId="12908" xr:uid="{00000000-0005-0000-0000-00000F2F0000}"/>
    <cellStyle name="Input [yellow] 2 2 3 3 11" xfId="12909" xr:uid="{00000000-0005-0000-0000-0000102F0000}"/>
    <cellStyle name="Input [yellow] 2 2 3 3 11 2" xfId="12910" xr:uid="{00000000-0005-0000-0000-0000112F0000}"/>
    <cellStyle name="Input [yellow] 2 2 3 3 11 3" xfId="12911" xr:uid="{00000000-0005-0000-0000-0000122F0000}"/>
    <cellStyle name="Input [yellow] 2 2 3 3 11 4" xfId="12912" xr:uid="{00000000-0005-0000-0000-0000132F0000}"/>
    <cellStyle name="Input [yellow] 2 2 3 3 11 5" xfId="12913" xr:uid="{00000000-0005-0000-0000-0000142F0000}"/>
    <cellStyle name="Input [yellow] 2 2 3 3 11 6" xfId="12914" xr:uid="{00000000-0005-0000-0000-0000152F0000}"/>
    <cellStyle name="Input [yellow] 2 2 3 3 11 7" xfId="12915" xr:uid="{00000000-0005-0000-0000-0000162F0000}"/>
    <cellStyle name="Input [yellow] 2 2 3 3 11 8" xfId="12916" xr:uid="{00000000-0005-0000-0000-0000172F0000}"/>
    <cellStyle name="Input [yellow] 2 2 3 3 12" xfId="12917" xr:uid="{00000000-0005-0000-0000-0000182F0000}"/>
    <cellStyle name="Input [yellow] 2 2 3 3 13" xfId="12918" xr:uid="{00000000-0005-0000-0000-0000192F0000}"/>
    <cellStyle name="Input [yellow] 2 2 3 3 14" xfId="12919" xr:uid="{00000000-0005-0000-0000-00001A2F0000}"/>
    <cellStyle name="Input [yellow] 2 2 3 3 15" xfId="12920" xr:uid="{00000000-0005-0000-0000-00001B2F0000}"/>
    <cellStyle name="Input [yellow] 2 2 3 3 16" xfId="12921" xr:uid="{00000000-0005-0000-0000-00001C2F0000}"/>
    <cellStyle name="Input [yellow] 2 2 3 3 17" xfId="12922" xr:uid="{00000000-0005-0000-0000-00001D2F0000}"/>
    <cellStyle name="Input [yellow] 2 2 3 3 18" xfId="12923" xr:uid="{00000000-0005-0000-0000-00001E2F0000}"/>
    <cellStyle name="Input [yellow] 2 2 3 3 19" xfId="12924" xr:uid="{00000000-0005-0000-0000-00001F2F0000}"/>
    <cellStyle name="Input [yellow] 2 2 3 3 2" xfId="574" xr:uid="{00000000-0005-0000-0000-0000202F0000}"/>
    <cellStyle name="Input [yellow] 2 2 3 3 2 10" xfId="12925" xr:uid="{00000000-0005-0000-0000-0000212F0000}"/>
    <cellStyle name="Input [yellow] 2 2 3 3 2 11" xfId="12926" xr:uid="{00000000-0005-0000-0000-0000222F0000}"/>
    <cellStyle name="Input [yellow] 2 2 3 3 2 12" xfId="12927" xr:uid="{00000000-0005-0000-0000-0000232F0000}"/>
    <cellStyle name="Input [yellow] 2 2 3 3 2 13" xfId="12928" xr:uid="{00000000-0005-0000-0000-0000242F0000}"/>
    <cellStyle name="Input [yellow] 2 2 3 3 2 14" xfId="12929" xr:uid="{00000000-0005-0000-0000-0000252F0000}"/>
    <cellStyle name="Input [yellow] 2 2 3 3 2 15" xfId="12930" xr:uid="{00000000-0005-0000-0000-0000262F0000}"/>
    <cellStyle name="Input [yellow] 2 2 3 3 2 16" xfId="12931" xr:uid="{00000000-0005-0000-0000-0000272F0000}"/>
    <cellStyle name="Input [yellow] 2 2 3 3 2 17" xfId="12932" xr:uid="{00000000-0005-0000-0000-0000282F0000}"/>
    <cellStyle name="Input [yellow] 2 2 3 3 2 2" xfId="575" xr:uid="{00000000-0005-0000-0000-0000292F0000}"/>
    <cellStyle name="Input [yellow] 2 2 3 3 2 2 10" xfId="12933" xr:uid="{00000000-0005-0000-0000-00002A2F0000}"/>
    <cellStyle name="Input [yellow] 2 2 3 3 2 2 11" xfId="12934" xr:uid="{00000000-0005-0000-0000-00002B2F0000}"/>
    <cellStyle name="Input [yellow] 2 2 3 3 2 2 12" xfId="12935" xr:uid="{00000000-0005-0000-0000-00002C2F0000}"/>
    <cellStyle name="Input [yellow] 2 2 3 3 2 2 13" xfId="12936" xr:uid="{00000000-0005-0000-0000-00002D2F0000}"/>
    <cellStyle name="Input [yellow] 2 2 3 3 2 2 14" xfId="12937" xr:uid="{00000000-0005-0000-0000-00002E2F0000}"/>
    <cellStyle name="Input [yellow] 2 2 3 3 2 2 15" xfId="12938" xr:uid="{00000000-0005-0000-0000-00002F2F0000}"/>
    <cellStyle name="Input [yellow] 2 2 3 3 2 2 16" xfId="12939" xr:uid="{00000000-0005-0000-0000-0000302F0000}"/>
    <cellStyle name="Input [yellow] 2 2 3 3 2 2 2" xfId="576" xr:uid="{00000000-0005-0000-0000-0000312F0000}"/>
    <cellStyle name="Input [yellow] 2 2 3 3 2 2 2 10" xfId="12940" xr:uid="{00000000-0005-0000-0000-0000322F0000}"/>
    <cellStyle name="Input [yellow] 2 2 3 3 2 2 2 2" xfId="12941" xr:uid="{00000000-0005-0000-0000-0000332F0000}"/>
    <cellStyle name="Input [yellow] 2 2 3 3 2 2 2 2 2" xfId="12942" xr:uid="{00000000-0005-0000-0000-0000342F0000}"/>
    <cellStyle name="Input [yellow] 2 2 3 3 2 2 2 2 3" xfId="12943" xr:uid="{00000000-0005-0000-0000-0000352F0000}"/>
    <cellStyle name="Input [yellow] 2 2 3 3 2 2 2 2 4" xfId="12944" xr:uid="{00000000-0005-0000-0000-0000362F0000}"/>
    <cellStyle name="Input [yellow] 2 2 3 3 2 2 2 2 5" xfId="12945" xr:uid="{00000000-0005-0000-0000-0000372F0000}"/>
    <cellStyle name="Input [yellow] 2 2 3 3 2 2 2 2 6" xfId="12946" xr:uid="{00000000-0005-0000-0000-0000382F0000}"/>
    <cellStyle name="Input [yellow] 2 2 3 3 2 2 2 2 7" xfId="12947" xr:uid="{00000000-0005-0000-0000-0000392F0000}"/>
    <cellStyle name="Input [yellow] 2 2 3 3 2 2 2 2 8" xfId="12948" xr:uid="{00000000-0005-0000-0000-00003A2F0000}"/>
    <cellStyle name="Input [yellow] 2 2 3 3 2 2 2 3" xfId="12949" xr:uid="{00000000-0005-0000-0000-00003B2F0000}"/>
    <cellStyle name="Input [yellow] 2 2 3 3 2 2 2 4" xfId="12950" xr:uid="{00000000-0005-0000-0000-00003C2F0000}"/>
    <cellStyle name="Input [yellow] 2 2 3 3 2 2 2 5" xfId="12951" xr:uid="{00000000-0005-0000-0000-00003D2F0000}"/>
    <cellStyle name="Input [yellow] 2 2 3 3 2 2 2 6" xfId="12952" xr:uid="{00000000-0005-0000-0000-00003E2F0000}"/>
    <cellStyle name="Input [yellow] 2 2 3 3 2 2 2 7" xfId="12953" xr:uid="{00000000-0005-0000-0000-00003F2F0000}"/>
    <cellStyle name="Input [yellow] 2 2 3 3 2 2 2 8" xfId="12954" xr:uid="{00000000-0005-0000-0000-0000402F0000}"/>
    <cellStyle name="Input [yellow] 2 2 3 3 2 2 2 9" xfId="12955" xr:uid="{00000000-0005-0000-0000-0000412F0000}"/>
    <cellStyle name="Input [yellow] 2 2 3 3 2 2 3" xfId="12956" xr:uid="{00000000-0005-0000-0000-0000422F0000}"/>
    <cellStyle name="Input [yellow] 2 2 3 3 2 2 3 10" xfId="12957" xr:uid="{00000000-0005-0000-0000-0000432F0000}"/>
    <cellStyle name="Input [yellow] 2 2 3 3 2 2 3 2" xfId="12958" xr:uid="{00000000-0005-0000-0000-0000442F0000}"/>
    <cellStyle name="Input [yellow] 2 2 3 3 2 2 3 2 2" xfId="12959" xr:uid="{00000000-0005-0000-0000-0000452F0000}"/>
    <cellStyle name="Input [yellow] 2 2 3 3 2 2 3 2 3" xfId="12960" xr:uid="{00000000-0005-0000-0000-0000462F0000}"/>
    <cellStyle name="Input [yellow] 2 2 3 3 2 2 3 2 4" xfId="12961" xr:uid="{00000000-0005-0000-0000-0000472F0000}"/>
    <cellStyle name="Input [yellow] 2 2 3 3 2 2 3 2 5" xfId="12962" xr:uid="{00000000-0005-0000-0000-0000482F0000}"/>
    <cellStyle name="Input [yellow] 2 2 3 3 2 2 3 2 6" xfId="12963" xr:uid="{00000000-0005-0000-0000-0000492F0000}"/>
    <cellStyle name="Input [yellow] 2 2 3 3 2 2 3 2 7" xfId="12964" xr:uid="{00000000-0005-0000-0000-00004A2F0000}"/>
    <cellStyle name="Input [yellow] 2 2 3 3 2 2 3 2 8" xfId="12965" xr:uid="{00000000-0005-0000-0000-00004B2F0000}"/>
    <cellStyle name="Input [yellow] 2 2 3 3 2 2 3 3" xfId="12966" xr:uid="{00000000-0005-0000-0000-00004C2F0000}"/>
    <cellStyle name="Input [yellow] 2 2 3 3 2 2 3 4" xfId="12967" xr:uid="{00000000-0005-0000-0000-00004D2F0000}"/>
    <cellStyle name="Input [yellow] 2 2 3 3 2 2 3 5" xfId="12968" xr:uid="{00000000-0005-0000-0000-00004E2F0000}"/>
    <cellStyle name="Input [yellow] 2 2 3 3 2 2 3 6" xfId="12969" xr:uid="{00000000-0005-0000-0000-00004F2F0000}"/>
    <cellStyle name="Input [yellow] 2 2 3 3 2 2 3 7" xfId="12970" xr:uid="{00000000-0005-0000-0000-0000502F0000}"/>
    <cellStyle name="Input [yellow] 2 2 3 3 2 2 3 8" xfId="12971" xr:uid="{00000000-0005-0000-0000-0000512F0000}"/>
    <cellStyle name="Input [yellow] 2 2 3 3 2 2 3 9" xfId="12972" xr:uid="{00000000-0005-0000-0000-0000522F0000}"/>
    <cellStyle name="Input [yellow] 2 2 3 3 2 2 4" xfId="12973" xr:uid="{00000000-0005-0000-0000-0000532F0000}"/>
    <cellStyle name="Input [yellow] 2 2 3 3 2 2 4 2" xfId="12974" xr:uid="{00000000-0005-0000-0000-0000542F0000}"/>
    <cellStyle name="Input [yellow] 2 2 3 3 2 2 4 3" xfId="12975" xr:uid="{00000000-0005-0000-0000-0000552F0000}"/>
    <cellStyle name="Input [yellow] 2 2 3 3 2 2 4 4" xfId="12976" xr:uid="{00000000-0005-0000-0000-0000562F0000}"/>
    <cellStyle name="Input [yellow] 2 2 3 3 2 2 4 5" xfId="12977" xr:uid="{00000000-0005-0000-0000-0000572F0000}"/>
    <cellStyle name="Input [yellow] 2 2 3 3 2 2 4 6" xfId="12978" xr:uid="{00000000-0005-0000-0000-0000582F0000}"/>
    <cellStyle name="Input [yellow] 2 2 3 3 2 2 4 7" xfId="12979" xr:uid="{00000000-0005-0000-0000-0000592F0000}"/>
    <cellStyle name="Input [yellow] 2 2 3 3 2 2 4 8" xfId="12980" xr:uid="{00000000-0005-0000-0000-00005A2F0000}"/>
    <cellStyle name="Input [yellow] 2 2 3 3 2 2 4 9" xfId="12981" xr:uid="{00000000-0005-0000-0000-00005B2F0000}"/>
    <cellStyle name="Input [yellow] 2 2 3 3 2 2 5" xfId="12982" xr:uid="{00000000-0005-0000-0000-00005C2F0000}"/>
    <cellStyle name="Input [yellow] 2 2 3 3 2 2 5 2" xfId="12983" xr:uid="{00000000-0005-0000-0000-00005D2F0000}"/>
    <cellStyle name="Input [yellow] 2 2 3 3 2 2 5 3" xfId="12984" xr:uid="{00000000-0005-0000-0000-00005E2F0000}"/>
    <cellStyle name="Input [yellow] 2 2 3 3 2 2 5 4" xfId="12985" xr:uid="{00000000-0005-0000-0000-00005F2F0000}"/>
    <cellStyle name="Input [yellow] 2 2 3 3 2 2 5 5" xfId="12986" xr:uid="{00000000-0005-0000-0000-0000602F0000}"/>
    <cellStyle name="Input [yellow] 2 2 3 3 2 2 5 6" xfId="12987" xr:uid="{00000000-0005-0000-0000-0000612F0000}"/>
    <cellStyle name="Input [yellow] 2 2 3 3 2 2 5 7" xfId="12988" xr:uid="{00000000-0005-0000-0000-0000622F0000}"/>
    <cellStyle name="Input [yellow] 2 2 3 3 2 2 5 8" xfId="12989" xr:uid="{00000000-0005-0000-0000-0000632F0000}"/>
    <cellStyle name="Input [yellow] 2 2 3 3 2 2 6" xfId="12990" xr:uid="{00000000-0005-0000-0000-0000642F0000}"/>
    <cellStyle name="Input [yellow] 2 2 3 3 2 2 6 2" xfId="12991" xr:uid="{00000000-0005-0000-0000-0000652F0000}"/>
    <cellStyle name="Input [yellow] 2 2 3 3 2 2 6 3" xfId="12992" xr:uid="{00000000-0005-0000-0000-0000662F0000}"/>
    <cellStyle name="Input [yellow] 2 2 3 3 2 2 6 4" xfId="12993" xr:uid="{00000000-0005-0000-0000-0000672F0000}"/>
    <cellStyle name="Input [yellow] 2 2 3 3 2 2 6 5" xfId="12994" xr:uid="{00000000-0005-0000-0000-0000682F0000}"/>
    <cellStyle name="Input [yellow] 2 2 3 3 2 2 6 6" xfId="12995" xr:uid="{00000000-0005-0000-0000-0000692F0000}"/>
    <cellStyle name="Input [yellow] 2 2 3 3 2 2 6 7" xfId="12996" xr:uid="{00000000-0005-0000-0000-00006A2F0000}"/>
    <cellStyle name="Input [yellow] 2 2 3 3 2 2 6 8" xfId="12997" xr:uid="{00000000-0005-0000-0000-00006B2F0000}"/>
    <cellStyle name="Input [yellow] 2 2 3 3 2 2 7" xfId="12998" xr:uid="{00000000-0005-0000-0000-00006C2F0000}"/>
    <cellStyle name="Input [yellow] 2 2 3 3 2 2 7 2" xfId="12999" xr:uid="{00000000-0005-0000-0000-00006D2F0000}"/>
    <cellStyle name="Input [yellow] 2 2 3 3 2 2 7 3" xfId="13000" xr:uid="{00000000-0005-0000-0000-00006E2F0000}"/>
    <cellStyle name="Input [yellow] 2 2 3 3 2 2 7 4" xfId="13001" xr:uid="{00000000-0005-0000-0000-00006F2F0000}"/>
    <cellStyle name="Input [yellow] 2 2 3 3 2 2 7 5" xfId="13002" xr:uid="{00000000-0005-0000-0000-0000702F0000}"/>
    <cellStyle name="Input [yellow] 2 2 3 3 2 2 7 6" xfId="13003" xr:uid="{00000000-0005-0000-0000-0000712F0000}"/>
    <cellStyle name="Input [yellow] 2 2 3 3 2 2 7 7" xfId="13004" xr:uid="{00000000-0005-0000-0000-0000722F0000}"/>
    <cellStyle name="Input [yellow] 2 2 3 3 2 2 7 8" xfId="13005" xr:uid="{00000000-0005-0000-0000-0000732F0000}"/>
    <cellStyle name="Input [yellow] 2 2 3 3 2 2 8" xfId="13006" xr:uid="{00000000-0005-0000-0000-0000742F0000}"/>
    <cellStyle name="Input [yellow] 2 2 3 3 2 2 8 2" xfId="13007" xr:uid="{00000000-0005-0000-0000-0000752F0000}"/>
    <cellStyle name="Input [yellow] 2 2 3 3 2 2 8 3" xfId="13008" xr:uid="{00000000-0005-0000-0000-0000762F0000}"/>
    <cellStyle name="Input [yellow] 2 2 3 3 2 2 8 4" xfId="13009" xr:uid="{00000000-0005-0000-0000-0000772F0000}"/>
    <cellStyle name="Input [yellow] 2 2 3 3 2 2 8 5" xfId="13010" xr:uid="{00000000-0005-0000-0000-0000782F0000}"/>
    <cellStyle name="Input [yellow] 2 2 3 3 2 2 8 6" xfId="13011" xr:uid="{00000000-0005-0000-0000-0000792F0000}"/>
    <cellStyle name="Input [yellow] 2 2 3 3 2 2 8 7" xfId="13012" xr:uid="{00000000-0005-0000-0000-00007A2F0000}"/>
    <cellStyle name="Input [yellow] 2 2 3 3 2 2 8 8" xfId="13013" xr:uid="{00000000-0005-0000-0000-00007B2F0000}"/>
    <cellStyle name="Input [yellow] 2 2 3 3 2 2 9" xfId="13014" xr:uid="{00000000-0005-0000-0000-00007C2F0000}"/>
    <cellStyle name="Input [yellow] 2 2 3 3 2 3" xfId="577" xr:uid="{00000000-0005-0000-0000-00007D2F0000}"/>
    <cellStyle name="Input [yellow] 2 2 3 3 2 3 10" xfId="13015" xr:uid="{00000000-0005-0000-0000-00007E2F0000}"/>
    <cellStyle name="Input [yellow] 2 2 3 3 2 3 2" xfId="13016" xr:uid="{00000000-0005-0000-0000-00007F2F0000}"/>
    <cellStyle name="Input [yellow] 2 2 3 3 2 3 2 2" xfId="13017" xr:uid="{00000000-0005-0000-0000-0000802F0000}"/>
    <cellStyle name="Input [yellow] 2 2 3 3 2 3 2 3" xfId="13018" xr:uid="{00000000-0005-0000-0000-0000812F0000}"/>
    <cellStyle name="Input [yellow] 2 2 3 3 2 3 2 4" xfId="13019" xr:uid="{00000000-0005-0000-0000-0000822F0000}"/>
    <cellStyle name="Input [yellow] 2 2 3 3 2 3 2 5" xfId="13020" xr:uid="{00000000-0005-0000-0000-0000832F0000}"/>
    <cellStyle name="Input [yellow] 2 2 3 3 2 3 2 6" xfId="13021" xr:uid="{00000000-0005-0000-0000-0000842F0000}"/>
    <cellStyle name="Input [yellow] 2 2 3 3 2 3 2 7" xfId="13022" xr:uid="{00000000-0005-0000-0000-0000852F0000}"/>
    <cellStyle name="Input [yellow] 2 2 3 3 2 3 2 8" xfId="13023" xr:uid="{00000000-0005-0000-0000-0000862F0000}"/>
    <cellStyle name="Input [yellow] 2 2 3 3 2 3 3" xfId="13024" xr:uid="{00000000-0005-0000-0000-0000872F0000}"/>
    <cellStyle name="Input [yellow] 2 2 3 3 2 3 4" xfId="13025" xr:uid="{00000000-0005-0000-0000-0000882F0000}"/>
    <cellStyle name="Input [yellow] 2 2 3 3 2 3 5" xfId="13026" xr:uid="{00000000-0005-0000-0000-0000892F0000}"/>
    <cellStyle name="Input [yellow] 2 2 3 3 2 3 6" xfId="13027" xr:uid="{00000000-0005-0000-0000-00008A2F0000}"/>
    <cellStyle name="Input [yellow] 2 2 3 3 2 3 7" xfId="13028" xr:uid="{00000000-0005-0000-0000-00008B2F0000}"/>
    <cellStyle name="Input [yellow] 2 2 3 3 2 3 8" xfId="13029" xr:uid="{00000000-0005-0000-0000-00008C2F0000}"/>
    <cellStyle name="Input [yellow] 2 2 3 3 2 3 9" xfId="13030" xr:uid="{00000000-0005-0000-0000-00008D2F0000}"/>
    <cellStyle name="Input [yellow] 2 2 3 3 2 4" xfId="13031" xr:uid="{00000000-0005-0000-0000-00008E2F0000}"/>
    <cellStyle name="Input [yellow] 2 2 3 3 2 4 10" xfId="13032" xr:uid="{00000000-0005-0000-0000-00008F2F0000}"/>
    <cellStyle name="Input [yellow] 2 2 3 3 2 4 2" xfId="13033" xr:uid="{00000000-0005-0000-0000-0000902F0000}"/>
    <cellStyle name="Input [yellow] 2 2 3 3 2 4 2 2" xfId="13034" xr:uid="{00000000-0005-0000-0000-0000912F0000}"/>
    <cellStyle name="Input [yellow] 2 2 3 3 2 4 2 3" xfId="13035" xr:uid="{00000000-0005-0000-0000-0000922F0000}"/>
    <cellStyle name="Input [yellow] 2 2 3 3 2 4 2 4" xfId="13036" xr:uid="{00000000-0005-0000-0000-0000932F0000}"/>
    <cellStyle name="Input [yellow] 2 2 3 3 2 4 2 5" xfId="13037" xr:uid="{00000000-0005-0000-0000-0000942F0000}"/>
    <cellStyle name="Input [yellow] 2 2 3 3 2 4 2 6" xfId="13038" xr:uid="{00000000-0005-0000-0000-0000952F0000}"/>
    <cellStyle name="Input [yellow] 2 2 3 3 2 4 2 7" xfId="13039" xr:uid="{00000000-0005-0000-0000-0000962F0000}"/>
    <cellStyle name="Input [yellow] 2 2 3 3 2 4 2 8" xfId="13040" xr:uid="{00000000-0005-0000-0000-0000972F0000}"/>
    <cellStyle name="Input [yellow] 2 2 3 3 2 4 3" xfId="13041" xr:uid="{00000000-0005-0000-0000-0000982F0000}"/>
    <cellStyle name="Input [yellow] 2 2 3 3 2 4 4" xfId="13042" xr:uid="{00000000-0005-0000-0000-0000992F0000}"/>
    <cellStyle name="Input [yellow] 2 2 3 3 2 4 5" xfId="13043" xr:uid="{00000000-0005-0000-0000-00009A2F0000}"/>
    <cellStyle name="Input [yellow] 2 2 3 3 2 4 6" xfId="13044" xr:uid="{00000000-0005-0000-0000-00009B2F0000}"/>
    <cellStyle name="Input [yellow] 2 2 3 3 2 4 7" xfId="13045" xr:uid="{00000000-0005-0000-0000-00009C2F0000}"/>
    <cellStyle name="Input [yellow] 2 2 3 3 2 4 8" xfId="13046" xr:uid="{00000000-0005-0000-0000-00009D2F0000}"/>
    <cellStyle name="Input [yellow] 2 2 3 3 2 4 9" xfId="13047" xr:uid="{00000000-0005-0000-0000-00009E2F0000}"/>
    <cellStyle name="Input [yellow] 2 2 3 3 2 5" xfId="13048" xr:uid="{00000000-0005-0000-0000-00009F2F0000}"/>
    <cellStyle name="Input [yellow] 2 2 3 3 2 5 2" xfId="13049" xr:uid="{00000000-0005-0000-0000-0000A02F0000}"/>
    <cellStyle name="Input [yellow] 2 2 3 3 2 5 3" xfId="13050" xr:uid="{00000000-0005-0000-0000-0000A12F0000}"/>
    <cellStyle name="Input [yellow] 2 2 3 3 2 5 4" xfId="13051" xr:uid="{00000000-0005-0000-0000-0000A22F0000}"/>
    <cellStyle name="Input [yellow] 2 2 3 3 2 5 5" xfId="13052" xr:uid="{00000000-0005-0000-0000-0000A32F0000}"/>
    <cellStyle name="Input [yellow] 2 2 3 3 2 5 6" xfId="13053" xr:uid="{00000000-0005-0000-0000-0000A42F0000}"/>
    <cellStyle name="Input [yellow] 2 2 3 3 2 5 7" xfId="13054" xr:uid="{00000000-0005-0000-0000-0000A52F0000}"/>
    <cellStyle name="Input [yellow] 2 2 3 3 2 5 8" xfId="13055" xr:uid="{00000000-0005-0000-0000-0000A62F0000}"/>
    <cellStyle name="Input [yellow] 2 2 3 3 2 5 9" xfId="13056" xr:uid="{00000000-0005-0000-0000-0000A72F0000}"/>
    <cellStyle name="Input [yellow] 2 2 3 3 2 6" xfId="13057" xr:uid="{00000000-0005-0000-0000-0000A82F0000}"/>
    <cellStyle name="Input [yellow] 2 2 3 3 2 6 2" xfId="13058" xr:uid="{00000000-0005-0000-0000-0000A92F0000}"/>
    <cellStyle name="Input [yellow] 2 2 3 3 2 6 3" xfId="13059" xr:uid="{00000000-0005-0000-0000-0000AA2F0000}"/>
    <cellStyle name="Input [yellow] 2 2 3 3 2 6 4" xfId="13060" xr:uid="{00000000-0005-0000-0000-0000AB2F0000}"/>
    <cellStyle name="Input [yellow] 2 2 3 3 2 6 5" xfId="13061" xr:uid="{00000000-0005-0000-0000-0000AC2F0000}"/>
    <cellStyle name="Input [yellow] 2 2 3 3 2 6 6" xfId="13062" xr:uid="{00000000-0005-0000-0000-0000AD2F0000}"/>
    <cellStyle name="Input [yellow] 2 2 3 3 2 6 7" xfId="13063" xr:uid="{00000000-0005-0000-0000-0000AE2F0000}"/>
    <cellStyle name="Input [yellow] 2 2 3 3 2 6 8" xfId="13064" xr:uid="{00000000-0005-0000-0000-0000AF2F0000}"/>
    <cellStyle name="Input [yellow] 2 2 3 3 2 7" xfId="13065" xr:uid="{00000000-0005-0000-0000-0000B02F0000}"/>
    <cellStyle name="Input [yellow] 2 2 3 3 2 7 2" xfId="13066" xr:uid="{00000000-0005-0000-0000-0000B12F0000}"/>
    <cellStyle name="Input [yellow] 2 2 3 3 2 7 3" xfId="13067" xr:uid="{00000000-0005-0000-0000-0000B22F0000}"/>
    <cellStyle name="Input [yellow] 2 2 3 3 2 7 4" xfId="13068" xr:uid="{00000000-0005-0000-0000-0000B32F0000}"/>
    <cellStyle name="Input [yellow] 2 2 3 3 2 7 5" xfId="13069" xr:uid="{00000000-0005-0000-0000-0000B42F0000}"/>
    <cellStyle name="Input [yellow] 2 2 3 3 2 7 6" xfId="13070" xr:uid="{00000000-0005-0000-0000-0000B52F0000}"/>
    <cellStyle name="Input [yellow] 2 2 3 3 2 7 7" xfId="13071" xr:uid="{00000000-0005-0000-0000-0000B62F0000}"/>
    <cellStyle name="Input [yellow] 2 2 3 3 2 7 8" xfId="13072" xr:uid="{00000000-0005-0000-0000-0000B72F0000}"/>
    <cellStyle name="Input [yellow] 2 2 3 3 2 8" xfId="13073" xr:uid="{00000000-0005-0000-0000-0000B82F0000}"/>
    <cellStyle name="Input [yellow] 2 2 3 3 2 8 2" xfId="13074" xr:uid="{00000000-0005-0000-0000-0000B92F0000}"/>
    <cellStyle name="Input [yellow] 2 2 3 3 2 8 3" xfId="13075" xr:uid="{00000000-0005-0000-0000-0000BA2F0000}"/>
    <cellStyle name="Input [yellow] 2 2 3 3 2 8 4" xfId="13076" xr:uid="{00000000-0005-0000-0000-0000BB2F0000}"/>
    <cellStyle name="Input [yellow] 2 2 3 3 2 8 5" xfId="13077" xr:uid="{00000000-0005-0000-0000-0000BC2F0000}"/>
    <cellStyle name="Input [yellow] 2 2 3 3 2 8 6" xfId="13078" xr:uid="{00000000-0005-0000-0000-0000BD2F0000}"/>
    <cellStyle name="Input [yellow] 2 2 3 3 2 8 7" xfId="13079" xr:uid="{00000000-0005-0000-0000-0000BE2F0000}"/>
    <cellStyle name="Input [yellow] 2 2 3 3 2 8 8" xfId="13080" xr:uid="{00000000-0005-0000-0000-0000BF2F0000}"/>
    <cellStyle name="Input [yellow] 2 2 3 3 2 9" xfId="13081" xr:uid="{00000000-0005-0000-0000-0000C02F0000}"/>
    <cellStyle name="Input [yellow] 2 2 3 3 2 9 2" xfId="13082" xr:uid="{00000000-0005-0000-0000-0000C12F0000}"/>
    <cellStyle name="Input [yellow] 2 2 3 3 2 9 3" xfId="13083" xr:uid="{00000000-0005-0000-0000-0000C22F0000}"/>
    <cellStyle name="Input [yellow] 2 2 3 3 2 9 4" xfId="13084" xr:uid="{00000000-0005-0000-0000-0000C32F0000}"/>
    <cellStyle name="Input [yellow] 2 2 3 3 2 9 5" xfId="13085" xr:uid="{00000000-0005-0000-0000-0000C42F0000}"/>
    <cellStyle name="Input [yellow] 2 2 3 3 2 9 6" xfId="13086" xr:uid="{00000000-0005-0000-0000-0000C52F0000}"/>
    <cellStyle name="Input [yellow] 2 2 3 3 2 9 7" xfId="13087" xr:uid="{00000000-0005-0000-0000-0000C62F0000}"/>
    <cellStyle name="Input [yellow] 2 2 3 3 2 9 8" xfId="13088" xr:uid="{00000000-0005-0000-0000-0000C72F0000}"/>
    <cellStyle name="Input [yellow] 2 2 3 3 3" xfId="578" xr:uid="{00000000-0005-0000-0000-0000C82F0000}"/>
    <cellStyle name="Input [yellow] 2 2 3 3 3 10" xfId="13089" xr:uid="{00000000-0005-0000-0000-0000C92F0000}"/>
    <cellStyle name="Input [yellow] 2 2 3 3 3 11" xfId="13090" xr:uid="{00000000-0005-0000-0000-0000CA2F0000}"/>
    <cellStyle name="Input [yellow] 2 2 3 3 3 12" xfId="13091" xr:uid="{00000000-0005-0000-0000-0000CB2F0000}"/>
    <cellStyle name="Input [yellow] 2 2 3 3 3 13" xfId="13092" xr:uid="{00000000-0005-0000-0000-0000CC2F0000}"/>
    <cellStyle name="Input [yellow] 2 2 3 3 3 14" xfId="13093" xr:uid="{00000000-0005-0000-0000-0000CD2F0000}"/>
    <cellStyle name="Input [yellow] 2 2 3 3 3 15" xfId="13094" xr:uid="{00000000-0005-0000-0000-0000CE2F0000}"/>
    <cellStyle name="Input [yellow] 2 2 3 3 3 16" xfId="13095" xr:uid="{00000000-0005-0000-0000-0000CF2F0000}"/>
    <cellStyle name="Input [yellow] 2 2 3 3 3 17" xfId="13096" xr:uid="{00000000-0005-0000-0000-0000D02F0000}"/>
    <cellStyle name="Input [yellow] 2 2 3 3 3 2" xfId="579" xr:uid="{00000000-0005-0000-0000-0000D12F0000}"/>
    <cellStyle name="Input [yellow] 2 2 3 3 3 2 10" xfId="13097" xr:uid="{00000000-0005-0000-0000-0000D22F0000}"/>
    <cellStyle name="Input [yellow] 2 2 3 3 3 2 11" xfId="13098" xr:uid="{00000000-0005-0000-0000-0000D32F0000}"/>
    <cellStyle name="Input [yellow] 2 2 3 3 3 2 12" xfId="13099" xr:uid="{00000000-0005-0000-0000-0000D42F0000}"/>
    <cellStyle name="Input [yellow] 2 2 3 3 3 2 13" xfId="13100" xr:uid="{00000000-0005-0000-0000-0000D52F0000}"/>
    <cellStyle name="Input [yellow] 2 2 3 3 3 2 14" xfId="13101" xr:uid="{00000000-0005-0000-0000-0000D62F0000}"/>
    <cellStyle name="Input [yellow] 2 2 3 3 3 2 15" xfId="13102" xr:uid="{00000000-0005-0000-0000-0000D72F0000}"/>
    <cellStyle name="Input [yellow] 2 2 3 3 3 2 16" xfId="13103" xr:uid="{00000000-0005-0000-0000-0000D82F0000}"/>
    <cellStyle name="Input [yellow] 2 2 3 3 3 2 2" xfId="580" xr:uid="{00000000-0005-0000-0000-0000D92F0000}"/>
    <cellStyle name="Input [yellow] 2 2 3 3 3 2 2 10" xfId="13104" xr:uid="{00000000-0005-0000-0000-0000DA2F0000}"/>
    <cellStyle name="Input [yellow] 2 2 3 3 3 2 2 2" xfId="13105" xr:uid="{00000000-0005-0000-0000-0000DB2F0000}"/>
    <cellStyle name="Input [yellow] 2 2 3 3 3 2 2 2 2" xfId="13106" xr:uid="{00000000-0005-0000-0000-0000DC2F0000}"/>
    <cellStyle name="Input [yellow] 2 2 3 3 3 2 2 2 3" xfId="13107" xr:uid="{00000000-0005-0000-0000-0000DD2F0000}"/>
    <cellStyle name="Input [yellow] 2 2 3 3 3 2 2 2 4" xfId="13108" xr:uid="{00000000-0005-0000-0000-0000DE2F0000}"/>
    <cellStyle name="Input [yellow] 2 2 3 3 3 2 2 2 5" xfId="13109" xr:uid="{00000000-0005-0000-0000-0000DF2F0000}"/>
    <cellStyle name="Input [yellow] 2 2 3 3 3 2 2 2 6" xfId="13110" xr:uid="{00000000-0005-0000-0000-0000E02F0000}"/>
    <cellStyle name="Input [yellow] 2 2 3 3 3 2 2 2 7" xfId="13111" xr:uid="{00000000-0005-0000-0000-0000E12F0000}"/>
    <cellStyle name="Input [yellow] 2 2 3 3 3 2 2 2 8" xfId="13112" xr:uid="{00000000-0005-0000-0000-0000E22F0000}"/>
    <cellStyle name="Input [yellow] 2 2 3 3 3 2 2 3" xfId="13113" xr:uid="{00000000-0005-0000-0000-0000E32F0000}"/>
    <cellStyle name="Input [yellow] 2 2 3 3 3 2 2 4" xfId="13114" xr:uid="{00000000-0005-0000-0000-0000E42F0000}"/>
    <cellStyle name="Input [yellow] 2 2 3 3 3 2 2 5" xfId="13115" xr:uid="{00000000-0005-0000-0000-0000E52F0000}"/>
    <cellStyle name="Input [yellow] 2 2 3 3 3 2 2 6" xfId="13116" xr:uid="{00000000-0005-0000-0000-0000E62F0000}"/>
    <cellStyle name="Input [yellow] 2 2 3 3 3 2 2 7" xfId="13117" xr:uid="{00000000-0005-0000-0000-0000E72F0000}"/>
    <cellStyle name="Input [yellow] 2 2 3 3 3 2 2 8" xfId="13118" xr:uid="{00000000-0005-0000-0000-0000E82F0000}"/>
    <cellStyle name="Input [yellow] 2 2 3 3 3 2 2 9" xfId="13119" xr:uid="{00000000-0005-0000-0000-0000E92F0000}"/>
    <cellStyle name="Input [yellow] 2 2 3 3 3 2 3" xfId="13120" xr:uid="{00000000-0005-0000-0000-0000EA2F0000}"/>
    <cellStyle name="Input [yellow] 2 2 3 3 3 2 3 10" xfId="13121" xr:uid="{00000000-0005-0000-0000-0000EB2F0000}"/>
    <cellStyle name="Input [yellow] 2 2 3 3 3 2 3 2" xfId="13122" xr:uid="{00000000-0005-0000-0000-0000EC2F0000}"/>
    <cellStyle name="Input [yellow] 2 2 3 3 3 2 3 2 2" xfId="13123" xr:uid="{00000000-0005-0000-0000-0000ED2F0000}"/>
    <cellStyle name="Input [yellow] 2 2 3 3 3 2 3 2 3" xfId="13124" xr:uid="{00000000-0005-0000-0000-0000EE2F0000}"/>
    <cellStyle name="Input [yellow] 2 2 3 3 3 2 3 2 4" xfId="13125" xr:uid="{00000000-0005-0000-0000-0000EF2F0000}"/>
    <cellStyle name="Input [yellow] 2 2 3 3 3 2 3 2 5" xfId="13126" xr:uid="{00000000-0005-0000-0000-0000F02F0000}"/>
    <cellStyle name="Input [yellow] 2 2 3 3 3 2 3 2 6" xfId="13127" xr:uid="{00000000-0005-0000-0000-0000F12F0000}"/>
    <cellStyle name="Input [yellow] 2 2 3 3 3 2 3 2 7" xfId="13128" xr:uid="{00000000-0005-0000-0000-0000F22F0000}"/>
    <cellStyle name="Input [yellow] 2 2 3 3 3 2 3 2 8" xfId="13129" xr:uid="{00000000-0005-0000-0000-0000F32F0000}"/>
    <cellStyle name="Input [yellow] 2 2 3 3 3 2 3 3" xfId="13130" xr:uid="{00000000-0005-0000-0000-0000F42F0000}"/>
    <cellStyle name="Input [yellow] 2 2 3 3 3 2 3 4" xfId="13131" xr:uid="{00000000-0005-0000-0000-0000F52F0000}"/>
    <cellStyle name="Input [yellow] 2 2 3 3 3 2 3 5" xfId="13132" xr:uid="{00000000-0005-0000-0000-0000F62F0000}"/>
    <cellStyle name="Input [yellow] 2 2 3 3 3 2 3 6" xfId="13133" xr:uid="{00000000-0005-0000-0000-0000F72F0000}"/>
    <cellStyle name="Input [yellow] 2 2 3 3 3 2 3 7" xfId="13134" xr:uid="{00000000-0005-0000-0000-0000F82F0000}"/>
    <cellStyle name="Input [yellow] 2 2 3 3 3 2 3 8" xfId="13135" xr:uid="{00000000-0005-0000-0000-0000F92F0000}"/>
    <cellStyle name="Input [yellow] 2 2 3 3 3 2 3 9" xfId="13136" xr:uid="{00000000-0005-0000-0000-0000FA2F0000}"/>
    <cellStyle name="Input [yellow] 2 2 3 3 3 2 4" xfId="13137" xr:uid="{00000000-0005-0000-0000-0000FB2F0000}"/>
    <cellStyle name="Input [yellow] 2 2 3 3 3 2 4 2" xfId="13138" xr:uid="{00000000-0005-0000-0000-0000FC2F0000}"/>
    <cellStyle name="Input [yellow] 2 2 3 3 3 2 4 3" xfId="13139" xr:uid="{00000000-0005-0000-0000-0000FD2F0000}"/>
    <cellStyle name="Input [yellow] 2 2 3 3 3 2 4 4" xfId="13140" xr:uid="{00000000-0005-0000-0000-0000FE2F0000}"/>
    <cellStyle name="Input [yellow] 2 2 3 3 3 2 4 5" xfId="13141" xr:uid="{00000000-0005-0000-0000-0000FF2F0000}"/>
    <cellStyle name="Input [yellow] 2 2 3 3 3 2 4 6" xfId="13142" xr:uid="{00000000-0005-0000-0000-000000300000}"/>
    <cellStyle name="Input [yellow] 2 2 3 3 3 2 4 7" xfId="13143" xr:uid="{00000000-0005-0000-0000-000001300000}"/>
    <cellStyle name="Input [yellow] 2 2 3 3 3 2 4 8" xfId="13144" xr:uid="{00000000-0005-0000-0000-000002300000}"/>
    <cellStyle name="Input [yellow] 2 2 3 3 3 2 4 9" xfId="13145" xr:uid="{00000000-0005-0000-0000-000003300000}"/>
    <cellStyle name="Input [yellow] 2 2 3 3 3 2 5" xfId="13146" xr:uid="{00000000-0005-0000-0000-000004300000}"/>
    <cellStyle name="Input [yellow] 2 2 3 3 3 2 5 2" xfId="13147" xr:uid="{00000000-0005-0000-0000-000005300000}"/>
    <cellStyle name="Input [yellow] 2 2 3 3 3 2 5 3" xfId="13148" xr:uid="{00000000-0005-0000-0000-000006300000}"/>
    <cellStyle name="Input [yellow] 2 2 3 3 3 2 5 4" xfId="13149" xr:uid="{00000000-0005-0000-0000-000007300000}"/>
    <cellStyle name="Input [yellow] 2 2 3 3 3 2 5 5" xfId="13150" xr:uid="{00000000-0005-0000-0000-000008300000}"/>
    <cellStyle name="Input [yellow] 2 2 3 3 3 2 5 6" xfId="13151" xr:uid="{00000000-0005-0000-0000-000009300000}"/>
    <cellStyle name="Input [yellow] 2 2 3 3 3 2 5 7" xfId="13152" xr:uid="{00000000-0005-0000-0000-00000A300000}"/>
    <cellStyle name="Input [yellow] 2 2 3 3 3 2 5 8" xfId="13153" xr:uid="{00000000-0005-0000-0000-00000B300000}"/>
    <cellStyle name="Input [yellow] 2 2 3 3 3 2 6" xfId="13154" xr:uid="{00000000-0005-0000-0000-00000C300000}"/>
    <cellStyle name="Input [yellow] 2 2 3 3 3 2 6 2" xfId="13155" xr:uid="{00000000-0005-0000-0000-00000D300000}"/>
    <cellStyle name="Input [yellow] 2 2 3 3 3 2 6 3" xfId="13156" xr:uid="{00000000-0005-0000-0000-00000E300000}"/>
    <cellStyle name="Input [yellow] 2 2 3 3 3 2 6 4" xfId="13157" xr:uid="{00000000-0005-0000-0000-00000F300000}"/>
    <cellStyle name="Input [yellow] 2 2 3 3 3 2 6 5" xfId="13158" xr:uid="{00000000-0005-0000-0000-000010300000}"/>
    <cellStyle name="Input [yellow] 2 2 3 3 3 2 6 6" xfId="13159" xr:uid="{00000000-0005-0000-0000-000011300000}"/>
    <cellStyle name="Input [yellow] 2 2 3 3 3 2 6 7" xfId="13160" xr:uid="{00000000-0005-0000-0000-000012300000}"/>
    <cellStyle name="Input [yellow] 2 2 3 3 3 2 6 8" xfId="13161" xr:uid="{00000000-0005-0000-0000-000013300000}"/>
    <cellStyle name="Input [yellow] 2 2 3 3 3 2 7" xfId="13162" xr:uid="{00000000-0005-0000-0000-000014300000}"/>
    <cellStyle name="Input [yellow] 2 2 3 3 3 2 7 2" xfId="13163" xr:uid="{00000000-0005-0000-0000-000015300000}"/>
    <cellStyle name="Input [yellow] 2 2 3 3 3 2 7 3" xfId="13164" xr:uid="{00000000-0005-0000-0000-000016300000}"/>
    <cellStyle name="Input [yellow] 2 2 3 3 3 2 7 4" xfId="13165" xr:uid="{00000000-0005-0000-0000-000017300000}"/>
    <cellStyle name="Input [yellow] 2 2 3 3 3 2 7 5" xfId="13166" xr:uid="{00000000-0005-0000-0000-000018300000}"/>
    <cellStyle name="Input [yellow] 2 2 3 3 3 2 7 6" xfId="13167" xr:uid="{00000000-0005-0000-0000-000019300000}"/>
    <cellStyle name="Input [yellow] 2 2 3 3 3 2 7 7" xfId="13168" xr:uid="{00000000-0005-0000-0000-00001A300000}"/>
    <cellStyle name="Input [yellow] 2 2 3 3 3 2 7 8" xfId="13169" xr:uid="{00000000-0005-0000-0000-00001B300000}"/>
    <cellStyle name="Input [yellow] 2 2 3 3 3 2 8" xfId="13170" xr:uid="{00000000-0005-0000-0000-00001C300000}"/>
    <cellStyle name="Input [yellow] 2 2 3 3 3 2 8 2" xfId="13171" xr:uid="{00000000-0005-0000-0000-00001D300000}"/>
    <cellStyle name="Input [yellow] 2 2 3 3 3 2 8 3" xfId="13172" xr:uid="{00000000-0005-0000-0000-00001E300000}"/>
    <cellStyle name="Input [yellow] 2 2 3 3 3 2 8 4" xfId="13173" xr:uid="{00000000-0005-0000-0000-00001F300000}"/>
    <cellStyle name="Input [yellow] 2 2 3 3 3 2 8 5" xfId="13174" xr:uid="{00000000-0005-0000-0000-000020300000}"/>
    <cellStyle name="Input [yellow] 2 2 3 3 3 2 8 6" xfId="13175" xr:uid="{00000000-0005-0000-0000-000021300000}"/>
    <cellStyle name="Input [yellow] 2 2 3 3 3 2 8 7" xfId="13176" xr:uid="{00000000-0005-0000-0000-000022300000}"/>
    <cellStyle name="Input [yellow] 2 2 3 3 3 2 8 8" xfId="13177" xr:uid="{00000000-0005-0000-0000-000023300000}"/>
    <cellStyle name="Input [yellow] 2 2 3 3 3 2 9" xfId="13178" xr:uid="{00000000-0005-0000-0000-000024300000}"/>
    <cellStyle name="Input [yellow] 2 2 3 3 3 3" xfId="581" xr:uid="{00000000-0005-0000-0000-000025300000}"/>
    <cellStyle name="Input [yellow] 2 2 3 3 3 3 10" xfId="13179" xr:uid="{00000000-0005-0000-0000-000026300000}"/>
    <cellStyle name="Input [yellow] 2 2 3 3 3 3 2" xfId="13180" xr:uid="{00000000-0005-0000-0000-000027300000}"/>
    <cellStyle name="Input [yellow] 2 2 3 3 3 3 2 2" xfId="13181" xr:uid="{00000000-0005-0000-0000-000028300000}"/>
    <cellStyle name="Input [yellow] 2 2 3 3 3 3 2 3" xfId="13182" xr:uid="{00000000-0005-0000-0000-000029300000}"/>
    <cellStyle name="Input [yellow] 2 2 3 3 3 3 2 4" xfId="13183" xr:uid="{00000000-0005-0000-0000-00002A300000}"/>
    <cellStyle name="Input [yellow] 2 2 3 3 3 3 2 5" xfId="13184" xr:uid="{00000000-0005-0000-0000-00002B300000}"/>
    <cellStyle name="Input [yellow] 2 2 3 3 3 3 2 6" xfId="13185" xr:uid="{00000000-0005-0000-0000-00002C300000}"/>
    <cellStyle name="Input [yellow] 2 2 3 3 3 3 2 7" xfId="13186" xr:uid="{00000000-0005-0000-0000-00002D300000}"/>
    <cellStyle name="Input [yellow] 2 2 3 3 3 3 2 8" xfId="13187" xr:uid="{00000000-0005-0000-0000-00002E300000}"/>
    <cellStyle name="Input [yellow] 2 2 3 3 3 3 3" xfId="13188" xr:uid="{00000000-0005-0000-0000-00002F300000}"/>
    <cellStyle name="Input [yellow] 2 2 3 3 3 3 4" xfId="13189" xr:uid="{00000000-0005-0000-0000-000030300000}"/>
    <cellStyle name="Input [yellow] 2 2 3 3 3 3 5" xfId="13190" xr:uid="{00000000-0005-0000-0000-000031300000}"/>
    <cellStyle name="Input [yellow] 2 2 3 3 3 3 6" xfId="13191" xr:uid="{00000000-0005-0000-0000-000032300000}"/>
    <cellStyle name="Input [yellow] 2 2 3 3 3 3 7" xfId="13192" xr:uid="{00000000-0005-0000-0000-000033300000}"/>
    <cellStyle name="Input [yellow] 2 2 3 3 3 3 8" xfId="13193" xr:uid="{00000000-0005-0000-0000-000034300000}"/>
    <cellStyle name="Input [yellow] 2 2 3 3 3 3 9" xfId="13194" xr:uid="{00000000-0005-0000-0000-000035300000}"/>
    <cellStyle name="Input [yellow] 2 2 3 3 3 4" xfId="13195" xr:uid="{00000000-0005-0000-0000-000036300000}"/>
    <cellStyle name="Input [yellow] 2 2 3 3 3 4 10" xfId="13196" xr:uid="{00000000-0005-0000-0000-000037300000}"/>
    <cellStyle name="Input [yellow] 2 2 3 3 3 4 2" xfId="13197" xr:uid="{00000000-0005-0000-0000-000038300000}"/>
    <cellStyle name="Input [yellow] 2 2 3 3 3 4 2 2" xfId="13198" xr:uid="{00000000-0005-0000-0000-000039300000}"/>
    <cellStyle name="Input [yellow] 2 2 3 3 3 4 2 3" xfId="13199" xr:uid="{00000000-0005-0000-0000-00003A300000}"/>
    <cellStyle name="Input [yellow] 2 2 3 3 3 4 2 4" xfId="13200" xr:uid="{00000000-0005-0000-0000-00003B300000}"/>
    <cellStyle name="Input [yellow] 2 2 3 3 3 4 2 5" xfId="13201" xr:uid="{00000000-0005-0000-0000-00003C300000}"/>
    <cellStyle name="Input [yellow] 2 2 3 3 3 4 2 6" xfId="13202" xr:uid="{00000000-0005-0000-0000-00003D300000}"/>
    <cellStyle name="Input [yellow] 2 2 3 3 3 4 2 7" xfId="13203" xr:uid="{00000000-0005-0000-0000-00003E300000}"/>
    <cellStyle name="Input [yellow] 2 2 3 3 3 4 2 8" xfId="13204" xr:uid="{00000000-0005-0000-0000-00003F300000}"/>
    <cellStyle name="Input [yellow] 2 2 3 3 3 4 3" xfId="13205" xr:uid="{00000000-0005-0000-0000-000040300000}"/>
    <cellStyle name="Input [yellow] 2 2 3 3 3 4 4" xfId="13206" xr:uid="{00000000-0005-0000-0000-000041300000}"/>
    <cellStyle name="Input [yellow] 2 2 3 3 3 4 5" xfId="13207" xr:uid="{00000000-0005-0000-0000-000042300000}"/>
    <cellStyle name="Input [yellow] 2 2 3 3 3 4 6" xfId="13208" xr:uid="{00000000-0005-0000-0000-000043300000}"/>
    <cellStyle name="Input [yellow] 2 2 3 3 3 4 7" xfId="13209" xr:uid="{00000000-0005-0000-0000-000044300000}"/>
    <cellStyle name="Input [yellow] 2 2 3 3 3 4 8" xfId="13210" xr:uid="{00000000-0005-0000-0000-000045300000}"/>
    <cellStyle name="Input [yellow] 2 2 3 3 3 4 9" xfId="13211" xr:uid="{00000000-0005-0000-0000-000046300000}"/>
    <cellStyle name="Input [yellow] 2 2 3 3 3 5" xfId="13212" xr:uid="{00000000-0005-0000-0000-000047300000}"/>
    <cellStyle name="Input [yellow] 2 2 3 3 3 5 2" xfId="13213" xr:uid="{00000000-0005-0000-0000-000048300000}"/>
    <cellStyle name="Input [yellow] 2 2 3 3 3 5 3" xfId="13214" xr:uid="{00000000-0005-0000-0000-000049300000}"/>
    <cellStyle name="Input [yellow] 2 2 3 3 3 5 4" xfId="13215" xr:uid="{00000000-0005-0000-0000-00004A300000}"/>
    <cellStyle name="Input [yellow] 2 2 3 3 3 5 5" xfId="13216" xr:uid="{00000000-0005-0000-0000-00004B300000}"/>
    <cellStyle name="Input [yellow] 2 2 3 3 3 5 6" xfId="13217" xr:uid="{00000000-0005-0000-0000-00004C300000}"/>
    <cellStyle name="Input [yellow] 2 2 3 3 3 5 7" xfId="13218" xr:uid="{00000000-0005-0000-0000-00004D300000}"/>
    <cellStyle name="Input [yellow] 2 2 3 3 3 5 8" xfId="13219" xr:uid="{00000000-0005-0000-0000-00004E300000}"/>
    <cellStyle name="Input [yellow] 2 2 3 3 3 5 9" xfId="13220" xr:uid="{00000000-0005-0000-0000-00004F300000}"/>
    <cellStyle name="Input [yellow] 2 2 3 3 3 6" xfId="13221" xr:uid="{00000000-0005-0000-0000-000050300000}"/>
    <cellStyle name="Input [yellow] 2 2 3 3 3 6 2" xfId="13222" xr:uid="{00000000-0005-0000-0000-000051300000}"/>
    <cellStyle name="Input [yellow] 2 2 3 3 3 6 3" xfId="13223" xr:uid="{00000000-0005-0000-0000-000052300000}"/>
    <cellStyle name="Input [yellow] 2 2 3 3 3 6 4" xfId="13224" xr:uid="{00000000-0005-0000-0000-000053300000}"/>
    <cellStyle name="Input [yellow] 2 2 3 3 3 6 5" xfId="13225" xr:uid="{00000000-0005-0000-0000-000054300000}"/>
    <cellStyle name="Input [yellow] 2 2 3 3 3 6 6" xfId="13226" xr:uid="{00000000-0005-0000-0000-000055300000}"/>
    <cellStyle name="Input [yellow] 2 2 3 3 3 6 7" xfId="13227" xr:uid="{00000000-0005-0000-0000-000056300000}"/>
    <cellStyle name="Input [yellow] 2 2 3 3 3 6 8" xfId="13228" xr:uid="{00000000-0005-0000-0000-000057300000}"/>
    <cellStyle name="Input [yellow] 2 2 3 3 3 7" xfId="13229" xr:uid="{00000000-0005-0000-0000-000058300000}"/>
    <cellStyle name="Input [yellow] 2 2 3 3 3 7 2" xfId="13230" xr:uid="{00000000-0005-0000-0000-000059300000}"/>
    <cellStyle name="Input [yellow] 2 2 3 3 3 7 3" xfId="13231" xr:uid="{00000000-0005-0000-0000-00005A300000}"/>
    <cellStyle name="Input [yellow] 2 2 3 3 3 7 4" xfId="13232" xr:uid="{00000000-0005-0000-0000-00005B300000}"/>
    <cellStyle name="Input [yellow] 2 2 3 3 3 7 5" xfId="13233" xr:uid="{00000000-0005-0000-0000-00005C300000}"/>
    <cellStyle name="Input [yellow] 2 2 3 3 3 7 6" xfId="13234" xr:uid="{00000000-0005-0000-0000-00005D300000}"/>
    <cellStyle name="Input [yellow] 2 2 3 3 3 7 7" xfId="13235" xr:uid="{00000000-0005-0000-0000-00005E300000}"/>
    <cellStyle name="Input [yellow] 2 2 3 3 3 7 8" xfId="13236" xr:uid="{00000000-0005-0000-0000-00005F300000}"/>
    <cellStyle name="Input [yellow] 2 2 3 3 3 8" xfId="13237" xr:uid="{00000000-0005-0000-0000-000060300000}"/>
    <cellStyle name="Input [yellow] 2 2 3 3 3 8 2" xfId="13238" xr:uid="{00000000-0005-0000-0000-000061300000}"/>
    <cellStyle name="Input [yellow] 2 2 3 3 3 8 3" xfId="13239" xr:uid="{00000000-0005-0000-0000-000062300000}"/>
    <cellStyle name="Input [yellow] 2 2 3 3 3 8 4" xfId="13240" xr:uid="{00000000-0005-0000-0000-000063300000}"/>
    <cellStyle name="Input [yellow] 2 2 3 3 3 8 5" xfId="13241" xr:uid="{00000000-0005-0000-0000-000064300000}"/>
    <cellStyle name="Input [yellow] 2 2 3 3 3 8 6" xfId="13242" xr:uid="{00000000-0005-0000-0000-000065300000}"/>
    <cellStyle name="Input [yellow] 2 2 3 3 3 8 7" xfId="13243" xr:uid="{00000000-0005-0000-0000-000066300000}"/>
    <cellStyle name="Input [yellow] 2 2 3 3 3 8 8" xfId="13244" xr:uid="{00000000-0005-0000-0000-000067300000}"/>
    <cellStyle name="Input [yellow] 2 2 3 3 3 9" xfId="13245" xr:uid="{00000000-0005-0000-0000-000068300000}"/>
    <cellStyle name="Input [yellow] 2 2 3 3 3 9 2" xfId="13246" xr:uid="{00000000-0005-0000-0000-000069300000}"/>
    <cellStyle name="Input [yellow] 2 2 3 3 3 9 3" xfId="13247" xr:uid="{00000000-0005-0000-0000-00006A300000}"/>
    <cellStyle name="Input [yellow] 2 2 3 3 3 9 4" xfId="13248" xr:uid="{00000000-0005-0000-0000-00006B300000}"/>
    <cellStyle name="Input [yellow] 2 2 3 3 3 9 5" xfId="13249" xr:uid="{00000000-0005-0000-0000-00006C300000}"/>
    <cellStyle name="Input [yellow] 2 2 3 3 3 9 6" xfId="13250" xr:uid="{00000000-0005-0000-0000-00006D300000}"/>
    <cellStyle name="Input [yellow] 2 2 3 3 3 9 7" xfId="13251" xr:uid="{00000000-0005-0000-0000-00006E300000}"/>
    <cellStyle name="Input [yellow] 2 2 3 3 3 9 8" xfId="13252" xr:uid="{00000000-0005-0000-0000-00006F300000}"/>
    <cellStyle name="Input [yellow] 2 2 3 3 4" xfId="582" xr:uid="{00000000-0005-0000-0000-000070300000}"/>
    <cellStyle name="Input [yellow] 2 2 3 3 4 10" xfId="13253" xr:uid="{00000000-0005-0000-0000-000071300000}"/>
    <cellStyle name="Input [yellow] 2 2 3 3 4 11" xfId="13254" xr:uid="{00000000-0005-0000-0000-000072300000}"/>
    <cellStyle name="Input [yellow] 2 2 3 3 4 12" xfId="13255" xr:uid="{00000000-0005-0000-0000-000073300000}"/>
    <cellStyle name="Input [yellow] 2 2 3 3 4 13" xfId="13256" xr:uid="{00000000-0005-0000-0000-000074300000}"/>
    <cellStyle name="Input [yellow] 2 2 3 3 4 14" xfId="13257" xr:uid="{00000000-0005-0000-0000-000075300000}"/>
    <cellStyle name="Input [yellow] 2 2 3 3 4 15" xfId="13258" xr:uid="{00000000-0005-0000-0000-000076300000}"/>
    <cellStyle name="Input [yellow] 2 2 3 3 4 16" xfId="13259" xr:uid="{00000000-0005-0000-0000-000077300000}"/>
    <cellStyle name="Input [yellow] 2 2 3 3 4 2" xfId="583" xr:uid="{00000000-0005-0000-0000-000078300000}"/>
    <cellStyle name="Input [yellow] 2 2 3 3 4 2 10" xfId="13260" xr:uid="{00000000-0005-0000-0000-000079300000}"/>
    <cellStyle name="Input [yellow] 2 2 3 3 4 2 2" xfId="13261" xr:uid="{00000000-0005-0000-0000-00007A300000}"/>
    <cellStyle name="Input [yellow] 2 2 3 3 4 2 2 2" xfId="13262" xr:uid="{00000000-0005-0000-0000-00007B300000}"/>
    <cellStyle name="Input [yellow] 2 2 3 3 4 2 2 3" xfId="13263" xr:uid="{00000000-0005-0000-0000-00007C300000}"/>
    <cellStyle name="Input [yellow] 2 2 3 3 4 2 2 4" xfId="13264" xr:uid="{00000000-0005-0000-0000-00007D300000}"/>
    <cellStyle name="Input [yellow] 2 2 3 3 4 2 2 5" xfId="13265" xr:uid="{00000000-0005-0000-0000-00007E300000}"/>
    <cellStyle name="Input [yellow] 2 2 3 3 4 2 2 6" xfId="13266" xr:uid="{00000000-0005-0000-0000-00007F300000}"/>
    <cellStyle name="Input [yellow] 2 2 3 3 4 2 2 7" xfId="13267" xr:uid="{00000000-0005-0000-0000-000080300000}"/>
    <cellStyle name="Input [yellow] 2 2 3 3 4 2 2 8" xfId="13268" xr:uid="{00000000-0005-0000-0000-000081300000}"/>
    <cellStyle name="Input [yellow] 2 2 3 3 4 2 3" xfId="13269" xr:uid="{00000000-0005-0000-0000-000082300000}"/>
    <cellStyle name="Input [yellow] 2 2 3 3 4 2 4" xfId="13270" xr:uid="{00000000-0005-0000-0000-000083300000}"/>
    <cellStyle name="Input [yellow] 2 2 3 3 4 2 5" xfId="13271" xr:uid="{00000000-0005-0000-0000-000084300000}"/>
    <cellStyle name="Input [yellow] 2 2 3 3 4 2 6" xfId="13272" xr:uid="{00000000-0005-0000-0000-000085300000}"/>
    <cellStyle name="Input [yellow] 2 2 3 3 4 2 7" xfId="13273" xr:uid="{00000000-0005-0000-0000-000086300000}"/>
    <cellStyle name="Input [yellow] 2 2 3 3 4 2 8" xfId="13274" xr:uid="{00000000-0005-0000-0000-000087300000}"/>
    <cellStyle name="Input [yellow] 2 2 3 3 4 2 9" xfId="13275" xr:uid="{00000000-0005-0000-0000-000088300000}"/>
    <cellStyle name="Input [yellow] 2 2 3 3 4 3" xfId="13276" xr:uid="{00000000-0005-0000-0000-000089300000}"/>
    <cellStyle name="Input [yellow] 2 2 3 3 4 3 10" xfId="13277" xr:uid="{00000000-0005-0000-0000-00008A300000}"/>
    <cellStyle name="Input [yellow] 2 2 3 3 4 3 2" xfId="13278" xr:uid="{00000000-0005-0000-0000-00008B300000}"/>
    <cellStyle name="Input [yellow] 2 2 3 3 4 3 2 2" xfId="13279" xr:uid="{00000000-0005-0000-0000-00008C300000}"/>
    <cellStyle name="Input [yellow] 2 2 3 3 4 3 2 3" xfId="13280" xr:uid="{00000000-0005-0000-0000-00008D300000}"/>
    <cellStyle name="Input [yellow] 2 2 3 3 4 3 2 4" xfId="13281" xr:uid="{00000000-0005-0000-0000-00008E300000}"/>
    <cellStyle name="Input [yellow] 2 2 3 3 4 3 2 5" xfId="13282" xr:uid="{00000000-0005-0000-0000-00008F300000}"/>
    <cellStyle name="Input [yellow] 2 2 3 3 4 3 2 6" xfId="13283" xr:uid="{00000000-0005-0000-0000-000090300000}"/>
    <cellStyle name="Input [yellow] 2 2 3 3 4 3 2 7" xfId="13284" xr:uid="{00000000-0005-0000-0000-000091300000}"/>
    <cellStyle name="Input [yellow] 2 2 3 3 4 3 2 8" xfId="13285" xr:uid="{00000000-0005-0000-0000-000092300000}"/>
    <cellStyle name="Input [yellow] 2 2 3 3 4 3 3" xfId="13286" xr:uid="{00000000-0005-0000-0000-000093300000}"/>
    <cellStyle name="Input [yellow] 2 2 3 3 4 3 4" xfId="13287" xr:uid="{00000000-0005-0000-0000-000094300000}"/>
    <cellStyle name="Input [yellow] 2 2 3 3 4 3 5" xfId="13288" xr:uid="{00000000-0005-0000-0000-000095300000}"/>
    <cellStyle name="Input [yellow] 2 2 3 3 4 3 6" xfId="13289" xr:uid="{00000000-0005-0000-0000-000096300000}"/>
    <cellStyle name="Input [yellow] 2 2 3 3 4 3 7" xfId="13290" xr:uid="{00000000-0005-0000-0000-000097300000}"/>
    <cellStyle name="Input [yellow] 2 2 3 3 4 3 8" xfId="13291" xr:uid="{00000000-0005-0000-0000-000098300000}"/>
    <cellStyle name="Input [yellow] 2 2 3 3 4 3 9" xfId="13292" xr:uid="{00000000-0005-0000-0000-000099300000}"/>
    <cellStyle name="Input [yellow] 2 2 3 3 4 4" xfId="13293" xr:uid="{00000000-0005-0000-0000-00009A300000}"/>
    <cellStyle name="Input [yellow] 2 2 3 3 4 4 2" xfId="13294" xr:uid="{00000000-0005-0000-0000-00009B300000}"/>
    <cellStyle name="Input [yellow] 2 2 3 3 4 4 3" xfId="13295" xr:uid="{00000000-0005-0000-0000-00009C300000}"/>
    <cellStyle name="Input [yellow] 2 2 3 3 4 4 4" xfId="13296" xr:uid="{00000000-0005-0000-0000-00009D300000}"/>
    <cellStyle name="Input [yellow] 2 2 3 3 4 4 5" xfId="13297" xr:uid="{00000000-0005-0000-0000-00009E300000}"/>
    <cellStyle name="Input [yellow] 2 2 3 3 4 4 6" xfId="13298" xr:uid="{00000000-0005-0000-0000-00009F300000}"/>
    <cellStyle name="Input [yellow] 2 2 3 3 4 4 7" xfId="13299" xr:uid="{00000000-0005-0000-0000-0000A0300000}"/>
    <cellStyle name="Input [yellow] 2 2 3 3 4 4 8" xfId="13300" xr:uid="{00000000-0005-0000-0000-0000A1300000}"/>
    <cellStyle name="Input [yellow] 2 2 3 3 4 4 9" xfId="13301" xr:uid="{00000000-0005-0000-0000-0000A2300000}"/>
    <cellStyle name="Input [yellow] 2 2 3 3 4 5" xfId="13302" xr:uid="{00000000-0005-0000-0000-0000A3300000}"/>
    <cellStyle name="Input [yellow] 2 2 3 3 4 5 2" xfId="13303" xr:uid="{00000000-0005-0000-0000-0000A4300000}"/>
    <cellStyle name="Input [yellow] 2 2 3 3 4 5 3" xfId="13304" xr:uid="{00000000-0005-0000-0000-0000A5300000}"/>
    <cellStyle name="Input [yellow] 2 2 3 3 4 5 4" xfId="13305" xr:uid="{00000000-0005-0000-0000-0000A6300000}"/>
    <cellStyle name="Input [yellow] 2 2 3 3 4 5 5" xfId="13306" xr:uid="{00000000-0005-0000-0000-0000A7300000}"/>
    <cellStyle name="Input [yellow] 2 2 3 3 4 5 6" xfId="13307" xr:uid="{00000000-0005-0000-0000-0000A8300000}"/>
    <cellStyle name="Input [yellow] 2 2 3 3 4 5 7" xfId="13308" xr:uid="{00000000-0005-0000-0000-0000A9300000}"/>
    <cellStyle name="Input [yellow] 2 2 3 3 4 5 8" xfId="13309" xr:uid="{00000000-0005-0000-0000-0000AA300000}"/>
    <cellStyle name="Input [yellow] 2 2 3 3 4 6" xfId="13310" xr:uid="{00000000-0005-0000-0000-0000AB300000}"/>
    <cellStyle name="Input [yellow] 2 2 3 3 4 6 2" xfId="13311" xr:uid="{00000000-0005-0000-0000-0000AC300000}"/>
    <cellStyle name="Input [yellow] 2 2 3 3 4 6 3" xfId="13312" xr:uid="{00000000-0005-0000-0000-0000AD300000}"/>
    <cellStyle name="Input [yellow] 2 2 3 3 4 6 4" xfId="13313" xr:uid="{00000000-0005-0000-0000-0000AE300000}"/>
    <cellStyle name="Input [yellow] 2 2 3 3 4 6 5" xfId="13314" xr:uid="{00000000-0005-0000-0000-0000AF300000}"/>
    <cellStyle name="Input [yellow] 2 2 3 3 4 6 6" xfId="13315" xr:uid="{00000000-0005-0000-0000-0000B0300000}"/>
    <cellStyle name="Input [yellow] 2 2 3 3 4 6 7" xfId="13316" xr:uid="{00000000-0005-0000-0000-0000B1300000}"/>
    <cellStyle name="Input [yellow] 2 2 3 3 4 6 8" xfId="13317" xr:uid="{00000000-0005-0000-0000-0000B2300000}"/>
    <cellStyle name="Input [yellow] 2 2 3 3 4 7" xfId="13318" xr:uid="{00000000-0005-0000-0000-0000B3300000}"/>
    <cellStyle name="Input [yellow] 2 2 3 3 4 7 2" xfId="13319" xr:uid="{00000000-0005-0000-0000-0000B4300000}"/>
    <cellStyle name="Input [yellow] 2 2 3 3 4 7 3" xfId="13320" xr:uid="{00000000-0005-0000-0000-0000B5300000}"/>
    <cellStyle name="Input [yellow] 2 2 3 3 4 7 4" xfId="13321" xr:uid="{00000000-0005-0000-0000-0000B6300000}"/>
    <cellStyle name="Input [yellow] 2 2 3 3 4 7 5" xfId="13322" xr:uid="{00000000-0005-0000-0000-0000B7300000}"/>
    <cellStyle name="Input [yellow] 2 2 3 3 4 7 6" xfId="13323" xr:uid="{00000000-0005-0000-0000-0000B8300000}"/>
    <cellStyle name="Input [yellow] 2 2 3 3 4 7 7" xfId="13324" xr:uid="{00000000-0005-0000-0000-0000B9300000}"/>
    <cellStyle name="Input [yellow] 2 2 3 3 4 7 8" xfId="13325" xr:uid="{00000000-0005-0000-0000-0000BA300000}"/>
    <cellStyle name="Input [yellow] 2 2 3 3 4 8" xfId="13326" xr:uid="{00000000-0005-0000-0000-0000BB300000}"/>
    <cellStyle name="Input [yellow] 2 2 3 3 4 8 2" xfId="13327" xr:uid="{00000000-0005-0000-0000-0000BC300000}"/>
    <cellStyle name="Input [yellow] 2 2 3 3 4 8 3" xfId="13328" xr:uid="{00000000-0005-0000-0000-0000BD300000}"/>
    <cellStyle name="Input [yellow] 2 2 3 3 4 8 4" xfId="13329" xr:uid="{00000000-0005-0000-0000-0000BE300000}"/>
    <cellStyle name="Input [yellow] 2 2 3 3 4 8 5" xfId="13330" xr:uid="{00000000-0005-0000-0000-0000BF300000}"/>
    <cellStyle name="Input [yellow] 2 2 3 3 4 8 6" xfId="13331" xr:uid="{00000000-0005-0000-0000-0000C0300000}"/>
    <cellStyle name="Input [yellow] 2 2 3 3 4 8 7" xfId="13332" xr:uid="{00000000-0005-0000-0000-0000C1300000}"/>
    <cellStyle name="Input [yellow] 2 2 3 3 4 8 8" xfId="13333" xr:uid="{00000000-0005-0000-0000-0000C2300000}"/>
    <cellStyle name="Input [yellow] 2 2 3 3 4 9" xfId="13334" xr:uid="{00000000-0005-0000-0000-0000C3300000}"/>
    <cellStyle name="Input [yellow] 2 2 3 3 5" xfId="584" xr:uid="{00000000-0005-0000-0000-0000C4300000}"/>
    <cellStyle name="Input [yellow] 2 2 3 3 5 10" xfId="13335" xr:uid="{00000000-0005-0000-0000-0000C5300000}"/>
    <cellStyle name="Input [yellow] 2 2 3 3 5 2" xfId="13336" xr:uid="{00000000-0005-0000-0000-0000C6300000}"/>
    <cellStyle name="Input [yellow] 2 2 3 3 5 2 2" xfId="13337" xr:uid="{00000000-0005-0000-0000-0000C7300000}"/>
    <cellStyle name="Input [yellow] 2 2 3 3 5 2 3" xfId="13338" xr:uid="{00000000-0005-0000-0000-0000C8300000}"/>
    <cellStyle name="Input [yellow] 2 2 3 3 5 2 4" xfId="13339" xr:uid="{00000000-0005-0000-0000-0000C9300000}"/>
    <cellStyle name="Input [yellow] 2 2 3 3 5 2 5" xfId="13340" xr:uid="{00000000-0005-0000-0000-0000CA300000}"/>
    <cellStyle name="Input [yellow] 2 2 3 3 5 2 6" xfId="13341" xr:uid="{00000000-0005-0000-0000-0000CB300000}"/>
    <cellStyle name="Input [yellow] 2 2 3 3 5 2 7" xfId="13342" xr:uid="{00000000-0005-0000-0000-0000CC300000}"/>
    <cellStyle name="Input [yellow] 2 2 3 3 5 2 8" xfId="13343" xr:uid="{00000000-0005-0000-0000-0000CD300000}"/>
    <cellStyle name="Input [yellow] 2 2 3 3 5 3" xfId="13344" xr:uid="{00000000-0005-0000-0000-0000CE300000}"/>
    <cellStyle name="Input [yellow] 2 2 3 3 5 4" xfId="13345" xr:uid="{00000000-0005-0000-0000-0000CF300000}"/>
    <cellStyle name="Input [yellow] 2 2 3 3 5 5" xfId="13346" xr:uid="{00000000-0005-0000-0000-0000D0300000}"/>
    <cellStyle name="Input [yellow] 2 2 3 3 5 6" xfId="13347" xr:uid="{00000000-0005-0000-0000-0000D1300000}"/>
    <cellStyle name="Input [yellow] 2 2 3 3 5 7" xfId="13348" xr:uid="{00000000-0005-0000-0000-0000D2300000}"/>
    <cellStyle name="Input [yellow] 2 2 3 3 5 8" xfId="13349" xr:uid="{00000000-0005-0000-0000-0000D3300000}"/>
    <cellStyle name="Input [yellow] 2 2 3 3 5 9" xfId="13350" xr:uid="{00000000-0005-0000-0000-0000D4300000}"/>
    <cellStyle name="Input [yellow] 2 2 3 3 6" xfId="13351" xr:uid="{00000000-0005-0000-0000-0000D5300000}"/>
    <cellStyle name="Input [yellow] 2 2 3 3 6 10" xfId="13352" xr:uid="{00000000-0005-0000-0000-0000D6300000}"/>
    <cellStyle name="Input [yellow] 2 2 3 3 6 2" xfId="13353" xr:uid="{00000000-0005-0000-0000-0000D7300000}"/>
    <cellStyle name="Input [yellow] 2 2 3 3 6 2 2" xfId="13354" xr:uid="{00000000-0005-0000-0000-0000D8300000}"/>
    <cellStyle name="Input [yellow] 2 2 3 3 6 2 3" xfId="13355" xr:uid="{00000000-0005-0000-0000-0000D9300000}"/>
    <cellStyle name="Input [yellow] 2 2 3 3 6 2 4" xfId="13356" xr:uid="{00000000-0005-0000-0000-0000DA300000}"/>
    <cellStyle name="Input [yellow] 2 2 3 3 6 2 5" xfId="13357" xr:uid="{00000000-0005-0000-0000-0000DB300000}"/>
    <cellStyle name="Input [yellow] 2 2 3 3 6 2 6" xfId="13358" xr:uid="{00000000-0005-0000-0000-0000DC300000}"/>
    <cellStyle name="Input [yellow] 2 2 3 3 6 2 7" xfId="13359" xr:uid="{00000000-0005-0000-0000-0000DD300000}"/>
    <cellStyle name="Input [yellow] 2 2 3 3 6 2 8" xfId="13360" xr:uid="{00000000-0005-0000-0000-0000DE300000}"/>
    <cellStyle name="Input [yellow] 2 2 3 3 6 3" xfId="13361" xr:uid="{00000000-0005-0000-0000-0000DF300000}"/>
    <cellStyle name="Input [yellow] 2 2 3 3 6 4" xfId="13362" xr:uid="{00000000-0005-0000-0000-0000E0300000}"/>
    <cellStyle name="Input [yellow] 2 2 3 3 6 5" xfId="13363" xr:uid="{00000000-0005-0000-0000-0000E1300000}"/>
    <cellStyle name="Input [yellow] 2 2 3 3 6 6" xfId="13364" xr:uid="{00000000-0005-0000-0000-0000E2300000}"/>
    <cellStyle name="Input [yellow] 2 2 3 3 6 7" xfId="13365" xr:uid="{00000000-0005-0000-0000-0000E3300000}"/>
    <cellStyle name="Input [yellow] 2 2 3 3 6 8" xfId="13366" xr:uid="{00000000-0005-0000-0000-0000E4300000}"/>
    <cellStyle name="Input [yellow] 2 2 3 3 6 9" xfId="13367" xr:uid="{00000000-0005-0000-0000-0000E5300000}"/>
    <cellStyle name="Input [yellow] 2 2 3 3 7" xfId="13368" xr:uid="{00000000-0005-0000-0000-0000E6300000}"/>
    <cellStyle name="Input [yellow] 2 2 3 3 7 2" xfId="13369" xr:uid="{00000000-0005-0000-0000-0000E7300000}"/>
    <cellStyle name="Input [yellow] 2 2 3 3 7 3" xfId="13370" xr:uid="{00000000-0005-0000-0000-0000E8300000}"/>
    <cellStyle name="Input [yellow] 2 2 3 3 7 4" xfId="13371" xr:uid="{00000000-0005-0000-0000-0000E9300000}"/>
    <cellStyle name="Input [yellow] 2 2 3 3 7 5" xfId="13372" xr:uid="{00000000-0005-0000-0000-0000EA300000}"/>
    <cellStyle name="Input [yellow] 2 2 3 3 7 6" xfId="13373" xr:uid="{00000000-0005-0000-0000-0000EB300000}"/>
    <cellStyle name="Input [yellow] 2 2 3 3 7 7" xfId="13374" xr:uid="{00000000-0005-0000-0000-0000EC300000}"/>
    <cellStyle name="Input [yellow] 2 2 3 3 7 8" xfId="13375" xr:uid="{00000000-0005-0000-0000-0000ED300000}"/>
    <cellStyle name="Input [yellow] 2 2 3 3 7 9" xfId="13376" xr:uid="{00000000-0005-0000-0000-0000EE300000}"/>
    <cellStyle name="Input [yellow] 2 2 3 3 8" xfId="13377" xr:uid="{00000000-0005-0000-0000-0000EF300000}"/>
    <cellStyle name="Input [yellow] 2 2 3 3 8 2" xfId="13378" xr:uid="{00000000-0005-0000-0000-0000F0300000}"/>
    <cellStyle name="Input [yellow] 2 2 3 3 8 3" xfId="13379" xr:uid="{00000000-0005-0000-0000-0000F1300000}"/>
    <cellStyle name="Input [yellow] 2 2 3 3 8 4" xfId="13380" xr:uid="{00000000-0005-0000-0000-0000F2300000}"/>
    <cellStyle name="Input [yellow] 2 2 3 3 8 5" xfId="13381" xr:uid="{00000000-0005-0000-0000-0000F3300000}"/>
    <cellStyle name="Input [yellow] 2 2 3 3 8 6" xfId="13382" xr:uid="{00000000-0005-0000-0000-0000F4300000}"/>
    <cellStyle name="Input [yellow] 2 2 3 3 8 7" xfId="13383" xr:uid="{00000000-0005-0000-0000-0000F5300000}"/>
    <cellStyle name="Input [yellow] 2 2 3 3 8 8" xfId="13384" xr:uid="{00000000-0005-0000-0000-0000F6300000}"/>
    <cellStyle name="Input [yellow] 2 2 3 3 9" xfId="13385" xr:uid="{00000000-0005-0000-0000-0000F7300000}"/>
    <cellStyle name="Input [yellow] 2 2 3 3 9 2" xfId="13386" xr:uid="{00000000-0005-0000-0000-0000F8300000}"/>
    <cellStyle name="Input [yellow] 2 2 3 3 9 3" xfId="13387" xr:uid="{00000000-0005-0000-0000-0000F9300000}"/>
    <cellStyle name="Input [yellow] 2 2 3 3 9 4" xfId="13388" xr:uid="{00000000-0005-0000-0000-0000FA300000}"/>
    <cellStyle name="Input [yellow] 2 2 3 3 9 5" xfId="13389" xr:uid="{00000000-0005-0000-0000-0000FB300000}"/>
    <cellStyle name="Input [yellow] 2 2 3 3 9 6" xfId="13390" xr:uid="{00000000-0005-0000-0000-0000FC300000}"/>
    <cellStyle name="Input [yellow] 2 2 3 3 9 7" xfId="13391" xr:uid="{00000000-0005-0000-0000-0000FD300000}"/>
    <cellStyle name="Input [yellow] 2 2 3 3 9 8" xfId="13392" xr:uid="{00000000-0005-0000-0000-0000FE300000}"/>
    <cellStyle name="Input [yellow] 2 2 3 4" xfId="585" xr:uid="{00000000-0005-0000-0000-0000FF300000}"/>
    <cellStyle name="Input [yellow] 2 2 3 4 10" xfId="13393" xr:uid="{00000000-0005-0000-0000-000000310000}"/>
    <cellStyle name="Input [yellow] 2 2 3 4 10 2" xfId="13394" xr:uid="{00000000-0005-0000-0000-000001310000}"/>
    <cellStyle name="Input [yellow] 2 2 3 4 10 3" xfId="13395" xr:uid="{00000000-0005-0000-0000-000002310000}"/>
    <cellStyle name="Input [yellow] 2 2 3 4 10 4" xfId="13396" xr:uid="{00000000-0005-0000-0000-000003310000}"/>
    <cellStyle name="Input [yellow] 2 2 3 4 10 5" xfId="13397" xr:uid="{00000000-0005-0000-0000-000004310000}"/>
    <cellStyle name="Input [yellow] 2 2 3 4 10 6" xfId="13398" xr:uid="{00000000-0005-0000-0000-000005310000}"/>
    <cellStyle name="Input [yellow] 2 2 3 4 10 7" xfId="13399" xr:uid="{00000000-0005-0000-0000-000006310000}"/>
    <cellStyle name="Input [yellow] 2 2 3 4 10 8" xfId="13400" xr:uid="{00000000-0005-0000-0000-000007310000}"/>
    <cellStyle name="Input [yellow] 2 2 3 4 11" xfId="13401" xr:uid="{00000000-0005-0000-0000-000008310000}"/>
    <cellStyle name="Input [yellow] 2 2 3 4 11 2" xfId="13402" xr:uid="{00000000-0005-0000-0000-000009310000}"/>
    <cellStyle name="Input [yellow] 2 2 3 4 11 3" xfId="13403" xr:uid="{00000000-0005-0000-0000-00000A310000}"/>
    <cellStyle name="Input [yellow] 2 2 3 4 11 4" xfId="13404" xr:uid="{00000000-0005-0000-0000-00000B310000}"/>
    <cellStyle name="Input [yellow] 2 2 3 4 11 5" xfId="13405" xr:uid="{00000000-0005-0000-0000-00000C310000}"/>
    <cellStyle name="Input [yellow] 2 2 3 4 11 6" xfId="13406" xr:uid="{00000000-0005-0000-0000-00000D310000}"/>
    <cellStyle name="Input [yellow] 2 2 3 4 11 7" xfId="13407" xr:uid="{00000000-0005-0000-0000-00000E310000}"/>
    <cellStyle name="Input [yellow] 2 2 3 4 11 8" xfId="13408" xr:uid="{00000000-0005-0000-0000-00000F310000}"/>
    <cellStyle name="Input [yellow] 2 2 3 4 12" xfId="13409" xr:uid="{00000000-0005-0000-0000-000010310000}"/>
    <cellStyle name="Input [yellow] 2 2 3 4 13" xfId="13410" xr:uid="{00000000-0005-0000-0000-000011310000}"/>
    <cellStyle name="Input [yellow] 2 2 3 4 14" xfId="13411" xr:uid="{00000000-0005-0000-0000-000012310000}"/>
    <cellStyle name="Input [yellow] 2 2 3 4 15" xfId="13412" xr:uid="{00000000-0005-0000-0000-000013310000}"/>
    <cellStyle name="Input [yellow] 2 2 3 4 16" xfId="13413" xr:uid="{00000000-0005-0000-0000-000014310000}"/>
    <cellStyle name="Input [yellow] 2 2 3 4 17" xfId="13414" xr:uid="{00000000-0005-0000-0000-000015310000}"/>
    <cellStyle name="Input [yellow] 2 2 3 4 18" xfId="13415" xr:uid="{00000000-0005-0000-0000-000016310000}"/>
    <cellStyle name="Input [yellow] 2 2 3 4 19" xfId="13416" xr:uid="{00000000-0005-0000-0000-000017310000}"/>
    <cellStyle name="Input [yellow] 2 2 3 4 2" xfId="586" xr:uid="{00000000-0005-0000-0000-000018310000}"/>
    <cellStyle name="Input [yellow] 2 2 3 4 2 10" xfId="13417" xr:uid="{00000000-0005-0000-0000-000019310000}"/>
    <cellStyle name="Input [yellow] 2 2 3 4 2 11" xfId="13418" xr:uid="{00000000-0005-0000-0000-00001A310000}"/>
    <cellStyle name="Input [yellow] 2 2 3 4 2 12" xfId="13419" xr:uid="{00000000-0005-0000-0000-00001B310000}"/>
    <cellStyle name="Input [yellow] 2 2 3 4 2 13" xfId="13420" xr:uid="{00000000-0005-0000-0000-00001C310000}"/>
    <cellStyle name="Input [yellow] 2 2 3 4 2 14" xfId="13421" xr:uid="{00000000-0005-0000-0000-00001D310000}"/>
    <cellStyle name="Input [yellow] 2 2 3 4 2 15" xfId="13422" xr:uid="{00000000-0005-0000-0000-00001E310000}"/>
    <cellStyle name="Input [yellow] 2 2 3 4 2 16" xfId="13423" xr:uid="{00000000-0005-0000-0000-00001F310000}"/>
    <cellStyle name="Input [yellow] 2 2 3 4 2 17" xfId="13424" xr:uid="{00000000-0005-0000-0000-000020310000}"/>
    <cellStyle name="Input [yellow] 2 2 3 4 2 2" xfId="587" xr:uid="{00000000-0005-0000-0000-000021310000}"/>
    <cellStyle name="Input [yellow] 2 2 3 4 2 2 10" xfId="13425" xr:uid="{00000000-0005-0000-0000-000022310000}"/>
    <cellStyle name="Input [yellow] 2 2 3 4 2 2 11" xfId="13426" xr:uid="{00000000-0005-0000-0000-000023310000}"/>
    <cellStyle name="Input [yellow] 2 2 3 4 2 2 12" xfId="13427" xr:uid="{00000000-0005-0000-0000-000024310000}"/>
    <cellStyle name="Input [yellow] 2 2 3 4 2 2 13" xfId="13428" xr:uid="{00000000-0005-0000-0000-000025310000}"/>
    <cellStyle name="Input [yellow] 2 2 3 4 2 2 14" xfId="13429" xr:uid="{00000000-0005-0000-0000-000026310000}"/>
    <cellStyle name="Input [yellow] 2 2 3 4 2 2 15" xfId="13430" xr:uid="{00000000-0005-0000-0000-000027310000}"/>
    <cellStyle name="Input [yellow] 2 2 3 4 2 2 16" xfId="13431" xr:uid="{00000000-0005-0000-0000-000028310000}"/>
    <cellStyle name="Input [yellow] 2 2 3 4 2 2 2" xfId="588" xr:uid="{00000000-0005-0000-0000-000029310000}"/>
    <cellStyle name="Input [yellow] 2 2 3 4 2 2 2 10" xfId="13432" xr:uid="{00000000-0005-0000-0000-00002A310000}"/>
    <cellStyle name="Input [yellow] 2 2 3 4 2 2 2 2" xfId="13433" xr:uid="{00000000-0005-0000-0000-00002B310000}"/>
    <cellStyle name="Input [yellow] 2 2 3 4 2 2 2 2 2" xfId="13434" xr:uid="{00000000-0005-0000-0000-00002C310000}"/>
    <cellStyle name="Input [yellow] 2 2 3 4 2 2 2 2 3" xfId="13435" xr:uid="{00000000-0005-0000-0000-00002D310000}"/>
    <cellStyle name="Input [yellow] 2 2 3 4 2 2 2 2 4" xfId="13436" xr:uid="{00000000-0005-0000-0000-00002E310000}"/>
    <cellStyle name="Input [yellow] 2 2 3 4 2 2 2 2 5" xfId="13437" xr:uid="{00000000-0005-0000-0000-00002F310000}"/>
    <cellStyle name="Input [yellow] 2 2 3 4 2 2 2 2 6" xfId="13438" xr:uid="{00000000-0005-0000-0000-000030310000}"/>
    <cellStyle name="Input [yellow] 2 2 3 4 2 2 2 2 7" xfId="13439" xr:uid="{00000000-0005-0000-0000-000031310000}"/>
    <cellStyle name="Input [yellow] 2 2 3 4 2 2 2 2 8" xfId="13440" xr:uid="{00000000-0005-0000-0000-000032310000}"/>
    <cellStyle name="Input [yellow] 2 2 3 4 2 2 2 3" xfId="13441" xr:uid="{00000000-0005-0000-0000-000033310000}"/>
    <cellStyle name="Input [yellow] 2 2 3 4 2 2 2 4" xfId="13442" xr:uid="{00000000-0005-0000-0000-000034310000}"/>
    <cellStyle name="Input [yellow] 2 2 3 4 2 2 2 5" xfId="13443" xr:uid="{00000000-0005-0000-0000-000035310000}"/>
    <cellStyle name="Input [yellow] 2 2 3 4 2 2 2 6" xfId="13444" xr:uid="{00000000-0005-0000-0000-000036310000}"/>
    <cellStyle name="Input [yellow] 2 2 3 4 2 2 2 7" xfId="13445" xr:uid="{00000000-0005-0000-0000-000037310000}"/>
    <cellStyle name="Input [yellow] 2 2 3 4 2 2 2 8" xfId="13446" xr:uid="{00000000-0005-0000-0000-000038310000}"/>
    <cellStyle name="Input [yellow] 2 2 3 4 2 2 2 9" xfId="13447" xr:uid="{00000000-0005-0000-0000-000039310000}"/>
    <cellStyle name="Input [yellow] 2 2 3 4 2 2 3" xfId="13448" xr:uid="{00000000-0005-0000-0000-00003A310000}"/>
    <cellStyle name="Input [yellow] 2 2 3 4 2 2 3 10" xfId="13449" xr:uid="{00000000-0005-0000-0000-00003B310000}"/>
    <cellStyle name="Input [yellow] 2 2 3 4 2 2 3 2" xfId="13450" xr:uid="{00000000-0005-0000-0000-00003C310000}"/>
    <cellStyle name="Input [yellow] 2 2 3 4 2 2 3 2 2" xfId="13451" xr:uid="{00000000-0005-0000-0000-00003D310000}"/>
    <cellStyle name="Input [yellow] 2 2 3 4 2 2 3 2 3" xfId="13452" xr:uid="{00000000-0005-0000-0000-00003E310000}"/>
    <cellStyle name="Input [yellow] 2 2 3 4 2 2 3 2 4" xfId="13453" xr:uid="{00000000-0005-0000-0000-00003F310000}"/>
    <cellStyle name="Input [yellow] 2 2 3 4 2 2 3 2 5" xfId="13454" xr:uid="{00000000-0005-0000-0000-000040310000}"/>
    <cellStyle name="Input [yellow] 2 2 3 4 2 2 3 2 6" xfId="13455" xr:uid="{00000000-0005-0000-0000-000041310000}"/>
    <cellStyle name="Input [yellow] 2 2 3 4 2 2 3 2 7" xfId="13456" xr:uid="{00000000-0005-0000-0000-000042310000}"/>
    <cellStyle name="Input [yellow] 2 2 3 4 2 2 3 2 8" xfId="13457" xr:uid="{00000000-0005-0000-0000-000043310000}"/>
    <cellStyle name="Input [yellow] 2 2 3 4 2 2 3 3" xfId="13458" xr:uid="{00000000-0005-0000-0000-000044310000}"/>
    <cellStyle name="Input [yellow] 2 2 3 4 2 2 3 4" xfId="13459" xr:uid="{00000000-0005-0000-0000-000045310000}"/>
    <cellStyle name="Input [yellow] 2 2 3 4 2 2 3 5" xfId="13460" xr:uid="{00000000-0005-0000-0000-000046310000}"/>
    <cellStyle name="Input [yellow] 2 2 3 4 2 2 3 6" xfId="13461" xr:uid="{00000000-0005-0000-0000-000047310000}"/>
    <cellStyle name="Input [yellow] 2 2 3 4 2 2 3 7" xfId="13462" xr:uid="{00000000-0005-0000-0000-000048310000}"/>
    <cellStyle name="Input [yellow] 2 2 3 4 2 2 3 8" xfId="13463" xr:uid="{00000000-0005-0000-0000-000049310000}"/>
    <cellStyle name="Input [yellow] 2 2 3 4 2 2 3 9" xfId="13464" xr:uid="{00000000-0005-0000-0000-00004A310000}"/>
    <cellStyle name="Input [yellow] 2 2 3 4 2 2 4" xfId="13465" xr:uid="{00000000-0005-0000-0000-00004B310000}"/>
    <cellStyle name="Input [yellow] 2 2 3 4 2 2 4 2" xfId="13466" xr:uid="{00000000-0005-0000-0000-00004C310000}"/>
    <cellStyle name="Input [yellow] 2 2 3 4 2 2 4 3" xfId="13467" xr:uid="{00000000-0005-0000-0000-00004D310000}"/>
    <cellStyle name="Input [yellow] 2 2 3 4 2 2 4 4" xfId="13468" xr:uid="{00000000-0005-0000-0000-00004E310000}"/>
    <cellStyle name="Input [yellow] 2 2 3 4 2 2 4 5" xfId="13469" xr:uid="{00000000-0005-0000-0000-00004F310000}"/>
    <cellStyle name="Input [yellow] 2 2 3 4 2 2 4 6" xfId="13470" xr:uid="{00000000-0005-0000-0000-000050310000}"/>
    <cellStyle name="Input [yellow] 2 2 3 4 2 2 4 7" xfId="13471" xr:uid="{00000000-0005-0000-0000-000051310000}"/>
    <cellStyle name="Input [yellow] 2 2 3 4 2 2 4 8" xfId="13472" xr:uid="{00000000-0005-0000-0000-000052310000}"/>
    <cellStyle name="Input [yellow] 2 2 3 4 2 2 4 9" xfId="13473" xr:uid="{00000000-0005-0000-0000-000053310000}"/>
    <cellStyle name="Input [yellow] 2 2 3 4 2 2 5" xfId="13474" xr:uid="{00000000-0005-0000-0000-000054310000}"/>
    <cellStyle name="Input [yellow] 2 2 3 4 2 2 5 2" xfId="13475" xr:uid="{00000000-0005-0000-0000-000055310000}"/>
    <cellStyle name="Input [yellow] 2 2 3 4 2 2 5 3" xfId="13476" xr:uid="{00000000-0005-0000-0000-000056310000}"/>
    <cellStyle name="Input [yellow] 2 2 3 4 2 2 5 4" xfId="13477" xr:uid="{00000000-0005-0000-0000-000057310000}"/>
    <cellStyle name="Input [yellow] 2 2 3 4 2 2 5 5" xfId="13478" xr:uid="{00000000-0005-0000-0000-000058310000}"/>
    <cellStyle name="Input [yellow] 2 2 3 4 2 2 5 6" xfId="13479" xr:uid="{00000000-0005-0000-0000-000059310000}"/>
    <cellStyle name="Input [yellow] 2 2 3 4 2 2 5 7" xfId="13480" xr:uid="{00000000-0005-0000-0000-00005A310000}"/>
    <cellStyle name="Input [yellow] 2 2 3 4 2 2 5 8" xfId="13481" xr:uid="{00000000-0005-0000-0000-00005B310000}"/>
    <cellStyle name="Input [yellow] 2 2 3 4 2 2 6" xfId="13482" xr:uid="{00000000-0005-0000-0000-00005C310000}"/>
    <cellStyle name="Input [yellow] 2 2 3 4 2 2 6 2" xfId="13483" xr:uid="{00000000-0005-0000-0000-00005D310000}"/>
    <cellStyle name="Input [yellow] 2 2 3 4 2 2 6 3" xfId="13484" xr:uid="{00000000-0005-0000-0000-00005E310000}"/>
    <cellStyle name="Input [yellow] 2 2 3 4 2 2 6 4" xfId="13485" xr:uid="{00000000-0005-0000-0000-00005F310000}"/>
    <cellStyle name="Input [yellow] 2 2 3 4 2 2 6 5" xfId="13486" xr:uid="{00000000-0005-0000-0000-000060310000}"/>
    <cellStyle name="Input [yellow] 2 2 3 4 2 2 6 6" xfId="13487" xr:uid="{00000000-0005-0000-0000-000061310000}"/>
    <cellStyle name="Input [yellow] 2 2 3 4 2 2 6 7" xfId="13488" xr:uid="{00000000-0005-0000-0000-000062310000}"/>
    <cellStyle name="Input [yellow] 2 2 3 4 2 2 6 8" xfId="13489" xr:uid="{00000000-0005-0000-0000-000063310000}"/>
    <cellStyle name="Input [yellow] 2 2 3 4 2 2 7" xfId="13490" xr:uid="{00000000-0005-0000-0000-000064310000}"/>
    <cellStyle name="Input [yellow] 2 2 3 4 2 2 7 2" xfId="13491" xr:uid="{00000000-0005-0000-0000-000065310000}"/>
    <cellStyle name="Input [yellow] 2 2 3 4 2 2 7 3" xfId="13492" xr:uid="{00000000-0005-0000-0000-000066310000}"/>
    <cellStyle name="Input [yellow] 2 2 3 4 2 2 7 4" xfId="13493" xr:uid="{00000000-0005-0000-0000-000067310000}"/>
    <cellStyle name="Input [yellow] 2 2 3 4 2 2 7 5" xfId="13494" xr:uid="{00000000-0005-0000-0000-000068310000}"/>
    <cellStyle name="Input [yellow] 2 2 3 4 2 2 7 6" xfId="13495" xr:uid="{00000000-0005-0000-0000-000069310000}"/>
    <cellStyle name="Input [yellow] 2 2 3 4 2 2 7 7" xfId="13496" xr:uid="{00000000-0005-0000-0000-00006A310000}"/>
    <cellStyle name="Input [yellow] 2 2 3 4 2 2 7 8" xfId="13497" xr:uid="{00000000-0005-0000-0000-00006B310000}"/>
    <cellStyle name="Input [yellow] 2 2 3 4 2 2 8" xfId="13498" xr:uid="{00000000-0005-0000-0000-00006C310000}"/>
    <cellStyle name="Input [yellow] 2 2 3 4 2 2 8 2" xfId="13499" xr:uid="{00000000-0005-0000-0000-00006D310000}"/>
    <cellStyle name="Input [yellow] 2 2 3 4 2 2 8 3" xfId="13500" xr:uid="{00000000-0005-0000-0000-00006E310000}"/>
    <cellStyle name="Input [yellow] 2 2 3 4 2 2 8 4" xfId="13501" xr:uid="{00000000-0005-0000-0000-00006F310000}"/>
    <cellStyle name="Input [yellow] 2 2 3 4 2 2 8 5" xfId="13502" xr:uid="{00000000-0005-0000-0000-000070310000}"/>
    <cellStyle name="Input [yellow] 2 2 3 4 2 2 8 6" xfId="13503" xr:uid="{00000000-0005-0000-0000-000071310000}"/>
    <cellStyle name="Input [yellow] 2 2 3 4 2 2 8 7" xfId="13504" xr:uid="{00000000-0005-0000-0000-000072310000}"/>
    <cellStyle name="Input [yellow] 2 2 3 4 2 2 8 8" xfId="13505" xr:uid="{00000000-0005-0000-0000-000073310000}"/>
    <cellStyle name="Input [yellow] 2 2 3 4 2 2 9" xfId="13506" xr:uid="{00000000-0005-0000-0000-000074310000}"/>
    <cellStyle name="Input [yellow] 2 2 3 4 2 3" xfId="589" xr:uid="{00000000-0005-0000-0000-000075310000}"/>
    <cellStyle name="Input [yellow] 2 2 3 4 2 3 10" xfId="13507" xr:uid="{00000000-0005-0000-0000-000076310000}"/>
    <cellStyle name="Input [yellow] 2 2 3 4 2 3 2" xfId="13508" xr:uid="{00000000-0005-0000-0000-000077310000}"/>
    <cellStyle name="Input [yellow] 2 2 3 4 2 3 2 2" xfId="13509" xr:uid="{00000000-0005-0000-0000-000078310000}"/>
    <cellStyle name="Input [yellow] 2 2 3 4 2 3 2 3" xfId="13510" xr:uid="{00000000-0005-0000-0000-000079310000}"/>
    <cellStyle name="Input [yellow] 2 2 3 4 2 3 2 4" xfId="13511" xr:uid="{00000000-0005-0000-0000-00007A310000}"/>
    <cellStyle name="Input [yellow] 2 2 3 4 2 3 2 5" xfId="13512" xr:uid="{00000000-0005-0000-0000-00007B310000}"/>
    <cellStyle name="Input [yellow] 2 2 3 4 2 3 2 6" xfId="13513" xr:uid="{00000000-0005-0000-0000-00007C310000}"/>
    <cellStyle name="Input [yellow] 2 2 3 4 2 3 2 7" xfId="13514" xr:uid="{00000000-0005-0000-0000-00007D310000}"/>
    <cellStyle name="Input [yellow] 2 2 3 4 2 3 2 8" xfId="13515" xr:uid="{00000000-0005-0000-0000-00007E310000}"/>
    <cellStyle name="Input [yellow] 2 2 3 4 2 3 3" xfId="13516" xr:uid="{00000000-0005-0000-0000-00007F310000}"/>
    <cellStyle name="Input [yellow] 2 2 3 4 2 3 4" xfId="13517" xr:uid="{00000000-0005-0000-0000-000080310000}"/>
    <cellStyle name="Input [yellow] 2 2 3 4 2 3 5" xfId="13518" xr:uid="{00000000-0005-0000-0000-000081310000}"/>
    <cellStyle name="Input [yellow] 2 2 3 4 2 3 6" xfId="13519" xr:uid="{00000000-0005-0000-0000-000082310000}"/>
    <cellStyle name="Input [yellow] 2 2 3 4 2 3 7" xfId="13520" xr:uid="{00000000-0005-0000-0000-000083310000}"/>
    <cellStyle name="Input [yellow] 2 2 3 4 2 3 8" xfId="13521" xr:uid="{00000000-0005-0000-0000-000084310000}"/>
    <cellStyle name="Input [yellow] 2 2 3 4 2 3 9" xfId="13522" xr:uid="{00000000-0005-0000-0000-000085310000}"/>
    <cellStyle name="Input [yellow] 2 2 3 4 2 4" xfId="13523" xr:uid="{00000000-0005-0000-0000-000086310000}"/>
    <cellStyle name="Input [yellow] 2 2 3 4 2 4 10" xfId="13524" xr:uid="{00000000-0005-0000-0000-000087310000}"/>
    <cellStyle name="Input [yellow] 2 2 3 4 2 4 2" xfId="13525" xr:uid="{00000000-0005-0000-0000-000088310000}"/>
    <cellStyle name="Input [yellow] 2 2 3 4 2 4 2 2" xfId="13526" xr:uid="{00000000-0005-0000-0000-000089310000}"/>
    <cellStyle name="Input [yellow] 2 2 3 4 2 4 2 3" xfId="13527" xr:uid="{00000000-0005-0000-0000-00008A310000}"/>
    <cellStyle name="Input [yellow] 2 2 3 4 2 4 2 4" xfId="13528" xr:uid="{00000000-0005-0000-0000-00008B310000}"/>
    <cellStyle name="Input [yellow] 2 2 3 4 2 4 2 5" xfId="13529" xr:uid="{00000000-0005-0000-0000-00008C310000}"/>
    <cellStyle name="Input [yellow] 2 2 3 4 2 4 2 6" xfId="13530" xr:uid="{00000000-0005-0000-0000-00008D310000}"/>
    <cellStyle name="Input [yellow] 2 2 3 4 2 4 2 7" xfId="13531" xr:uid="{00000000-0005-0000-0000-00008E310000}"/>
    <cellStyle name="Input [yellow] 2 2 3 4 2 4 2 8" xfId="13532" xr:uid="{00000000-0005-0000-0000-00008F310000}"/>
    <cellStyle name="Input [yellow] 2 2 3 4 2 4 3" xfId="13533" xr:uid="{00000000-0005-0000-0000-000090310000}"/>
    <cellStyle name="Input [yellow] 2 2 3 4 2 4 4" xfId="13534" xr:uid="{00000000-0005-0000-0000-000091310000}"/>
    <cellStyle name="Input [yellow] 2 2 3 4 2 4 5" xfId="13535" xr:uid="{00000000-0005-0000-0000-000092310000}"/>
    <cellStyle name="Input [yellow] 2 2 3 4 2 4 6" xfId="13536" xr:uid="{00000000-0005-0000-0000-000093310000}"/>
    <cellStyle name="Input [yellow] 2 2 3 4 2 4 7" xfId="13537" xr:uid="{00000000-0005-0000-0000-000094310000}"/>
    <cellStyle name="Input [yellow] 2 2 3 4 2 4 8" xfId="13538" xr:uid="{00000000-0005-0000-0000-000095310000}"/>
    <cellStyle name="Input [yellow] 2 2 3 4 2 4 9" xfId="13539" xr:uid="{00000000-0005-0000-0000-000096310000}"/>
    <cellStyle name="Input [yellow] 2 2 3 4 2 5" xfId="13540" xr:uid="{00000000-0005-0000-0000-000097310000}"/>
    <cellStyle name="Input [yellow] 2 2 3 4 2 5 2" xfId="13541" xr:uid="{00000000-0005-0000-0000-000098310000}"/>
    <cellStyle name="Input [yellow] 2 2 3 4 2 5 3" xfId="13542" xr:uid="{00000000-0005-0000-0000-000099310000}"/>
    <cellStyle name="Input [yellow] 2 2 3 4 2 5 4" xfId="13543" xr:uid="{00000000-0005-0000-0000-00009A310000}"/>
    <cellStyle name="Input [yellow] 2 2 3 4 2 5 5" xfId="13544" xr:uid="{00000000-0005-0000-0000-00009B310000}"/>
    <cellStyle name="Input [yellow] 2 2 3 4 2 5 6" xfId="13545" xr:uid="{00000000-0005-0000-0000-00009C310000}"/>
    <cellStyle name="Input [yellow] 2 2 3 4 2 5 7" xfId="13546" xr:uid="{00000000-0005-0000-0000-00009D310000}"/>
    <cellStyle name="Input [yellow] 2 2 3 4 2 5 8" xfId="13547" xr:uid="{00000000-0005-0000-0000-00009E310000}"/>
    <cellStyle name="Input [yellow] 2 2 3 4 2 5 9" xfId="13548" xr:uid="{00000000-0005-0000-0000-00009F310000}"/>
    <cellStyle name="Input [yellow] 2 2 3 4 2 6" xfId="13549" xr:uid="{00000000-0005-0000-0000-0000A0310000}"/>
    <cellStyle name="Input [yellow] 2 2 3 4 2 6 2" xfId="13550" xr:uid="{00000000-0005-0000-0000-0000A1310000}"/>
    <cellStyle name="Input [yellow] 2 2 3 4 2 6 3" xfId="13551" xr:uid="{00000000-0005-0000-0000-0000A2310000}"/>
    <cellStyle name="Input [yellow] 2 2 3 4 2 6 4" xfId="13552" xr:uid="{00000000-0005-0000-0000-0000A3310000}"/>
    <cellStyle name="Input [yellow] 2 2 3 4 2 6 5" xfId="13553" xr:uid="{00000000-0005-0000-0000-0000A4310000}"/>
    <cellStyle name="Input [yellow] 2 2 3 4 2 6 6" xfId="13554" xr:uid="{00000000-0005-0000-0000-0000A5310000}"/>
    <cellStyle name="Input [yellow] 2 2 3 4 2 6 7" xfId="13555" xr:uid="{00000000-0005-0000-0000-0000A6310000}"/>
    <cellStyle name="Input [yellow] 2 2 3 4 2 6 8" xfId="13556" xr:uid="{00000000-0005-0000-0000-0000A7310000}"/>
    <cellStyle name="Input [yellow] 2 2 3 4 2 7" xfId="13557" xr:uid="{00000000-0005-0000-0000-0000A8310000}"/>
    <cellStyle name="Input [yellow] 2 2 3 4 2 7 2" xfId="13558" xr:uid="{00000000-0005-0000-0000-0000A9310000}"/>
    <cellStyle name="Input [yellow] 2 2 3 4 2 7 3" xfId="13559" xr:uid="{00000000-0005-0000-0000-0000AA310000}"/>
    <cellStyle name="Input [yellow] 2 2 3 4 2 7 4" xfId="13560" xr:uid="{00000000-0005-0000-0000-0000AB310000}"/>
    <cellStyle name="Input [yellow] 2 2 3 4 2 7 5" xfId="13561" xr:uid="{00000000-0005-0000-0000-0000AC310000}"/>
    <cellStyle name="Input [yellow] 2 2 3 4 2 7 6" xfId="13562" xr:uid="{00000000-0005-0000-0000-0000AD310000}"/>
    <cellStyle name="Input [yellow] 2 2 3 4 2 7 7" xfId="13563" xr:uid="{00000000-0005-0000-0000-0000AE310000}"/>
    <cellStyle name="Input [yellow] 2 2 3 4 2 7 8" xfId="13564" xr:uid="{00000000-0005-0000-0000-0000AF310000}"/>
    <cellStyle name="Input [yellow] 2 2 3 4 2 8" xfId="13565" xr:uid="{00000000-0005-0000-0000-0000B0310000}"/>
    <cellStyle name="Input [yellow] 2 2 3 4 2 8 2" xfId="13566" xr:uid="{00000000-0005-0000-0000-0000B1310000}"/>
    <cellStyle name="Input [yellow] 2 2 3 4 2 8 3" xfId="13567" xr:uid="{00000000-0005-0000-0000-0000B2310000}"/>
    <cellStyle name="Input [yellow] 2 2 3 4 2 8 4" xfId="13568" xr:uid="{00000000-0005-0000-0000-0000B3310000}"/>
    <cellStyle name="Input [yellow] 2 2 3 4 2 8 5" xfId="13569" xr:uid="{00000000-0005-0000-0000-0000B4310000}"/>
    <cellStyle name="Input [yellow] 2 2 3 4 2 8 6" xfId="13570" xr:uid="{00000000-0005-0000-0000-0000B5310000}"/>
    <cellStyle name="Input [yellow] 2 2 3 4 2 8 7" xfId="13571" xr:uid="{00000000-0005-0000-0000-0000B6310000}"/>
    <cellStyle name="Input [yellow] 2 2 3 4 2 8 8" xfId="13572" xr:uid="{00000000-0005-0000-0000-0000B7310000}"/>
    <cellStyle name="Input [yellow] 2 2 3 4 2 9" xfId="13573" xr:uid="{00000000-0005-0000-0000-0000B8310000}"/>
    <cellStyle name="Input [yellow] 2 2 3 4 2 9 2" xfId="13574" xr:uid="{00000000-0005-0000-0000-0000B9310000}"/>
    <cellStyle name="Input [yellow] 2 2 3 4 2 9 3" xfId="13575" xr:uid="{00000000-0005-0000-0000-0000BA310000}"/>
    <cellStyle name="Input [yellow] 2 2 3 4 2 9 4" xfId="13576" xr:uid="{00000000-0005-0000-0000-0000BB310000}"/>
    <cellStyle name="Input [yellow] 2 2 3 4 2 9 5" xfId="13577" xr:uid="{00000000-0005-0000-0000-0000BC310000}"/>
    <cellStyle name="Input [yellow] 2 2 3 4 2 9 6" xfId="13578" xr:uid="{00000000-0005-0000-0000-0000BD310000}"/>
    <cellStyle name="Input [yellow] 2 2 3 4 2 9 7" xfId="13579" xr:uid="{00000000-0005-0000-0000-0000BE310000}"/>
    <cellStyle name="Input [yellow] 2 2 3 4 2 9 8" xfId="13580" xr:uid="{00000000-0005-0000-0000-0000BF310000}"/>
    <cellStyle name="Input [yellow] 2 2 3 4 3" xfId="590" xr:uid="{00000000-0005-0000-0000-0000C0310000}"/>
    <cellStyle name="Input [yellow] 2 2 3 4 3 10" xfId="13581" xr:uid="{00000000-0005-0000-0000-0000C1310000}"/>
    <cellStyle name="Input [yellow] 2 2 3 4 3 11" xfId="13582" xr:uid="{00000000-0005-0000-0000-0000C2310000}"/>
    <cellStyle name="Input [yellow] 2 2 3 4 3 12" xfId="13583" xr:uid="{00000000-0005-0000-0000-0000C3310000}"/>
    <cellStyle name="Input [yellow] 2 2 3 4 3 13" xfId="13584" xr:uid="{00000000-0005-0000-0000-0000C4310000}"/>
    <cellStyle name="Input [yellow] 2 2 3 4 3 14" xfId="13585" xr:uid="{00000000-0005-0000-0000-0000C5310000}"/>
    <cellStyle name="Input [yellow] 2 2 3 4 3 15" xfId="13586" xr:uid="{00000000-0005-0000-0000-0000C6310000}"/>
    <cellStyle name="Input [yellow] 2 2 3 4 3 16" xfId="13587" xr:uid="{00000000-0005-0000-0000-0000C7310000}"/>
    <cellStyle name="Input [yellow] 2 2 3 4 3 17" xfId="13588" xr:uid="{00000000-0005-0000-0000-0000C8310000}"/>
    <cellStyle name="Input [yellow] 2 2 3 4 3 2" xfId="591" xr:uid="{00000000-0005-0000-0000-0000C9310000}"/>
    <cellStyle name="Input [yellow] 2 2 3 4 3 2 10" xfId="13589" xr:uid="{00000000-0005-0000-0000-0000CA310000}"/>
    <cellStyle name="Input [yellow] 2 2 3 4 3 2 11" xfId="13590" xr:uid="{00000000-0005-0000-0000-0000CB310000}"/>
    <cellStyle name="Input [yellow] 2 2 3 4 3 2 12" xfId="13591" xr:uid="{00000000-0005-0000-0000-0000CC310000}"/>
    <cellStyle name="Input [yellow] 2 2 3 4 3 2 13" xfId="13592" xr:uid="{00000000-0005-0000-0000-0000CD310000}"/>
    <cellStyle name="Input [yellow] 2 2 3 4 3 2 14" xfId="13593" xr:uid="{00000000-0005-0000-0000-0000CE310000}"/>
    <cellStyle name="Input [yellow] 2 2 3 4 3 2 15" xfId="13594" xr:uid="{00000000-0005-0000-0000-0000CF310000}"/>
    <cellStyle name="Input [yellow] 2 2 3 4 3 2 16" xfId="13595" xr:uid="{00000000-0005-0000-0000-0000D0310000}"/>
    <cellStyle name="Input [yellow] 2 2 3 4 3 2 2" xfId="592" xr:uid="{00000000-0005-0000-0000-0000D1310000}"/>
    <cellStyle name="Input [yellow] 2 2 3 4 3 2 2 10" xfId="13596" xr:uid="{00000000-0005-0000-0000-0000D2310000}"/>
    <cellStyle name="Input [yellow] 2 2 3 4 3 2 2 2" xfId="13597" xr:uid="{00000000-0005-0000-0000-0000D3310000}"/>
    <cellStyle name="Input [yellow] 2 2 3 4 3 2 2 2 2" xfId="13598" xr:uid="{00000000-0005-0000-0000-0000D4310000}"/>
    <cellStyle name="Input [yellow] 2 2 3 4 3 2 2 2 3" xfId="13599" xr:uid="{00000000-0005-0000-0000-0000D5310000}"/>
    <cellStyle name="Input [yellow] 2 2 3 4 3 2 2 2 4" xfId="13600" xr:uid="{00000000-0005-0000-0000-0000D6310000}"/>
    <cellStyle name="Input [yellow] 2 2 3 4 3 2 2 2 5" xfId="13601" xr:uid="{00000000-0005-0000-0000-0000D7310000}"/>
    <cellStyle name="Input [yellow] 2 2 3 4 3 2 2 2 6" xfId="13602" xr:uid="{00000000-0005-0000-0000-0000D8310000}"/>
    <cellStyle name="Input [yellow] 2 2 3 4 3 2 2 2 7" xfId="13603" xr:uid="{00000000-0005-0000-0000-0000D9310000}"/>
    <cellStyle name="Input [yellow] 2 2 3 4 3 2 2 2 8" xfId="13604" xr:uid="{00000000-0005-0000-0000-0000DA310000}"/>
    <cellStyle name="Input [yellow] 2 2 3 4 3 2 2 3" xfId="13605" xr:uid="{00000000-0005-0000-0000-0000DB310000}"/>
    <cellStyle name="Input [yellow] 2 2 3 4 3 2 2 4" xfId="13606" xr:uid="{00000000-0005-0000-0000-0000DC310000}"/>
    <cellStyle name="Input [yellow] 2 2 3 4 3 2 2 5" xfId="13607" xr:uid="{00000000-0005-0000-0000-0000DD310000}"/>
    <cellStyle name="Input [yellow] 2 2 3 4 3 2 2 6" xfId="13608" xr:uid="{00000000-0005-0000-0000-0000DE310000}"/>
    <cellStyle name="Input [yellow] 2 2 3 4 3 2 2 7" xfId="13609" xr:uid="{00000000-0005-0000-0000-0000DF310000}"/>
    <cellStyle name="Input [yellow] 2 2 3 4 3 2 2 8" xfId="13610" xr:uid="{00000000-0005-0000-0000-0000E0310000}"/>
    <cellStyle name="Input [yellow] 2 2 3 4 3 2 2 9" xfId="13611" xr:uid="{00000000-0005-0000-0000-0000E1310000}"/>
    <cellStyle name="Input [yellow] 2 2 3 4 3 2 3" xfId="13612" xr:uid="{00000000-0005-0000-0000-0000E2310000}"/>
    <cellStyle name="Input [yellow] 2 2 3 4 3 2 3 10" xfId="13613" xr:uid="{00000000-0005-0000-0000-0000E3310000}"/>
    <cellStyle name="Input [yellow] 2 2 3 4 3 2 3 2" xfId="13614" xr:uid="{00000000-0005-0000-0000-0000E4310000}"/>
    <cellStyle name="Input [yellow] 2 2 3 4 3 2 3 2 2" xfId="13615" xr:uid="{00000000-0005-0000-0000-0000E5310000}"/>
    <cellStyle name="Input [yellow] 2 2 3 4 3 2 3 2 3" xfId="13616" xr:uid="{00000000-0005-0000-0000-0000E6310000}"/>
    <cellStyle name="Input [yellow] 2 2 3 4 3 2 3 2 4" xfId="13617" xr:uid="{00000000-0005-0000-0000-0000E7310000}"/>
    <cellStyle name="Input [yellow] 2 2 3 4 3 2 3 2 5" xfId="13618" xr:uid="{00000000-0005-0000-0000-0000E8310000}"/>
    <cellStyle name="Input [yellow] 2 2 3 4 3 2 3 2 6" xfId="13619" xr:uid="{00000000-0005-0000-0000-0000E9310000}"/>
    <cellStyle name="Input [yellow] 2 2 3 4 3 2 3 2 7" xfId="13620" xr:uid="{00000000-0005-0000-0000-0000EA310000}"/>
    <cellStyle name="Input [yellow] 2 2 3 4 3 2 3 2 8" xfId="13621" xr:uid="{00000000-0005-0000-0000-0000EB310000}"/>
    <cellStyle name="Input [yellow] 2 2 3 4 3 2 3 3" xfId="13622" xr:uid="{00000000-0005-0000-0000-0000EC310000}"/>
    <cellStyle name="Input [yellow] 2 2 3 4 3 2 3 4" xfId="13623" xr:uid="{00000000-0005-0000-0000-0000ED310000}"/>
    <cellStyle name="Input [yellow] 2 2 3 4 3 2 3 5" xfId="13624" xr:uid="{00000000-0005-0000-0000-0000EE310000}"/>
    <cellStyle name="Input [yellow] 2 2 3 4 3 2 3 6" xfId="13625" xr:uid="{00000000-0005-0000-0000-0000EF310000}"/>
    <cellStyle name="Input [yellow] 2 2 3 4 3 2 3 7" xfId="13626" xr:uid="{00000000-0005-0000-0000-0000F0310000}"/>
    <cellStyle name="Input [yellow] 2 2 3 4 3 2 3 8" xfId="13627" xr:uid="{00000000-0005-0000-0000-0000F1310000}"/>
    <cellStyle name="Input [yellow] 2 2 3 4 3 2 3 9" xfId="13628" xr:uid="{00000000-0005-0000-0000-0000F2310000}"/>
    <cellStyle name="Input [yellow] 2 2 3 4 3 2 4" xfId="13629" xr:uid="{00000000-0005-0000-0000-0000F3310000}"/>
    <cellStyle name="Input [yellow] 2 2 3 4 3 2 4 2" xfId="13630" xr:uid="{00000000-0005-0000-0000-0000F4310000}"/>
    <cellStyle name="Input [yellow] 2 2 3 4 3 2 4 3" xfId="13631" xr:uid="{00000000-0005-0000-0000-0000F5310000}"/>
    <cellStyle name="Input [yellow] 2 2 3 4 3 2 4 4" xfId="13632" xr:uid="{00000000-0005-0000-0000-0000F6310000}"/>
    <cellStyle name="Input [yellow] 2 2 3 4 3 2 4 5" xfId="13633" xr:uid="{00000000-0005-0000-0000-0000F7310000}"/>
    <cellStyle name="Input [yellow] 2 2 3 4 3 2 4 6" xfId="13634" xr:uid="{00000000-0005-0000-0000-0000F8310000}"/>
    <cellStyle name="Input [yellow] 2 2 3 4 3 2 4 7" xfId="13635" xr:uid="{00000000-0005-0000-0000-0000F9310000}"/>
    <cellStyle name="Input [yellow] 2 2 3 4 3 2 4 8" xfId="13636" xr:uid="{00000000-0005-0000-0000-0000FA310000}"/>
    <cellStyle name="Input [yellow] 2 2 3 4 3 2 4 9" xfId="13637" xr:uid="{00000000-0005-0000-0000-0000FB310000}"/>
    <cellStyle name="Input [yellow] 2 2 3 4 3 2 5" xfId="13638" xr:uid="{00000000-0005-0000-0000-0000FC310000}"/>
    <cellStyle name="Input [yellow] 2 2 3 4 3 2 5 2" xfId="13639" xr:uid="{00000000-0005-0000-0000-0000FD310000}"/>
    <cellStyle name="Input [yellow] 2 2 3 4 3 2 5 3" xfId="13640" xr:uid="{00000000-0005-0000-0000-0000FE310000}"/>
    <cellStyle name="Input [yellow] 2 2 3 4 3 2 5 4" xfId="13641" xr:uid="{00000000-0005-0000-0000-0000FF310000}"/>
    <cellStyle name="Input [yellow] 2 2 3 4 3 2 5 5" xfId="13642" xr:uid="{00000000-0005-0000-0000-000000320000}"/>
    <cellStyle name="Input [yellow] 2 2 3 4 3 2 5 6" xfId="13643" xr:uid="{00000000-0005-0000-0000-000001320000}"/>
    <cellStyle name="Input [yellow] 2 2 3 4 3 2 5 7" xfId="13644" xr:uid="{00000000-0005-0000-0000-000002320000}"/>
    <cellStyle name="Input [yellow] 2 2 3 4 3 2 5 8" xfId="13645" xr:uid="{00000000-0005-0000-0000-000003320000}"/>
    <cellStyle name="Input [yellow] 2 2 3 4 3 2 6" xfId="13646" xr:uid="{00000000-0005-0000-0000-000004320000}"/>
    <cellStyle name="Input [yellow] 2 2 3 4 3 2 6 2" xfId="13647" xr:uid="{00000000-0005-0000-0000-000005320000}"/>
    <cellStyle name="Input [yellow] 2 2 3 4 3 2 6 3" xfId="13648" xr:uid="{00000000-0005-0000-0000-000006320000}"/>
    <cellStyle name="Input [yellow] 2 2 3 4 3 2 6 4" xfId="13649" xr:uid="{00000000-0005-0000-0000-000007320000}"/>
    <cellStyle name="Input [yellow] 2 2 3 4 3 2 6 5" xfId="13650" xr:uid="{00000000-0005-0000-0000-000008320000}"/>
    <cellStyle name="Input [yellow] 2 2 3 4 3 2 6 6" xfId="13651" xr:uid="{00000000-0005-0000-0000-000009320000}"/>
    <cellStyle name="Input [yellow] 2 2 3 4 3 2 6 7" xfId="13652" xr:uid="{00000000-0005-0000-0000-00000A320000}"/>
    <cellStyle name="Input [yellow] 2 2 3 4 3 2 6 8" xfId="13653" xr:uid="{00000000-0005-0000-0000-00000B320000}"/>
    <cellStyle name="Input [yellow] 2 2 3 4 3 2 7" xfId="13654" xr:uid="{00000000-0005-0000-0000-00000C320000}"/>
    <cellStyle name="Input [yellow] 2 2 3 4 3 2 7 2" xfId="13655" xr:uid="{00000000-0005-0000-0000-00000D320000}"/>
    <cellStyle name="Input [yellow] 2 2 3 4 3 2 7 3" xfId="13656" xr:uid="{00000000-0005-0000-0000-00000E320000}"/>
    <cellStyle name="Input [yellow] 2 2 3 4 3 2 7 4" xfId="13657" xr:uid="{00000000-0005-0000-0000-00000F320000}"/>
    <cellStyle name="Input [yellow] 2 2 3 4 3 2 7 5" xfId="13658" xr:uid="{00000000-0005-0000-0000-000010320000}"/>
    <cellStyle name="Input [yellow] 2 2 3 4 3 2 7 6" xfId="13659" xr:uid="{00000000-0005-0000-0000-000011320000}"/>
    <cellStyle name="Input [yellow] 2 2 3 4 3 2 7 7" xfId="13660" xr:uid="{00000000-0005-0000-0000-000012320000}"/>
    <cellStyle name="Input [yellow] 2 2 3 4 3 2 7 8" xfId="13661" xr:uid="{00000000-0005-0000-0000-000013320000}"/>
    <cellStyle name="Input [yellow] 2 2 3 4 3 2 8" xfId="13662" xr:uid="{00000000-0005-0000-0000-000014320000}"/>
    <cellStyle name="Input [yellow] 2 2 3 4 3 2 8 2" xfId="13663" xr:uid="{00000000-0005-0000-0000-000015320000}"/>
    <cellStyle name="Input [yellow] 2 2 3 4 3 2 8 3" xfId="13664" xr:uid="{00000000-0005-0000-0000-000016320000}"/>
    <cellStyle name="Input [yellow] 2 2 3 4 3 2 8 4" xfId="13665" xr:uid="{00000000-0005-0000-0000-000017320000}"/>
    <cellStyle name="Input [yellow] 2 2 3 4 3 2 8 5" xfId="13666" xr:uid="{00000000-0005-0000-0000-000018320000}"/>
    <cellStyle name="Input [yellow] 2 2 3 4 3 2 8 6" xfId="13667" xr:uid="{00000000-0005-0000-0000-000019320000}"/>
    <cellStyle name="Input [yellow] 2 2 3 4 3 2 8 7" xfId="13668" xr:uid="{00000000-0005-0000-0000-00001A320000}"/>
    <cellStyle name="Input [yellow] 2 2 3 4 3 2 8 8" xfId="13669" xr:uid="{00000000-0005-0000-0000-00001B320000}"/>
    <cellStyle name="Input [yellow] 2 2 3 4 3 2 9" xfId="13670" xr:uid="{00000000-0005-0000-0000-00001C320000}"/>
    <cellStyle name="Input [yellow] 2 2 3 4 3 3" xfId="593" xr:uid="{00000000-0005-0000-0000-00001D320000}"/>
    <cellStyle name="Input [yellow] 2 2 3 4 3 3 10" xfId="13671" xr:uid="{00000000-0005-0000-0000-00001E320000}"/>
    <cellStyle name="Input [yellow] 2 2 3 4 3 3 2" xfId="13672" xr:uid="{00000000-0005-0000-0000-00001F320000}"/>
    <cellStyle name="Input [yellow] 2 2 3 4 3 3 2 2" xfId="13673" xr:uid="{00000000-0005-0000-0000-000020320000}"/>
    <cellStyle name="Input [yellow] 2 2 3 4 3 3 2 3" xfId="13674" xr:uid="{00000000-0005-0000-0000-000021320000}"/>
    <cellStyle name="Input [yellow] 2 2 3 4 3 3 2 4" xfId="13675" xr:uid="{00000000-0005-0000-0000-000022320000}"/>
    <cellStyle name="Input [yellow] 2 2 3 4 3 3 2 5" xfId="13676" xr:uid="{00000000-0005-0000-0000-000023320000}"/>
    <cellStyle name="Input [yellow] 2 2 3 4 3 3 2 6" xfId="13677" xr:uid="{00000000-0005-0000-0000-000024320000}"/>
    <cellStyle name="Input [yellow] 2 2 3 4 3 3 2 7" xfId="13678" xr:uid="{00000000-0005-0000-0000-000025320000}"/>
    <cellStyle name="Input [yellow] 2 2 3 4 3 3 2 8" xfId="13679" xr:uid="{00000000-0005-0000-0000-000026320000}"/>
    <cellStyle name="Input [yellow] 2 2 3 4 3 3 3" xfId="13680" xr:uid="{00000000-0005-0000-0000-000027320000}"/>
    <cellStyle name="Input [yellow] 2 2 3 4 3 3 4" xfId="13681" xr:uid="{00000000-0005-0000-0000-000028320000}"/>
    <cellStyle name="Input [yellow] 2 2 3 4 3 3 5" xfId="13682" xr:uid="{00000000-0005-0000-0000-000029320000}"/>
    <cellStyle name="Input [yellow] 2 2 3 4 3 3 6" xfId="13683" xr:uid="{00000000-0005-0000-0000-00002A320000}"/>
    <cellStyle name="Input [yellow] 2 2 3 4 3 3 7" xfId="13684" xr:uid="{00000000-0005-0000-0000-00002B320000}"/>
    <cellStyle name="Input [yellow] 2 2 3 4 3 3 8" xfId="13685" xr:uid="{00000000-0005-0000-0000-00002C320000}"/>
    <cellStyle name="Input [yellow] 2 2 3 4 3 3 9" xfId="13686" xr:uid="{00000000-0005-0000-0000-00002D320000}"/>
    <cellStyle name="Input [yellow] 2 2 3 4 3 4" xfId="13687" xr:uid="{00000000-0005-0000-0000-00002E320000}"/>
    <cellStyle name="Input [yellow] 2 2 3 4 3 4 10" xfId="13688" xr:uid="{00000000-0005-0000-0000-00002F320000}"/>
    <cellStyle name="Input [yellow] 2 2 3 4 3 4 2" xfId="13689" xr:uid="{00000000-0005-0000-0000-000030320000}"/>
    <cellStyle name="Input [yellow] 2 2 3 4 3 4 2 2" xfId="13690" xr:uid="{00000000-0005-0000-0000-000031320000}"/>
    <cellStyle name="Input [yellow] 2 2 3 4 3 4 2 3" xfId="13691" xr:uid="{00000000-0005-0000-0000-000032320000}"/>
    <cellStyle name="Input [yellow] 2 2 3 4 3 4 2 4" xfId="13692" xr:uid="{00000000-0005-0000-0000-000033320000}"/>
    <cellStyle name="Input [yellow] 2 2 3 4 3 4 2 5" xfId="13693" xr:uid="{00000000-0005-0000-0000-000034320000}"/>
    <cellStyle name="Input [yellow] 2 2 3 4 3 4 2 6" xfId="13694" xr:uid="{00000000-0005-0000-0000-000035320000}"/>
    <cellStyle name="Input [yellow] 2 2 3 4 3 4 2 7" xfId="13695" xr:uid="{00000000-0005-0000-0000-000036320000}"/>
    <cellStyle name="Input [yellow] 2 2 3 4 3 4 2 8" xfId="13696" xr:uid="{00000000-0005-0000-0000-000037320000}"/>
    <cellStyle name="Input [yellow] 2 2 3 4 3 4 3" xfId="13697" xr:uid="{00000000-0005-0000-0000-000038320000}"/>
    <cellStyle name="Input [yellow] 2 2 3 4 3 4 4" xfId="13698" xr:uid="{00000000-0005-0000-0000-000039320000}"/>
    <cellStyle name="Input [yellow] 2 2 3 4 3 4 5" xfId="13699" xr:uid="{00000000-0005-0000-0000-00003A320000}"/>
    <cellStyle name="Input [yellow] 2 2 3 4 3 4 6" xfId="13700" xr:uid="{00000000-0005-0000-0000-00003B320000}"/>
    <cellStyle name="Input [yellow] 2 2 3 4 3 4 7" xfId="13701" xr:uid="{00000000-0005-0000-0000-00003C320000}"/>
    <cellStyle name="Input [yellow] 2 2 3 4 3 4 8" xfId="13702" xr:uid="{00000000-0005-0000-0000-00003D320000}"/>
    <cellStyle name="Input [yellow] 2 2 3 4 3 4 9" xfId="13703" xr:uid="{00000000-0005-0000-0000-00003E320000}"/>
    <cellStyle name="Input [yellow] 2 2 3 4 3 5" xfId="13704" xr:uid="{00000000-0005-0000-0000-00003F320000}"/>
    <cellStyle name="Input [yellow] 2 2 3 4 3 5 2" xfId="13705" xr:uid="{00000000-0005-0000-0000-000040320000}"/>
    <cellStyle name="Input [yellow] 2 2 3 4 3 5 3" xfId="13706" xr:uid="{00000000-0005-0000-0000-000041320000}"/>
    <cellStyle name="Input [yellow] 2 2 3 4 3 5 4" xfId="13707" xr:uid="{00000000-0005-0000-0000-000042320000}"/>
    <cellStyle name="Input [yellow] 2 2 3 4 3 5 5" xfId="13708" xr:uid="{00000000-0005-0000-0000-000043320000}"/>
    <cellStyle name="Input [yellow] 2 2 3 4 3 5 6" xfId="13709" xr:uid="{00000000-0005-0000-0000-000044320000}"/>
    <cellStyle name="Input [yellow] 2 2 3 4 3 5 7" xfId="13710" xr:uid="{00000000-0005-0000-0000-000045320000}"/>
    <cellStyle name="Input [yellow] 2 2 3 4 3 5 8" xfId="13711" xr:uid="{00000000-0005-0000-0000-000046320000}"/>
    <cellStyle name="Input [yellow] 2 2 3 4 3 5 9" xfId="13712" xr:uid="{00000000-0005-0000-0000-000047320000}"/>
    <cellStyle name="Input [yellow] 2 2 3 4 3 6" xfId="13713" xr:uid="{00000000-0005-0000-0000-000048320000}"/>
    <cellStyle name="Input [yellow] 2 2 3 4 3 6 2" xfId="13714" xr:uid="{00000000-0005-0000-0000-000049320000}"/>
    <cellStyle name="Input [yellow] 2 2 3 4 3 6 3" xfId="13715" xr:uid="{00000000-0005-0000-0000-00004A320000}"/>
    <cellStyle name="Input [yellow] 2 2 3 4 3 6 4" xfId="13716" xr:uid="{00000000-0005-0000-0000-00004B320000}"/>
    <cellStyle name="Input [yellow] 2 2 3 4 3 6 5" xfId="13717" xr:uid="{00000000-0005-0000-0000-00004C320000}"/>
    <cellStyle name="Input [yellow] 2 2 3 4 3 6 6" xfId="13718" xr:uid="{00000000-0005-0000-0000-00004D320000}"/>
    <cellStyle name="Input [yellow] 2 2 3 4 3 6 7" xfId="13719" xr:uid="{00000000-0005-0000-0000-00004E320000}"/>
    <cellStyle name="Input [yellow] 2 2 3 4 3 6 8" xfId="13720" xr:uid="{00000000-0005-0000-0000-00004F320000}"/>
    <cellStyle name="Input [yellow] 2 2 3 4 3 7" xfId="13721" xr:uid="{00000000-0005-0000-0000-000050320000}"/>
    <cellStyle name="Input [yellow] 2 2 3 4 3 7 2" xfId="13722" xr:uid="{00000000-0005-0000-0000-000051320000}"/>
    <cellStyle name="Input [yellow] 2 2 3 4 3 7 3" xfId="13723" xr:uid="{00000000-0005-0000-0000-000052320000}"/>
    <cellStyle name="Input [yellow] 2 2 3 4 3 7 4" xfId="13724" xr:uid="{00000000-0005-0000-0000-000053320000}"/>
    <cellStyle name="Input [yellow] 2 2 3 4 3 7 5" xfId="13725" xr:uid="{00000000-0005-0000-0000-000054320000}"/>
    <cellStyle name="Input [yellow] 2 2 3 4 3 7 6" xfId="13726" xr:uid="{00000000-0005-0000-0000-000055320000}"/>
    <cellStyle name="Input [yellow] 2 2 3 4 3 7 7" xfId="13727" xr:uid="{00000000-0005-0000-0000-000056320000}"/>
    <cellStyle name="Input [yellow] 2 2 3 4 3 7 8" xfId="13728" xr:uid="{00000000-0005-0000-0000-000057320000}"/>
    <cellStyle name="Input [yellow] 2 2 3 4 3 8" xfId="13729" xr:uid="{00000000-0005-0000-0000-000058320000}"/>
    <cellStyle name="Input [yellow] 2 2 3 4 3 8 2" xfId="13730" xr:uid="{00000000-0005-0000-0000-000059320000}"/>
    <cellStyle name="Input [yellow] 2 2 3 4 3 8 3" xfId="13731" xr:uid="{00000000-0005-0000-0000-00005A320000}"/>
    <cellStyle name="Input [yellow] 2 2 3 4 3 8 4" xfId="13732" xr:uid="{00000000-0005-0000-0000-00005B320000}"/>
    <cellStyle name="Input [yellow] 2 2 3 4 3 8 5" xfId="13733" xr:uid="{00000000-0005-0000-0000-00005C320000}"/>
    <cellStyle name="Input [yellow] 2 2 3 4 3 8 6" xfId="13734" xr:uid="{00000000-0005-0000-0000-00005D320000}"/>
    <cellStyle name="Input [yellow] 2 2 3 4 3 8 7" xfId="13735" xr:uid="{00000000-0005-0000-0000-00005E320000}"/>
    <cellStyle name="Input [yellow] 2 2 3 4 3 8 8" xfId="13736" xr:uid="{00000000-0005-0000-0000-00005F320000}"/>
    <cellStyle name="Input [yellow] 2 2 3 4 3 9" xfId="13737" xr:uid="{00000000-0005-0000-0000-000060320000}"/>
    <cellStyle name="Input [yellow] 2 2 3 4 3 9 2" xfId="13738" xr:uid="{00000000-0005-0000-0000-000061320000}"/>
    <cellStyle name="Input [yellow] 2 2 3 4 3 9 3" xfId="13739" xr:uid="{00000000-0005-0000-0000-000062320000}"/>
    <cellStyle name="Input [yellow] 2 2 3 4 3 9 4" xfId="13740" xr:uid="{00000000-0005-0000-0000-000063320000}"/>
    <cellStyle name="Input [yellow] 2 2 3 4 3 9 5" xfId="13741" xr:uid="{00000000-0005-0000-0000-000064320000}"/>
    <cellStyle name="Input [yellow] 2 2 3 4 3 9 6" xfId="13742" xr:uid="{00000000-0005-0000-0000-000065320000}"/>
    <cellStyle name="Input [yellow] 2 2 3 4 3 9 7" xfId="13743" xr:uid="{00000000-0005-0000-0000-000066320000}"/>
    <cellStyle name="Input [yellow] 2 2 3 4 3 9 8" xfId="13744" xr:uid="{00000000-0005-0000-0000-000067320000}"/>
    <cellStyle name="Input [yellow] 2 2 3 4 4" xfId="594" xr:uid="{00000000-0005-0000-0000-000068320000}"/>
    <cellStyle name="Input [yellow] 2 2 3 4 4 10" xfId="13745" xr:uid="{00000000-0005-0000-0000-000069320000}"/>
    <cellStyle name="Input [yellow] 2 2 3 4 4 11" xfId="13746" xr:uid="{00000000-0005-0000-0000-00006A320000}"/>
    <cellStyle name="Input [yellow] 2 2 3 4 4 12" xfId="13747" xr:uid="{00000000-0005-0000-0000-00006B320000}"/>
    <cellStyle name="Input [yellow] 2 2 3 4 4 13" xfId="13748" xr:uid="{00000000-0005-0000-0000-00006C320000}"/>
    <cellStyle name="Input [yellow] 2 2 3 4 4 14" xfId="13749" xr:uid="{00000000-0005-0000-0000-00006D320000}"/>
    <cellStyle name="Input [yellow] 2 2 3 4 4 15" xfId="13750" xr:uid="{00000000-0005-0000-0000-00006E320000}"/>
    <cellStyle name="Input [yellow] 2 2 3 4 4 16" xfId="13751" xr:uid="{00000000-0005-0000-0000-00006F320000}"/>
    <cellStyle name="Input [yellow] 2 2 3 4 4 2" xfId="595" xr:uid="{00000000-0005-0000-0000-000070320000}"/>
    <cellStyle name="Input [yellow] 2 2 3 4 4 2 10" xfId="13752" xr:uid="{00000000-0005-0000-0000-000071320000}"/>
    <cellStyle name="Input [yellow] 2 2 3 4 4 2 2" xfId="13753" xr:uid="{00000000-0005-0000-0000-000072320000}"/>
    <cellStyle name="Input [yellow] 2 2 3 4 4 2 2 2" xfId="13754" xr:uid="{00000000-0005-0000-0000-000073320000}"/>
    <cellStyle name="Input [yellow] 2 2 3 4 4 2 2 3" xfId="13755" xr:uid="{00000000-0005-0000-0000-000074320000}"/>
    <cellStyle name="Input [yellow] 2 2 3 4 4 2 2 4" xfId="13756" xr:uid="{00000000-0005-0000-0000-000075320000}"/>
    <cellStyle name="Input [yellow] 2 2 3 4 4 2 2 5" xfId="13757" xr:uid="{00000000-0005-0000-0000-000076320000}"/>
    <cellStyle name="Input [yellow] 2 2 3 4 4 2 2 6" xfId="13758" xr:uid="{00000000-0005-0000-0000-000077320000}"/>
    <cellStyle name="Input [yellow] 2 2 3 4 4 2 2 7" xfId="13759" xr:uid="{00000000-0005-0000-0000-000078320000}"/>
    <cellStyle name="Input [yellow] 2 2 3 4 4 2 2 8" xfId="13760" xr:uid="{00000000-0005-0000-0000-000079320000}"/>
    <cellStyle name="Input [yellow] 2 2 3 4 4 2 3" xfId="13761" xr:uid="{00000000-0005-0000-0000-00007A320000}"/>
    <cellStyle name="Input [yellow] 2 2 3 4 4 2 4" xfId="13762" xr:uid="{00000000-0005-0000-0000-00007B320000}"/>
    <cellStyle name="Input [yellow] 2 2 3 4 4 2 5" xfId="13763" xr:uid="{00000000-0005-0000-0000-00007C320000}"/>
    <cellStyle name="Input [yellow] 2 2 3 4 4 2 6" xfId="13764" xr:uid="{00000000-0005-0000-0000-00007D320000}"/>
    <cellStyle name="Input [yellow] 2 2 3 4 4 2 7" xfId="13765" xr:uid="{00000000-0005-0000-0000-00007E320000}"/>
    <cellStyle name="Input [yellow] 2 2 3 4 4 2 8" xfId="13766" xr:uid="{00000000-0005-0000-0000-00007F320000}"/>
    <cellStyle name="Input [yellow] 2 2 3 4 4 2 9" xfId="13767" xr:uid="{00000000-0005-0000-0000-000080320000}"/>
    <cellStyle name="Input [yellow] 2 2 3 4 4 3" xfId="13768" xr:uid="{00000000-0005-0000-0000-000081320000}"/>
    <cellStyle name="Input [yellow] 2 2 3 4 4 3 10" xfId="13769" xr:uid="{00000000-0005-0000-0000-000082320000}"/>
    <cellStyle name="Input [yellow] 2 2 3 4 4 3 2" xfId="13770" xr:uid="{00000000-0005-0000-0000-000083320000}"/>
    <cellStyle name="Input [yellow] 2 2 3 4 4 3 2 2" xfId="13771" xr:uid="{00000000-0005-0000-0000-000084320000}"/>
    <cellStyle name="Input [yellow] 2 2 3 4 4 3 2 3" xfId="13772" xr:uid="{00000000-0005-0000-0000-000085320000}"/>
    <cellStyle name="Input [yellow] 2 2 3 4 4 3 2 4" xfId="13773" xr:uid="{00000000-0005-0000-0000-000086320000}"/>
    <cellStyle name="Input [yellow] 2 2 3 4 4 3 2 5" xfId="13774" xr:uid="{00000000-0005-0000-0000-000087320000}"/>
    <cellStyle name="Input [yellow] 2 2 3 4 4 3 2 6" xfId="13775" xr:uid="{00000000-0005-0000-0000-000088320000}"/>
    <cellStyle name="Input [yellow] 2 2 3 4 4 3 2 7" xfId="13776" xr:uid="{00000000-0005-0000-0000-000089320000}"/>
    <cellStyle name="Input [yellow] 2 2 3 4 4 3 2 8" xfId="13777" xr:uid="{00000000-0005-0000-0000-00008A320000}"/>
    <cellStyle name="Input [yellow] 2 2 3 4 4 3 3" xfId="13778" xr:uid="{00000000-0005-0000-0000-00008B320000}"/>
    <cellStyle name="Input [yellow] 2 2 3 4 4 3 4" xfId="13779" xr:uid="{00000000-0005-0000-0000-00008C320000}"/>
    <cellStyle name="Input [yellow] 2 2 3 4 4 3 5" xfId="13780" xr:uid="{00000000-0005-0000-0000-00008D320000}"/>
    <cellStyle name="Input [yellow] 2 2 3 4 4 3 6" xfId="13781" xr:uid="{00000000-0005-0000-0000-00008E320000}"/>
    <cellStyle name="Input [yellow] 2 2 3 4 4 3 7" xfId="13782" xr:uid="{00000000-0005-0000-0000-00008F320000}"/>
    <cellStyle name="Input [yellow] 2 2 3 4 4 3 8" xfId="13783" xr:uid="{00000000-0005-0000-0000-000090320000}"/>
    <cellStyle name="Input [yellow] 2 2 3 4 4 3 9" xfId="13784" xr:uid="{00000000-0005-0000-0000-000091320000}"/>
    <cellStyle name="Input [yellow] 2 2 3 4 4 4" xfId="13785" xr:uid="{00000000-0005-0000-0000-000092320000}"/>
    <cellStyle name="Input [yellow] 2 2 3 4 4 4 2" xfId="13786" xr:uid="{00000000-0005-0000-0000-000093320000}"/>
    <cellStyle name="Input [yellow] 2 2 3 4 4 4 3" xfId="13787" xr:uid="{00000000-0005-0000-0000-000094320000}"/>
    <cellStyle name="Input [yellow] 2 2 3 4 4 4 4" xfId="13788" xr:uid="{00000000-0005-0000-0000-000095320000}"/>
    <cellStyle name="Input [yellow] 2 2 3 4 4 4 5" xfId="13789" xr:uid="{00000000-0005-0000-0000-000096320000}"/>
    <cellStyle name="Input [yellow] 2 2 3 4 4 4 6" xfId="13790" xr:uid="{00000000-0005-0000-0000-000097320000}"/>
    <cellStyle name="Input [yellow] 2 2 3 4 4 4 7" xfId="13791" xr:uid="{00000000-0005-0000-0000-000098320000}"/>
    <cellStyle name="Input [yellow] 2 2 3 4 4 4 8" xfId="13792" xr:uid="{00000000-0005-0000-0000-000099320000}"/>
    <cellStyle name="Input [yellow] 2 2 3 4 4 4 9" xfId="13793" xr:uid="{00000000-0005-0000-0000-00009A320000}"/>
    <cellStyle name="Input [yellow] 2 2 3 4 4 5" xfId="13794" xr:uid="{00000000-0005-0000-0000-00009B320000}"/>
    <cellStyle name="Input [yellow] 2 2 3 4 4 5 2" xfId="13795" xr:uid="{00000000-0005-0000-0000-00009C320000}"/>
    <cellStyle name="Input [yellow] 2 2 3 4 4 5 3" xfId="13796" xr:uid="{00000000-0005-0000-0000-00009D320000}"/>
    <cellStyle name="Input [yellow] 2 2 3 4 4 5 4" xfId="13797" xr:uid="{00000000-0005-0000-0000-00009E320000}"/>
    <cellStyle name="Input [yellow] 2 2 3 4 4 5 5" xfId="13798" xr:uid="{00000000-0005-0000-0000-00009F320000}"/>
    <cellStyle name="Input [yellow] 2 2 3 4 4 5 6" xfId="13799" xr:uid="{00000000-0005-0000-0000-0000A0320000}"/>
    <cellStyle name="Input [yellow] 2 2 3 4 4 5 7" xfId="13800" xr:uid="{00000000-0005-0000-0000-0000A1320000}"/>
    <cellStyle name="Input [yellow] 2 2 3 4 4 5 8" xfId="13801" xr:uid="{00000000-0005-0000-0000-0000A2320000}"/>
    <cellStyle name="Input [yellow] 2 2 3 4 4 6" xfId="13802" xr:uid="{00000000-0005-0000-0000-0000A3320000}"/>
    <cellStyle name="Input [yellow] 2 2 3 4 4 6 2" xfId="13803" xr:uid="{00000000-0005-0000-0000-0000A4320000}"/>
    <cellStyle name="Input [yellow] 2 2 3 4 4 6 3" xfId="13804" xr:uid="{00000000-0005-0000-0000-0000A5320000}"/>
    <cellStyle name="Input [yellow] 2 2 3 4 4 6 4" xfId="13805" xr:uid="{00000000-0005-0000-0000-0000A6320000}"/>
    <cellStyle name="Input [yellow] 2 2 3 4 4 6 5" xfId="13806" xr:uid="{00000000-0005-0000-0000-0000A7320000}"/>
    <cellStyle name="Input [yellow] 2 2 3 4 4 6 6" xfId="13807" xr:uid="{00000000-0005-0000-0000-0000A8320000}"/>
    <cellStyle name="Input [yellow] 2 2 3 4 4 6 7" xfId="13808" xr:uid="{00000000-0005-0000-0000-0000A9320000}"/>
    <cellStyle name="Input [yellow] 2 2 3 4 4 6 8" xfId="13809" xr:uid="{00000000-0005-0000-0000-0000AA320000}"/>
    <cellStyle name="Input [yellow] 2 2 3 4 4 7" xfId="13810" xr:uid="{00000000-0005-0000-0000-0000AB320000}"/>
    <cellStyle name="Input [yellow] 2 2 3 4 4 7 2" xfId="13811" xr:uid="{00000000-0005-0000-0000-0000AC320000}"/>
    <cellStyle name="Input [yellow] 2 2 3 4 4 7 3" xfId="13812" xr:uid="{00000000-0005-0000-0000-0000AD320000}"/>
    <cellStyle name="Input [yellow] 2 2 3 4 4 7 4" xfId="13813" xr:uid="{00000000-0005-0000-0000-0000AE320000}"/>
    <cellStyle name="Input [yellow] 2 2 3 4 4 7 5" xfId="13814" xr:uid="{00000000-0005-0000-0000-0000AF320000}"/>
    <cellStyle name="Input [yellow] 2 2 3 4 4 7 6" xfId="13815" xr:uid="{00000000-0005-0000-0000-0000B0320000}"/>
    <cellStyle name="Input [yellow] 2 2 3 4 4 7 7" xfId="13816" xr:uid="{00000000-0005-0000-0000-0000B1320000}"/>
    <cellStyle name="Input [yellow] 2 2 3 4 4 7 8" xfId="13817" xr:uid="{00000000-0005-0000-0000-0000B2320000}"/>
    <cellStyle name="Input [yellow] 2 2 3 4 4 8" xfId="13818" xr:uid="{00000000-0005-0000-0000-0000B3320000}"/>
    <cellStyle name="Input [yellow] 2 2 3 4 4 8 2" xfId="13819" xr:uid="{00000000-0005-0000-0000-0000B4320000}"/>
    <cellStyle name="Input [yellow] 2 2 3 4 4 8 3" xfId="13820" xr:uid="{00000000-0005-0000-0000-0000B5320000}"/>
    <cellStyle name="Input [yellow] 2 2 3 4 4 8 4" xfId="13821" xr:uid="{00000000-0005-0000-0000-0000B6320000}"/>
    <cellStyle name="Input [yellow] 2 2 3 4 4 8 5" xfId="13822" xr:uid="{00000000-0005-0000-0000-0000B7320000}"/>
    <cellStyle name="Input [yellow] 2 2 3 4 4 8 6" xfId="13823" xr:uid="{00000000-0005-0000-0000-0000B8320000}"/>
    <cellStyle name="Input [yellow] 2 2 3 4 4 8 7" xfId="13824" xr:uid="{00000000-0005-0000-0000-0000B9320000}"/>
    <cellStyle name="Input [yellow] 2 2 3 4 4 8 8" xfId="13825" xr:uid="{00000000-0005-0000-0000-0000BA320000}"/>
    <cellStyle name="Input [yellow] 2 2 3 4 4 9" xfId="13826" xr:uid="{00000000-0005-0000-0000-0000BB320000}"/>
    <cellStyle name="Input [yellow] 2 2 3 4 5" xfId="596" xr:uid="{00000000-0005-0000-0000-0000BC320000}"/>
    <cellStyle name="Input [yellow] 2 2 3 4 5 10" xfId="13827" xr:uid="{00000000-0005-0000-0000-0000BD320000}"/>
    <cellStyle name="Input [yellow] 2 2 3 4 5 2" xfId="13828" xr:uid="{00000000-0005-0000-0000-0000BE320000}"/>
    <cellStyle name="Input [yellow] 2 2 3 4 5 2 2" xfId="13829" xr:uid="{00000000-0005-0000-0000-0000BF320000}"/>
    <cellStyle name="Input [yellow] 2 2 3 4 5 2 3" xfId="13830" xr:uid="{00000000-0005-0000-0000-0000C0320000}"/>
    <cellStyle name="Input [yellow] 2 2 3 4 5 2 4" xfId="13831" xr:uid="{00000000-0005-0000-0000-0000C1320000}"/>
    <cellStyle name="Input [yellow] 2 2 3 4 5 2 5" xfId="13832" xr:uid="{00000000-0005-0000-0000-0000C2320000}"/>
    <cellStyle name="Input [yellow] 2 2 3 4 5 2 6" xfId="13833" xr:uid="{00000000-0005-0000-0000-0000C3320000}"/>
    <cellStyle name="Input [yellow] 2 2 3 4 5 2 7" xfId="13834" xr:uid="{00000000-0005-0000-0000-0000C4320000}"/>
    <cellStyle name="Input [yellow] 2 2 3 4 5 2 8" xfId="13835" xr:uid="{00000000-0005-0000-0000-0000C5320000}"/>
    <cellStyle name="Input [yellow] 2 2 3 4 5 3" xfId="13836" xr:uid="{00000000-0005-0000-0000-0000C6320000}"/>
    <cellStyle name="Input [yellow] 2 2 3 4 5 4" xfId="13837" xr:uid="{00000000-0005-0000-0000-0000C7320000}"/>
    <cellStyle name="Input [yellow] 2 2 3 4 5 5" xfId="13838" xr:uid="{00000000-0005-0000-0000-0000C8320000}"/>
    <cellStyle name="Input [yellow] 2 2 3 4 5 6" xfId="13839" xr:uid="{00000000-0005-0000-0000-0000C9320000}"/>
    <cellStyle name="Input [yellow] 2 2 3 4 5 7" xfId="13840" xr:uid="{00000000-0005-0000-0000-0000CA320000}"/>
    <cellStyle name="Input [yellow] 2 2 3 4 5 8" xfId="13841" xr:uid="{00000000-0005-0000-0000-0000CB320000}"/>
    <cellStyle name="Input [yellow] 2 2 3 4 5 9" xfId="13842" xr:uid="{00000000-0005-0000-0000-0000CC320000}"/>
    <cellStyle name="Input [yellow] 2 2 3 4 6" xfId="13843" xr:uid="{00000000-0005-0000-0000-0000CD320000}"/>
    <cellStyle name="Input [yellow] 2 2 3 4 6 10" xfId="13844" xr:uid="{00000000-0005-0000-0000-0000CE320000}"/>
    <cellStyle name="Input [yellow] 2 2 3 4 6 2" xfId="13845" xr:uid="{00000000-0005-0000-0000-0000CF320000}"/>
    <cellStyle name="Input [yellow] 2 2 3 4 6 2 2" xfId="13846" xr:uid="{00000000-0005-0000-0000-0000D0320000}"/>
    <cellStyle name="Input [yellow] 2 2 3 4 6 2 3" xfId="13847" xr:uid="{00000000-0005-0000-0000-0000D1320000}"/>
    <cellStyle name="Input [yellow] 2 2 3 4 6 2 4" xfId="13848" xr:uid="{00000000-0005-0000-0000-0000D2320000}"/>
    <cellStyle name="Input [yellow] 2 2 3 4 6 2 5" xfId="13849" xr:uid="{00000000-0005-0000-0000-0000D3320000}"/>
    <cellStyle name="Input [yellow] 2 2 3 4 6 2 6" xfId="13850" xr:uid="{00000000-0005-0000-0000-0000D4320000}"/>
    <cellStyle name="Input [yellow] 2 2 3 4 6 2 7" xfId="13851" xr:uid="{00000000-0005-0000-0000-0000D5320000}"/>
    <cellStyle name="Input [yellow] 2 2 3 4 6 2 8" xfId="13852" xr:uid="{00000000-0005-0000-0000-0000D6320000}"/>
    <cellStyle name="Input [yellow] 2 2 3 4 6 3" xfId="13853" xr:uid="{00000000-0005-0000-0000-0000D7320000}"/>
    <cellStyle name="Input [yellow] 2 2 3 4 6 4" xfId="13854" xr:uid="{00000000-0005-0000-0000-0000D8320000}"/>
    <cellStyle name="Input [yellow] 2 2 3 4 6 5" xfId="13855" xr:uid="{00000000-0005-0000-0000-0000D9320000}"/>
    <cellStyle name="Input [yellow] 2 2 3 4 6 6" xfId="13856" xr:uid="{00000000-0005-0000-0000-0000DA320000}"/>
    <cellStyle name="Input [yellow] 2 2 3 4 6 7" xfId="13857" xr:uid="{00000000-0005-0000-0000-0000DB320000}"/>
    <cellStyle name="Input [yellow] 2 2 3 4 6 8" xfId="13858" xr:uid="{00000000-0005-0000-0000-0000DC320000}"/>
    <cellStyle name="Input [yellow] 2 2 3 4 6 9" xfId="13859" xr:uid="{00000000-0005-0000-0000-0000DD320000}"/>
    <cellStyle name="Input [yellow] 2 2 3 4 7" xfId="13860" xr:uid="{00000000-0005-0000-0000-0000DE320000}"/>
    <cellStyle name="Input [yellow] 2 2 3 4 7 2" xfId="13861" xr:uid="{00000000-0005-0000-0000-0000DF320000}"/>
    <cellStyle name="Input [yellow] 2 2 3 4 7 3" xfId="13862" xr:uid="{00000000-0005-0000-0000-0000E0320000}"/>
    <cellStyle name="Input [yellow] 2 2 3 4 7 4" xfId="13863" xr:uid="{00000000-0005-0000-0000-0000E1320000}"/>
    <cellStyle name="Input [yellow] 2 2 3 4 7 5" xfId="13864" xr:uid="{00000000-0005-0000-0000-0000E2320000}"/>
    <cellStyle name="Input [yellow] 2 2 3 4 7 6" xfId="13865" xr:uid="{00000000-0005-0000-0000-0000E3320000}"/>
    <cellStyle name="Input [yellow] 2 2 3 4 7 7" xfId="13866" xr:uid="{00000000-0005-0000-0000-0000E4320000}"/>
    <cellStyle name="Input [yellow] 2 2 3 4 7 8" xfId="13867" xr:uid="{00000000-0005-0000-0000-0000E5320000}"/>
    <cellStyle name="Input [yellow] 2 2 3 4 7 9" xfId="13868" xr:uid="{00000000-0005-0000-0000-0000E6320000}"/>
    <cellStyle name="Input [yellow] 2 2 3 4 8" xfId="13869" xr:uid="{00000000-0005-0000-0000-0000E7320000}"/>
    <cellStyle name="Input [yellow] 2 2 3 4 8 2" xfId="13870" xr:uid="{00000000-0005-0000-0000-0000E8320000}"/>
    <cellStyle name="Input [yellow] 2 2 3 4 8 3" xfId="13871" xr:uid="{00000000-0005-0000-0000-0000E9320000}"/>
    <cellStyle name="Input [yellow] 2 2 3 4 8 4" xfId="13872" xr:uid="{00000000-0005-0000-0000-0000EA320000}"/>
    <cellStyle name="Input [yellow] 2 2 3 4 8 5" xfId="13873" xr:uid="{00000000-0005-0000-0000-0000EB320000}"/>
    <cellStyle name="Input [yellow] 2 2 3 4 8 6" xfId="13874" xr:uid="{00000000-0005-0000-0000-0000EC320000}"/>
    <cellStyle name="Input [yellow] 2 2 3 4 8 7" xfId="13875" xr:uid="{00000000-0005-0000-0000-0000ED320000}"/>
    <cellStyle name="Input [yellow] 2 2 3 4 8 8" xfId="13876" xr:uid="{00000000-0005-0000-0000-0000EE320000}"/>
    <cellStyle name="Input [yellow] 2 2 3 4 9" xfId="13877" xr:uid="{00000000-0005-0000-0000-0000EF320000}"/>
    <cellStyle name="Input [yellow] 2 2 3 4 9 2" xfId="13878" xr:uid="{00000000-0005-0000-0000-0000F0320000}"/>
    <cellStyle name="Input [yellow] 2 2 3 4 9 3" xfId="13879" xr:uid="{00000000-0005-0000-0000-0000F1320000}"/>
    <cellStyle name="Input [yellow] 2 2 3 4 9 4" xfId="13880" xr:uid="{00000000-0005-0000-0000-0000F2320000}"/>
    <cellStyle name="Input [yellow] 2 2 3 4 9 5" xfId="13881" xr:uid="{00000000-0005-0000-0000-0000F3320000}"/>
    <cellStyle name="Input [yellow] 2 2 3 4 9 6" xfId="13882" xr:uid="{00000000-0005-0000-0000-0000F4320000}"/>
    <cellStyle name="Input [yellow] 2 2 3 4 9 7" xfId="13883" xr:uid="{00000000-0005-0000-0000-0000F5320000}"/>
    <cellStyle name="Input [yellow] 2 2 3 4 9 8" xfId="13884" xr:uid="{00000000-0005-0000-0000-0000F6320000}"/>
    <cellStyle name="Input [yellow] 2 2 3 5" xfId="597" xr:uid="{00000000-0005-0000-0000-0000F7320000}"/>
    <cellStyle name="Input [yellow] 2 2 3 5 10" xfId="13885" xr:uid="{00000000-0005-0000-0000-0000F8320000}"/>
    <cellStyle name="Input [yellow] 2 2 3 5 10 2" xfId="13886" xr:uid="{00000000-0005-0000-0000-0000F9320000}"/>
    <cellStyle name="Input [yellow] 2 2 3 5 10 3" xfId="13887" xr:uid="{00000000-0005-0000-0000-0000FA320000}"/>
    <cellStyle name="Input [yellow] 2 2 3 5 10 4" xfId="13888" xr:uid="{00000000-0005-0000-0000-0000FB320000}"/>
    <cellStyle name="Input [yellow] 2 2 3 5 10 5" xfId="13889" xr:uid="{00000000-0005-0000-0000-0000FC320000}"/>
    <cellStyle name="Input [yellow] 2 2 3 5 10 6" xfId="13890" xr:uid="{00000000-0005-0000-0000-0000FD320000}"/>
    <cellStyle name="Input [yellow] 2 2 3 5 10 7" xfId="13891" xr:uid="{00000000-0005-0000-0000-0000FE320000}"/>
    <cellStyle name="Input [yellow] 2 2 3 5 10 8" xfId="13892" xr:uid="{00000000-0005-0000-0000-0000FF320000}"/>
    <cellStyle name="Input [yellow] 2 2 3 5 11" xfId="13893" xr:uid="{00000000-0005-0000-0000-000000330000}"/>
    <cellStyle name="Input [yellow] 2 2 3 5 11 2" xfId="13894" xr:uid="{00000000-0005-0000-0000-000001330000}"/>
    <cellStyle name="Input [yellow] 2 2 3 5 11 3" xfId="13895" xr:uid="{00000000-0005-0000-0000-000002330000}"/>
    <cellStyle name="Input [yellow] 2 2 3 5 11 4" xfId="13896" xr:uid="{00000000-0005-0000-0000-000003330000}"/>
    <cellStyle name="Input [yellow] 2 2 3 5 11 5" xfId="13897" xr:uid="{00000000-0005-0000-0000-000004330000}"/>
    <cellStyle name="Input [yellow] 2 2 3 5 11 6" xfId="13898" xr:uid="{00000000-0005-0000-0000-000005330000}"/>
    <cellStyle name="Input [yellow] 2 2 3 5 11 7" xfId="13899" xr:uid="{00000000-0005-0000-0000-000006330000}"/>
    <cellStyle name="Input [yellow] 2 2 3 5 11 8" xfId="13900" xr:uid="{00000000-0005-0000-0000-000007330000}"/>
    <cellStyle name="Input [yellow] 2 2 3 5 12" xfId="13901" xr:uid="{00000000-0005-0000-0000-000008330000}"/>
    <cellStyle name="Input [yellow] 2 2 3 5 13" xfId="13902" xr:uid="{00000000-0005-0000-0000-000009330000}"/>
    <cellStyle name="Input [yellow] 2 2 3 5 14" xfId="13903" xr:uid="{00000000-0005-0000-0000-00000A330000}"/>
    <cellStyle name="Input [yellow] 2 2 3 5 15" xfId="13904" xr:uid="{00000000-0005-0000-0000-00000B330000}"/>
    <cellStyle name="Input [yellow] 2 2 3 5 16" xfId="13905" xr:uid="{00000000-0005-0000-0000-00000C330000}"/>
    <cellStyle name="Input [yellow] 2 2 3 5 17" xfId="13906" xr:uid="{00000000-0005-0000-0000-00000D330000}"/>
    <cellStyle name="Input [yellow] 2 2 3 5 18" xfId="13907" xr:uid="{00000000-0005-0000-0000-00000E330000}"/>
    <cellStyle name="Input [yellow] 2 2 3 5 19" xfId="13908" xr:uid="{00000000-0005-0000-0000-00000F330000}"/>
    <cellStyle name="Input [yellow] 2 2 3 5 2" xfId="598" xr:uid="{00000000-0005-0000-0000-000010330000}"/>
    <cellStyle name="Input [yellow] 2 2 3 5 2 10" xfId="13909" xr:uid="{00000000-0005-0000-0000-000011330000}"/>
    <cellStyle name="Input [yellow] 2 2 3 5 2 11" xfId="13910" xr:uid="{00000000-0005-0000-0000-000012330000}"/>
    <cellStyle name="Input [yellow] 2 2 3 5 2 12" xfId="13911" xr:uid="{00000000-0005-0000-0000-000013330000}"/>
    <cellStyle name="Input [yellow] 2 2 3 5 2 13" xfId="13912" xr:uid="{00000000-0005-0000-0000-000014330000}"/>
    <cellStyle name="Input [yellow] 2 2 3 5 2 14" xfId="13913" xr:uid="{00000000-0005-0000-0000-000015330000}"/>
    <cellStyle name="Input [yellow] 2 2 3 5 2 15" xfId="13914" xr:uid="{00000000-0005-0000-0000-000016330000}"/>
    <cellStyle name="Input [yellow] 2 2 3 5 2 16" xfId="13915" xr:uid="{00000000-0005-0000-0000-000017330000}"/>
    <cellStyle name="Input [yellow] 2 2 3 5 2 17" xfId="13916" xr:uid="{00000000-0005-0000-0000-000018330000}"/>
    <cellStyle name="Input [yellow] 2 2 3 5 2 2" xfId="599" xr:uid="{00000000-0005-0000-0000-000019330000}"/>
    <cellStyle name="Input [yellow] 2 2 3 5 2 2 10" xfId="13917" xr:uid="{00000000-0005-0000-0000-00001A330000}"/>
    <cellStyle name="Input [yellow] 2 2 3 5 2 2 11" xfId="13918" xr:uid="{00000000-0005-0000-0000-00001B330000}"/>
    <cellStyle name="Input [yellow] 2 2 3 5 2 2 12" xfId="13919" xr:uid="{00000000-0005-0000-0000-00001C330000}"/>
    <cellStyle name="Input [yellow] 2 2 3 5 2 2 13" xfId="13920" xr:uid="{00000000-0005-0000-0000-00001D330000}"/>
    <cellStyle name="Input [yellow] 2 2 3 5 2 2 14" xfId="13921" xr:uid="{00000000-0005-0000-0000-00001E330000}"/>
    <cellStyle name="Input [yellow] 2 2 3 5 2 2 15" xfId="13922" xr:uid="{00000000-0005-0000-0000-00001F330000}"/>
    <cellStyle name="Input [yellow] 2 2 3 5 2 2 16" xfId="13923" xr:uid="{00000000-0005-0000-0000-000020330000}"/>
    <cellStyle name="Input [yellow] 2 2 3 5 2 2 2" xfId="600" xr:uid="{00000000-0005-0000-0000-000021330000}"/>
    <cellStyle name="Input [yellow] 2 2 3 5 2 2 2 10" xfId="13924" xr:uid="{00000000-0005-0000-0000-000022330000}"/>
    <cellStyle name="Input [yellow] 2 2 3 5 2 2 2 2" xfId="13925" xr:uid="{00000000-0005-0000-0000-000023330000}"/>
    <cellStyle name="Input [yellow] 2 2 3 5 2 2 2 2 2" xfId="13926" xr:uid="{00000000-0005-0000-0000-000024330000}"/>
    <cellStyle name="Input [yellow] 2 2 3 5 2 2 2 2 3" xfId="13927" xr:uid="{00000000-0005-0000-0000-000025330000}"/>
    <cellStyle name="Input [yellow] 2 2 3 5 2 2 2 2 4" xfId="13928" xr:uid="{00000000-0005-0000-0000-000026330000}"/>
    <cellStyle name="Input [yellow] 2 2 3 5 2 2 2 2 5" xfId="13929" xr:uid="{00000000-0005-0000-0000-000027330000}"/>
    <cellStyle name="Input [yellow] 2 2 3 5 2 2 2 2 6" xfId="13930" xr:uid="{00000000-0005-0000-0000-000028330000}"/>
    <cellStyle name="Input [yellow] 2 2 3 5 2 2 2 2 7" xfId="13931" xr:uid="{00000000-0005-0000-0000-000029330000}"/>
    <cellStyle name="Input [yellow] 2 2 3 5 2 2 2 2 8" xfId="13932" xr:uid="{00000000-0005-0000-0000-00002A330000}"/>
    <cellStyle name="Input [yellow] 2 2 3 5 2 2 2 3" xfId="13933" xr:uid="{00000000-0005-0000-0000-00002B330000}"/>
    <cellStyle name="Input [yellow] 2 2 3 5 2 2 2 4" xfId="13934" xr:uid="{00000000-0005-0000-0000-00002C330000}"/>
    <cellStyle name="Input [yellow] 2 2 3 5 2 2 2 5" xfId="13935" xr:uid="{00000000-0005-0000-0000-00002D330000}"/>
    <cellStyle name="Input [yellow] 2 2 3 5 2 2 2 6" xfId="13936" xr:uid="{00000000-0005-0000-0000-00002E330000}"/>
    <cellStyle name="Input [yellow] 2 2 3 5 2 2 2 7" xfId="13937" xr:uid="{00000000-0005-0000-0000-00002F330000}"/>
    <cellStyle name="Input [yellow] 2 2 3 5 2 2 2 8" xfId="13938" xr:uid="{00000000-0005-0000-0000-000030330000}"/>
    <cellStyle name="Input [yellow] 2 2 3 5 2 2 2 9" xfId="13939" xr:uid="{00000000-0005-0000-0000-000031330000}"/>
    <cellStyle name="Input [yellow] 2 2 3 5 2 2 3" xfId="13940" xr:uid="{00000000-0005-0000-0000-000032330000}"/>
    <cellStyle name="Input [yellow] 2 2 3 5 2 2 3 10" xfId="13941" xr:uid="{00000000-0005-0000-0000-000033330000}"/>
    <cellStyle name="Input [yellow] 2 2 3 5 2 2 3 2" xfId="13942" xr:uid="{00000000-0005-0000-0000-000034330000}"/>
    <cellStyle name="Input [yellow] 2 2 3 5 2 2 3 2 2" xfId="13943" xr:uid="{00000000-0005-0000-0000-000035330000}"/>
    <cellStyle name="Input [yellow] 2 2 3 5 2 2 3 2 3" xfId="13944" xr:uid="{00000000-0005-0000-0000-000036330000}"/>
    <cellStyle name="Input [yellow] 2 2 3 5 2 2 3 2 4" xfId="13945" xr:uid="{00000000-0005-0000-0000-000037330000}"/>
    <cellStyle name="Input [yellow] 2 2 3 5 2 2 3 2 5" xfId="13946" xr:uid="{00000000-0005-0000-0000-000038330000}"/>
    <cellStyle name="Input [yellow] 2 2 3 5 2 2 3 2 6" xfId="13947" xr:uid="{00000000-0005-0000-0000-000039330000}"/>
    <cellStyle name="Input [yellow] 2 2 3 5 2 2 3 2 7" xfId="13948" xr:uid="{00000000-0005-0000-0000-00003A330000}"/>
    <cellStyle name="Input [yellow] 2 2 3 5 2 2 3 2 8" xfId="13949" xr:uid="{00000000-0005-0000-0000-00003B330000}"/>
    <cellStyle name="Input [yellow] 2 2 3 5 2 2 3 3" xfId="13950" xr:uid="{00000000-0005-0000-0000-00003C330000}"/>
    <cellStyle name="Input [yellow] 2 2 3 5 2 2 3 4" xfId="13951" xr:uid="{00000000-0005-0000-0000-00003D330000}"/>
    <cellStyle name="Input [yellow] 2 2 3 5 2 2 3 5" xfId="13952" xr:uid="{00000000-0005-0000-0000-00003E330000}"/>
    <cellStyle name="Input [yellow] 2 2 3 5 2 2 3 6" xfId="13953" xr:uid="{00000000-0005-0000-0000-00003F330000}"/>
    <cellStyle name="Input [yellow] 2 2 3 5 2 2 3 7" xfId="13954" xr:uid="{00000000-0005-0000-0000-000040330000}"/>
    <cellStyle name="Input [yellow] 2 2 3 5 2 2 3 8" xfId="13955" xr:uid="{00000000-0005-0000-0000-000041330000}"/>
    <cellStyle name="Input [yellow] 2 2 3 5 2 2 3 9" xfId="13956" xr:uid="{00000000-0005-0000-0000-000042330000}"/>
    <cellStyle name="Input [yellow] 2 2 3 5 2 2 4" xfId="13957" xr:uid="{00000000-0005-0000-0000-000043330000}"/>
    <cellStyle name="Input [yellow] 2 2 3 5 2 2 4 2" xfId="13958" xr:uid="{00000000-0005-0000-0000-000044330000}"/>
    <cellStyle name="Input [yellow] 2 2 3 5 2 2 4 3" xfId="13959" xr:uid="{00000000-0005-0000-0000-000045330000}"/>
    <cellStyle name="Input [yellow] 2 2 3 5 2 2 4 4" xfId="13960" xr:uid="{00000000-0005-0000-0000-000046330000}"/>
    <cellStyle name="Input [yellow] 2 2 3 5 2 2 4 5" xfId="13961" xr:uid="{00000000-0005-0000-0000-000047330000}"/>
    <cellStyle name="Input [yellow] 2 2 3 5 2 2 4 6" xfId="13962" xr:uid="{00000000-0005-0000-0000-000048330000}"/>
    <cellStyle name="Input [yellow] 2 2 3 5 2 2 4 7" xfId="13963" xr:uid="{00000000-0005-0000-0000-000049330000}"/>
    <cellStyle name="Input [yellow] 2 2 3 5 2 2 4 8" xfId="13964" xr:uid="{00000000-0005-0000-0000-00004A330000}"/>
    <cellStyle name="Input [yellow] 2 2 3 5 2 2 4 9" xfId="13965" xr:uid="{00000000-0005-0000-0000-00004B330000}"/>
    <cellStyle name="Input [yellow] 2 2 3 5 2 2 5" xfId="13966" xr:uid="{00000000-0005-0000-0000-00004C330000}"/>
    <cellStyle name="Input [yellow] 2 2 3 5 2 2 5 2" xfId="13967" xr:uid="{00000000-0005-0000-0000-00004D330000}"/>
    <cellStyle name="Input [yellow] 2 2 3 5 2 2 5 3" xfId="13968" xr:uid="{00000000-0005-0000-0000-00004E330000}"/>
    <cellStyle name="Input [yellow] 2 2 3 5 2 2 5 4" xfId="13969" xr:uid="{00000000-0005-0000-0000-00004F330000}"/>
    <cellStyle name="Input [yellow] 2 2 3 5 2 2 5 5" xfId="13970" xr:uid="{00000000-0005-0000-0000-000050330000}"/>
    <cellStyle name="Input [yellow] 2 2 3 5 2 2 5 6" xfId="13971" xr:uid="{00000000-0005-0000-0000-000051330000}"/>
    <cellStyle name="Input [yellow] 2 2 3 5 2 2 5 7" xfId="13972" xr:uid="{00000000-0005-0000-0000-000052330000}"/>
    <cellStyle name="Input [yellow] 2 2 3 5 2 2 5 8" xfId="13973" xr:uid="{00000000-0005-0000-0000-000053330000}"/>
    <cellStyle name="Input [yellow] 2 2 3 5 2 2 6" xfId="13974" xr:uid="{00000000-0005-0000-0000-000054330000}"/>
    <cellStyle name="Input [yellow] 2 2 3 5 2 2 6 2" xfId="13975" xr:uid="{00000000-0005-0000-0000-000055330000}"/>
    <cellStyle name="Input [yellow] 2 2 3 5 2 2 6 3" xfId="13976" xr:uid="{00000000-0005-0000-0000-000056330000}"/>
    <cellStyle name="Input [yellow] 2 2 3 5 2 2 6 4" xfId="13977" xr:uid="{00000000-0005-0000-0000-000057330000}"/>
    <cellStyle name="Input [yellow] 2 2 3 5 2 2 6 5" xfId="13978" xr:uid="{00000000-0005-0000-0000-000058330000}"/>
    <cellStyle name="Input [yellow] 2 2 3 5 2 2 6 6" xfId="13979" xr:uid="{00000000-0005-0000-0000-000059330000}"/>
    <cellStyle name="Input [yellow] 2 2 3 5 2 2 6 7" xfId="13980" xr:uid="{00000000-0005-0000-0000-00005A330000}"/>
    <cellStyle name="Input [yellow] 2 2 3 5 2 2 6 8" xfId="13981" xr:uid="{00000000-0005-0000-0000-00005B330000}"/>
    <cellStyle name="Input [yellow] 2 2 3 5 2 2 7" xfId="13982" xr:uid="{00000000-0005-0000-0000-00005C330000}"/>
    <cellStyle name="Input [yellow] 2 2 3 5 2 2 7 2" xfId="13983" xr:uid="{00000000-0005-0000-0000-00005D330000}"/>
    <cellStyle name="Input [yellow] 2 2 3 5 2 2 7 3" xfId="13984" xr:uid="{00000000-0005-0000-0000-00005E330000}"/>
    <cellStyle name="Input [yellow] 2 2 3 5 2 2 7 4" xfId="13985" xr:uid="{00000000-0005-0000-0000-00005F330000}"/>
    <cellStyle name="Input [yellow] 2 2 3 5 2 2 7 5" xfId="13986" xr:uid="{00000000-0005-0000-0000-000060330000}"/>
    <cellStyle name="Input [yellow] 2 2 3 5 2 2 7 6" xfId="13987" xr:uid="{00000000-0005-0000-0000-000061330000}"/>
    <cellStyle name="Input [yellow] 2 2 3 5 2 2 7 7" xfId="13988" xr:uid="{00000000-0005-0000-0000-000062330000}"/>
    <cellStyle name="Input [yellow] 2 2 3 5 2 2 7 8" xfId="13989" xr:uid="{00000000-0005-0000-0000-000063330000}"/>
    <cellStyle name="Input [yellow] 2 2 3 5 2 2 8" xfId="13990" xr:uid="{00000000-0005-0000-0000-000064330000}"/>
    <cellStyle name="Input [yellow] 2 2 3 5 2 2 8 2" xfId="13991" xr:uid="{00000000-0005-0000-0000-000065330000}"/>
    <cellStyle name="Input [yellow] 2 2 3 5 2 2 8 3" xfId="13992" xr:uid="{00000000-0005-0000-0000-000066330000}"/>
    <cellStyle name="Input [yellow] 2 2 3 5 2 2 8 4" xfId="13993" xr:uid="{00000000-0005-0000-0000-000067330000}"/>
    <cellStyle name="Input [yellow] 2 2 3 5 2 2 8 5" xfId="13994" xr:uid="{00000000-0005-0000-0000-000068330000}"/>
    <cellStyle name="Input [yellow] 2 2 3 5 2 2 8 6" xfId="13995" xr:uid="{00000000-0005-0000-0000-000069330000}"/>
    <cellStyle name="Input [yellow] 2 2 3 5 2 2 8 7" xfId="13996" xr:uid="{00000000-0005-0000-0000-00006A330000}"/>
    <cellStyle name="Input [yellow] 2 2 3 5 2 2 8 8" xfId="13997" xr:uid="{00000000-0005-0000-0000-00006B330000}"/>
    <cellStyle name="Input [yellow] 2 2 3 5 2 2 9" xfId="13998" xr:uid="{00000000-0005-0000-0000-00006C330000}"/>
    <cellStyle name="Input [yellow] 2 2 3 5 2 3" xfId="601" xr:uid="{00000000-0005-0000-0000-00006D330000}"/>
    <cellStyle name="Input [yellow] 2 2 3 5 2 3 10" xfId="13999" xr:uid="{00000000-0005-0000-0000-00006E330000}"/>
    <cellStyle name="Input [yellow] 2 2 3 5 2 3 2" xfId="14000" xr:uid="{00000000-0005-0000-0000-00006F330000}"/>
    <cellStyle name="Input [yellow] 2 2 3 5 2 3 2 2" xfId="14001" xr:uid="{00000000-0005-0000-0000-000070330000}"/>
    <cellStyle name="Input [yellow] 2 2 3 5 2 3 2 3" xfId="14002" xr:uid="{00000000-0005-0000-0000-000071330000}"/>
    <cellStyle name="Input [yellow] 2 2 3 5 2 3 2 4" xfId="14003" xr:uid="{00000000-0005-0000-0000-000072330000}"/>
    <cellStyle name="Input [yellow] 2 2 3 5 2 3 2 5" xfId="14004" xr:uid="{00000000-0005-0000-0000-000073330000}"/>
    <cellStyle name="Input [yellow] 2 2 3 5 2 3 2 6" xfId="14005" xr:uid="{00000000-0005-0000-0000-000074330000}"/>
    <cellStyle name="Input [yellow] 2 2 3 5 2 3 2 7" xfId="14006" xr:uid="{00000000-0005-0000-0000-000075330000}"/>
    <cellStyle name="Input [yellow] 2 2 3 5 2 3 2 8" xfId="14007" xr:uid="{00000000-0005-0000-0000-000076330000}"/>
    <cellStyle name="Input [yellow] 2 2 3 5 2 3 3" xfId="14008" xr:uid="{00000000-0005-0000-0000-000077330000}"/>
    <cellStyle name="Input [yellow] 2 2 3 5 2 3 4" xfId="14009" xr:uid="{00000000-0005-0000-0000-000078330000}"/>
    <cellStyle name="Input [yellow] 2 2 3 5 2 3 5" xfId="14010" xr:uid="{00000000-0005-0000-0000-000079330000}"/>
    <cellStyle name="Input [yellow] 2 2 3 5 2 3 6" xfId="14011" xr:uid="{00000000-0005-0000-0000-00007A330000}"/>
    <cellStyle name="Input [yellow] 2 2 3 5 2 3 7" xfId="14012" xr:uid="{00000000-0005-0000-0000-00007B330000}"/>
    <cellStyle name="Input [yellow] 2 2 3 5 2 3 8" xfId="14013" xr:uid="{00000000-0005-0000-0000-00007C330000}"/>
    <cellStyle name="Input [yellow] 2 2 3 5 2 3 9" xfId="14014" xr:uid="{00000000-0005-0000-0000-00007D330000}"/>
    <cellStyle name="Input [yellow] 2 2 3 5 2 4" xfId="14015" xr:uid="{00000000-0005-0000-0000-00007E330000}"/>
    <cellStyle name="Input [yellow] 2 2 3 5 2 4 10" xfId="14016" xr:uid="{00000000-0005-0000-0000-00007F330000}"/>
    <cellStyle name="Input [yellow] 2 2 3 5 2 4 2" xfId="14017" xr:uid="{00000000-0005-0000-0000-000080330000}"/>
    <cellStyle name="Input [yellow] 2 2 3 5 2 4 2 2" xfId="14018" xr:uid="{00000000-0005-0000-0000-000081330000}"/>
    <cellStyle name="Input [yellow] 2 2 3 5 2 4 2 3" xfId="14019" xr:uid="{00000000-0005-0000-0000-000082330000}"/>
    <cellStyle name="Input [yellow] 2 2 3 5 2 4 2 4" xfId="14020" xr:uid="{00000000-0005-0000-0000-000083330000}"/>
    <cellStyle name="Input [yellow] 2 2 3 5 2 4 2 5" xfId="14021" xr:uid="{00000000-0005-0000-0000-000084330000}"/>
    <cellStyle name="Input [yellow] 2 2 3 5 2 4 2 6" xfId="14022" xr:uid="{00000000-0005-0000-0000-000085330000}"/>
    <cellStyle name="Input [yellow] 2 2 3 5 2 4 2 7" xfId="14023" xr:uid="{00000000-0005-0000-0000-000086330000}"/>
    <cellStyle name="Input [yellow] 2 2 3 5 2 4 2 8" xfId="14024" xr:uid="{00000000-0005-0000-0000-000087330000}"/>
    <cellStyle name="Input [yellow] 2 2 3 5 2 4 3" xfId="14025" xr:uid="{00000000-0005-0000-0000-000088330000}"/>
    <cellStyle name="Input [yellow] 2 2 3 5 2 4 4" xfId="14026" xr:uid="{00000000-0005-0000-0000-000089330000}"/>
    <cellStyle name="Input [yellow] 2 2 3 5 2 4 5" xfId="14027" xr:uid="{00000000-0005-0000-0000-00008A330000}"/>
    <cellStyle name="Input [yellow] 2 2 3 5 2 4 6" xfId="14028" xr:uid="{00000000-0005-0000-0000-00008B330000}"/>
    <cellStyle name="Input [yellow] 2 2 3 5 2 4 7" xfId="14029" xr:uid="{00000000-0005-0000-0000-00008C330000}"/>
    <cellStyle name="Input [yellow] 2 2 3 5 2 4 8" xfId="14030" xr:uid="{00000000-0005-0000-0000-00008D330000}"/>
    <cellStyle name="Input [yellow] 2 2 3 5 2 4 9" xfId="14031" xr:uid="{00000000-0005-0000-0000-00008E330000}"/>
    <cellStyle name="Input [yellow] 2 2 3 5 2 5" xfId="14032" xr:uid="{00000000-0005-0000-0000-00008F330000}"/>
    <cellStyle name="Input [yellow] 2 2 3 5 2 5 2" xfId="14033" xr:uid="{00000000-0005-0000-0000-000090330000}"/>
    <cellStyle name="Input [yellow] 2 2 3 5 2 5 3" xfId="14034" xr:uid="{00000000-0005-0000-0000-000091330000}"/>
    <cellStyle name="Input [yellow] 2 2 3 5 2 5 4" xfId="14035" xr:uid="{00000000-0005-0000-0000-000092330000}"/>
    <cellStyle name="Input [yellow] 2 2 3 5 2 5 5" xfId="14036" xr:uid="{00000000-0005-0000-0000-000093330000}"/>
    <cellStyle name="Input [yellow] 2 2 3 5 2 5 6" xfId="14037" xr:uid="{00000000-0005-0000-0000-000094330000}"/>
    <cellStyle name="Input [yellow] 2 2 3 5 2 5 7" xfId="14038" xr:uid="{00000000-0005-0000-0000-000095330000}"/>
    <cellStyle name="Input [yellow] 2 2 3 5 2 5 8" xfId="14039" xr:uid="{00000000-0005-0000-0000-000096330000}"/>
    <cellStyle name="Input [yellow] 2 2 3 5 2 5 9" xfId="14040" xr:uid="{00000000-0005-0000-0000-000097330000}"/>
    <cellStyle name="Input [yellow] 2 2 3 5 2 6" xfId="14041" xr:uid="{00000000-0005-0000-0000-000098330000}"/>
    <cellStyle name="Input [yellow] 2 2 3 5 2 6 2" xfId="14042" xr:uid="{00000000-0005-0000-0000-000099330000}"/>
    <cellStyle name="Input [yellow] 2 2 3 5 2 6 3" xfId="14043" xr:uid="{00000000-0005-0000-0000-00009A330000}"/>
    <cellStyle name="Input [yellow] 2 2 3 5 2 6 4" xfId="14044" xr:uid="{00000000-0005-0000-0000-00009B330000}"/>
    <cellStyle name="Input [yellow] 2 2 3 5 2 6 5" xfId="14045" xr:uid="{00000000-0005-0000-0000-00009C330000}"/>
    <cellStyle name="Input [yellow] 2 2 3 5 2 6 6" xfId="14046" xr:uid="{00000000-0005-0000-0000-00009D330000}"/>
    <cellStyle name="Input [yellow] 2 2 3 5 2 6 7" xfId="14047" xr:uid="{00000000-0005-0000-0000-00009E330000}"/>
    <cellStyle name="Input [yellow] 2 2 3 5 2 6 8" xfId="14048" xr:uid="{00000000-0005-0000-0000-00009F330000}"/>
    <cellStyle name="Input [yellow] 2 2 3 5 2 7" xfId="14049" xr:uid="{00000000-0005-0000-0000-0000A0330000}"/>
    <cellStyle name="Input [yellow] 2 2 3 5 2 7 2" xfId="14050" xr:uid="{00000000-0005-0000-0000-0000A1330000}"/>
    <cellStyle name="Input [yellow] 2 2 3 5 2 7 3" xfId="14051" xr:uid="{00000000-0005-0000-0000-0000A2330000}"/>
    <cellStyle name="Input [yellow] 2 2 3 5 2 7 4" xfId="14052" xr:uid="{00000000-0005-0000-0000-0000A3330000}"/>
    <cellStyle name="Input [yellow] 2 2 3 5 2 7 5" xfId="14053" xr:uid="{00000000-0005-0000-0000-0000A4330000}"/>
    <cellStyle name="Input [yellow] 2 2 3 5 2 7 6" xfId="14054" xr:uid="{00000000-0005-0000-0000-0000A5330000}"/>
    <cellStyle name="Input [yellow] 2 2 3 5 2 7 7" xfId="14055" xr:uid="{00000000-0005-0000-0000-0000A6330000}"/>
    <cellStyle name="Input [yellow] 2 2 3 5 2 7 8" xfId="14056" xr:uid="{00000000-0005-0000-0000-0000A7330000}"/>
    <cellStyle name="Input [yellow] 2 2 3 5 2 8" xfId="14057" xr:uid="{00000000-0005-0000-0000-0000A8330000}"/>
    <cellStyle name="Input [yellow] 2 2 3 5 2 8 2" xfId="14058" xr:uid="{00000000-0005-0000-0000-0000A9330000}"/>
    <cellStyle name="Input [yellow] 2 2 3 5 2 8 3" xfId="14059" xr:uid="{00000000-0005-0000-0000-0000AA330000}"/>
    <cellStyle name="Input [yellow] 2 2 3 5 2 8 4" xfId="14060" xr:uid="{00000000-0005-0000-0000-0000AB330000}"/>
    <cellStyle name="Input [yellow] 2 2 3 5 2 8 5" xfId="14061" xr:uid="{00000000-0005-0000-0000-0000AC330000}"/>
    <cellStyle name="Input [yellow] 2 2 3 5 2 8 6" xfId="14062" xr:uid="{00000000-0005-0000-0000-0000AD330000}"/>
    <cellStyle name="Input [yellow] 2 2 3 5 2 8 7" xfId="14063" xr:uid="{00000000-0005-0000-0000-0000AE330000}"/>
    <cellStyle name="Input [yellow] 2 2 3 5 2 8 8" xfId="14064" xr:uid="{00000000-0005-0000-0000-0000AF330000}"/>
    <cellStyle name="Input [yellow] 2 2 3 5 2 9" xfId="14065" xr:uid="{00000000-0005-0000-0000-0000B0330000}"/>
    <cellStyle name="Input [yellow] 2 2 3 5 2 9 2" xfId="14066" xr:uid="{00000000-0005-0000-0000-0000B1330000}"/>
    <cellStyle name="Input [yellow] 2 2 3 5 2 9 3" xfId="14067" xr:uid="{00000000-0005-0000-0000-0000B2330000}"/>
    <cellStyle name="Input [yellow] 2 2 3 5 2 9 4" xfId="14068" xr:uid="{00000000-0005-0000-0000-0000B3330000}"/>
    <cellStyle name="Input [yellow] 2 2 3 5 2 9 5" xfId="14069" xr:uid="{00000000-0005-0000-0000-0000B4330000}"/>
    <cellStyle name="Input [yellow] 2 2 3 5 2 9 6" xfId="14070" xr:uid="{00000000-0005-0000-0000-0000B5330000}"/>
    <cellStyle name="Input [yellow] 2 2 3 5 2 9 7" xfId="14071" xr:uid="{00000000-0005-0000-0000-0000B6330000}"/>
    <cellStyle name="Input [yellow] 2 2 3 5 2 9 8" xfId="14072" xr:uid="{00000000-0005-0000-0000-0000B7330000}"/>
    <cellStyle name="Input [yellow] 2 2 3 5 3" xfId="602" xr:uid="{00000000-0005-0000-0000-0000B8330000}"/>
    <cellStyle name="Input [yellow] 2 2 3 5 3 10" xfId="14073" xr:uid="{00000000-0005-0000-0000-0000B9330000}"/>
    <cellStyle name="Input [yellow] 2 2 3 5 3 11" xfId="14074" xr:uid="{00000000-0005-0000-0000-0000BA330000}"/>
    <cellStyle name="Input [yellow] 2 2 3 5 3 12" xfId="14075" xr:uid="{00000000-0005-0000-0000-0000BB330000}"/>
    <cellStyle name="Input [yellow] 2 2 3 5 3 13" xfId="14076" xr:uid="{00000000-0005-0000-0000-0000BC330000}"/>
    <cellStyle name="Input [yellow] 2 2 3 5 3 14" xfId="14077" xr:uid="{00000000-0005-0000-0000-0000BD330000}"/>
    <cellStyle name="Input [yellow] 2 2 3 5 3 15" xfId="14078" xr:uid="{00000000-0005-0000-0000-0000BE330000}"/>
    <cellStyle name="Input [yellow] 2 2 3 5 3 16" xfId="14079" xr:uid="{00000000-0005-0000-0000-0000BF330000}"/>
    <cellStyle name="Input [yellow] 2 2 3 5 3 17" xfId="14080" xr:uid="{00000000-0005-0000-0000-0000C0330000}"/>
    <cellStyle name="Input [yellow] 2 2 3 5 3 2" xfId="603" xr:uid="{00000000-0005-0000-0000-0000C1330000}"/>
    <cellStyle name="Input [yellow] 2 2 3 5 3 2 10" xfId="14081" xr:uid="{00000000-0005-0000-0000-0000C2330000}"/>
    <cellStyle name="Input [yellow] 2 2 3 5 3 2 11" xfId="14082" xr:uid="{00000000-0005-0000-0000-0000C3330000}"/>
    <cellStyle name="Input [yellow] 2 2 3 5 3 2 12" xfId="14083" xr:uid="{00000000-0005-0000-0000-0000C4330000}"/>
    <cellStyle name="Input [yellow] 2 2 3 5 3 2 13" xfId="14084" xr:uid="{00000000-0005-0000-0000-0000C5330000}"/>
    <cellStyle name="Input [yellow] 2 2 3 5 3 2 14" xfId="14085" xr:uid="{00000000-0005-0000-0000-0000C6330000}"/>
    <cellStyle name="Input [yellow] 2 2 3 5 3 2 15" xfId="14086" xr:uid="{00000000-0005-0000-0000-0000C7330000}"/>
    <cellStyle name="Input [yellow] 2 2 3 5 3 2 16" xfId="14087" xr:uid="{00000000-0005-0000-0000-0000C8330000}"/>
    <cellStyle name="Input [yellow] 2 2 3 5 3 2 2" xfId="604" xr:uid="{00000000-0005-0000-0000-0000C9330000}"/>
    <cellStyle name="Input [yellow] 2 2 3 5 3 2 2 10" xfId="14088" xr:uid="{00000000-0005-0000-0000-0000CA330000}"/>
    <cellStyle name="Input [yellow] 2 2 3 5 3 2 2 2" xfId="14089" xr:uid="{00000000-0005-0000-0000-0000CB330000}"/>
    <cellStyle name="Input [yellow] 2 2 3 5 3 2 2 2 2" xfId="14090" xr:uid="{00000000-0005-0000-0000-0000CC330000}"/>
    <cellStyle name="Input [yellow] 2 2 3 5 3 2 2 2 3" xfId="14091" xr:uid="{00000000-0005-0000-0000-0000CD330000}"/>
    <cellStyle name="Input [yellow] 2 2 3 5 3 2 2 2 4" xfId="14092" xr:uid="{00000000-0005-0000-0000-0000CE330000}"/>
    <cellStyle name="Input [yellow] 2 2 3 5 3 2 2 2 5" xfId="14093" xr:uid="{00000000-0005-0000-0000-0000CF330000}"/>
    <cellStyle name="Input [yellow] 2 2 3 5 3 2 2 2 6" xfId="14094" xr:uid="{00000000-0005-0000-0000-0000D0330000}"/>
    <cellStyle name="Input [yellow] 2 2 3 5 3 2 2 2 7" xfId="14095" xr:uid="{00000000-0005-0000-0000-0000D1330000}"/>
    <cellStyle name="Input [yellow] 2 2 3 5 3 2 2 2 8" xfId="14096" xr:uid="{00000000-0005-0000-0000-0000D2330000}"/>
    <cellStyle name="Input [yellow] 2 2 3 5 3 2 2 3" xfId="14097" xr:uid="{00000000-0005-0000-0000-0000D3330000}"/>
    <cellStyle name="Input [yellow] 2 2 3 5 3 2 2 4" xfId="14098" xr:uid="{00000000-0005-0000-0000-0000D4330000}"/>
    <cellStyle name="Input [yellow] 2 2 3 5 3 2 2 5" xfId="14099" xr:uid="{00000000-0005-0000-0000-0000D5330000}"/>
    <cellStyle name="Input [yellow] 2 2 3 5 3 2 2 6" xfId="14100" xr:uid="{00000000-0005-0000-0000-0000D6330000}"/>
    <cellStyle name="Input [yellow] 2 2 3 5 3 2 2 7" xfId="14101" xr:uid="{00000000-0005-0000-0000-0000D7330000}"/>
    <cellStyle name="Input [yellow] 2 2 3 5 3 2 2 8" xfId="14102" xr:uid="{00000000-0005-0000-0000-0000D8330000}"/>
    <cellStyle name="Input [yellow] 2 2 3 5 3 2 2 9" xfId="14103" xr:uid="{00000000-0005-0000-0000-0000D9330000}"/>
    <cellStyle name="Input [yellow] 2 2 3 5 3 2 3" xfId="14104" xr:uid="{00000000-0005-0000-0000-0000DA330000}"/>
    <cellStyle name="Input [yellow] 2 2 3 5 3 2 3 10" xfId="14105" xr:uid="{00000000-0005-0000-0000-0000DB330000}"/>
    <cellStyle name="Input [yellow] 2 2 3 5 3 2 3 2" xfId="14106" xr:uid="{00000000-0005-0000-0000-0000DC330000}"/>
    <cellStyle name="Input [yellow] 2 2 3 5 3 2 3 2 2" xfId="14107" xr:uid="{00000000-0005-0000-0000-0000DD330000}"/>
    <cellStyle name="Input [yellow] 2 2 3 5 3 2 3 2 3" xfId="14108" xr:uid="{00000000-0005-0000-0000-0000DE330000}"/>
    <cellStyle name="Input [yellow] 2 2 3 5 3 2 3 2 4" xfId="14109" xr:uid="{00000000-0005-0000-0000-0000DF330000}"/>
    <cellStyle name="Input [yellow] 2 2 3 5 3 2 3 2 5" xfId="14110" xr:uid="{00000000-0005-0000-0000-0000E0330000}"/>
    <cellStyle name="Input [yellow] 2 2 3 5 3 2 3 2 6" xfId="14111" xr:uid="{00000000-0005-0000-0000-0000E1330000}"/>
    <cellStyle name="Input [yellow] 2 2 3 5 3 2 3 2 7" xfId="14112" xr:uid="{00000000-0005-0000-0000-0000E2330000}"/>
    <cellStyle name="Input [yellow] 2 2 3 5 3 2 3 2 8" xfId="14113" xr:uid="{00000000-0005-0000-0000-0000E3330000}"/>
    <cellStyle name="Input [yellow] 2 2 3 5 3 2 3 3" xfId="14114" xr:uid="{00000000-0005-0000-0000-0000E4330000}"/>
    <cellStyle name="Input [yellow] 2 2 3 5 3 2 3 4" xfId="14115" xr:uid="{00000000-0005-0000-0000-0000E5330000}"/>
    <cellStyle name="Input [yellow] 2 2 3 5 3 2 3 5" xfId="14116" xr:uid="{00000000-0005-0000-0000-0000E6330000}"/>
    <cellStyle name="Input [yellow] 2 2 3 5 3 2 3 6" xfId="14117" xr:uid="{00000000-0005-0000-0000-0000E7330000}"/>
    <cellStyle name="Input [yellow] 2 2 3 5 3 2 3 7" xfId="14118" xr:uid="{00000000-0005-0000-0000-0000E8330000}"/>
    <cellStyle name="Input [yellow] 2 2 3 5 3 2 3 8" xfId="14119" xr:uid="{00000000-0005-0000-0000-0000E9330000}"/>
    <cellStyle name="Input [yellow] 2 2 3 5 3 2 3 9" xfId="14120" xr:uid="{00000000-0005-0000-0000-0000EA330000}"/>
    <cellStyle name="Input [yellow] 2 2 3 5 3 2 4" xfId="14121" xr:uid="{00000000-0005-0000-0000-0000EB330000}"/>
    <cellStyle name="Input [yellow] 2 2 3 5 3 2 4 2" xfId="14122" xr:uid="{00000000-0005-0000-0000-0000EC330000}"/>
    <cellStyle name="Input [yellow] 2 2 3 5 3 2 4 3" xfId="14123" xr:uid="{00000000-0005-0000-0000-0000ED330000}"/>
    <cellStyle name="Input [yellow] 2 2 3 5 3 2 4 4" xfId="14124" xr:uid="{00000000-0005-0000-0000-0000EE330000}"/>
    <cellStyle name="Input [yellow] 2 2 3 5 3 2 4 5" xfId="14125" xr:uid="{00000000-0005-0000-0000-0000EF330000}"/>
    <cellStyle name="Input [yellow] 2 2 3 5 3 2 4 6" xfId="14126" xr:uid="{00000000-0005-0000-0000-0000F0330000}"/>
    <cellStyle name="Input [yellow] 2 2 3 5 3 2 4 7" xfId="14127" xr:uid="{00000000-0005-0000-0000-0000F1330000}"/>
    <cellStyle name="Input [yellow] 2 2 3 5 3 2 4 8" xfId="14128" xr:uid="{00000000-0005-0000-0000-0000F2330000}"/>
    <cellStyle name="Input [yellow] 2 2 3 5 3 2 4 9" xfId="14129" xr:uid="{00000000-0005-0000-0000-0000F3330000}"/>
    <cellStyle name="Input [yellow] 2 2 3 5 3 2 5" xfId="14130" xr:uid="{00000000-0005-0000-0000-0000F4330000}"/>
    <cellStyle name="Input [yellow] 2 2 3 5 3 2 5 2" xfId="14131" xr:uid="{00000000-0005-0000-0000-0000F5330000}"/>
    <cellStyle name="Input [yellow] 2 2 3 5 3 2 5 3" xfId="14132" xr:uid="{00000000-0005-0000-0000-0000F6330000}"/>
    <cellStyle name="Input [yellow] 2 2 3 5 3 2 5 4" xfId="14133" xr:uid="{00000000-0005-0000-0000-0000F7330000}"/>
    <cellStyle name="Input [yellow] 2 2 3 5 3 2 5 5" xfId="14134" xr:uid="{00000000-0005-0000-0000-0000F8330000}"/>
    <cellStyle name="Input [yellow] 2 2 3 5 3 2 5 6" xfId="14135" xr:uid="{00000000-0005-0000-0000-0000F9330000}"/>
    <cellStyle name="Input [yellow] 2 2 3 5 3 2 5 7" xfId="14136" xr:uid="{00000000-0005-0000-0000-0000FA330000}"/>
    <cellStyle name="Input [yellow] 2 2 3 5 3 2 5 8" xfId="14137" xr:uid="{00000000-0005-0000-0000-0000FB330000}"/>
    <cellStyle name="Input [yellow] 2 2 3 5 3 2 6" xfId="14138" xr:uid="{00000000-0005-0000-0000-0000FC330000}"/>
    <cellStyle name="Input [yellow] 2 2 3 5 3 2 6 2" xfId="14139" xr:uid="{00000000-0005-0000-0000-0000FD330000}"/>
    <cellStyle name="Input [yellow] 2 2 3 5 3 2 6 3" xfId="14140" xr:uid="{00000000-0005-0000-0000-0000FE330000}"/>
    <cellStyle name="Input [yellow] 2 2 3 5 3 2 6 4" xfId="14141" xr:uid="{00000000-0005-0000-0000-0000FF330000}"/>
    <cellStyle name="Input [yellow] 2 2 3 5 3 2 6 5" xfId="14142" xr:uid="{00000000-0005-0000-0000-000000340000}"/>
    <cellStyle name="Input [yellow] 2 2 3 5 3 2 6 6" xfId="14143" xr:uid="{00000000-0005-0000-0000-000001340000}"/>
    <cellStyle name="Input [yellow] 2 2 3 5 3 2 6 7" xfId="14144" xr:uid="{00000000-0005-0000-0000-000002340000}"/>
    <cellStyle name="Input [yellow] 2 2 3 5 3 2 6 8" xfId="14145" xr:uid="{00000000-0005-0000-0000-000003340000}"/>
    <cellStyle name="Input [yellow] 2 2 3 5 3 2 7" xfId="14146" xr:uid="{00000000-0005-0000-0000-000004340000}"/>
    <cellStyle name="Input [yellow] 2 2 3 5 3 2 7 2" xfId="14147" xr:uid="{00000000-0005-0000-0000-000005340000}"/>
    <cellStyle name="Input [yellow] 2 2 3 5 3 2 7 3" xfId="14148" xr:uid="{00000000-0005-0000-0000-000006340000}"/>
    <cellStyle name="Input [yellow] 2 2 3 5 3 2 7 4" xfId="14149" xr:uid="{00000000-0005-0000-0000-000007340000}"/>
    <cellStyle name="Input [yellow] 2 2 3 5 3 2 7 5" xfId="14150" xr:uid="{00000000-0005-0000-0000-000008340000}"/>
    <cellStyle name="Input [yellow] 2 2 3 5 3 2 7 6" xfId="14151" xr:uid="{00000000-0005-0000-0000-000009340000}"/>
    <cellStyle name="Input [yellow] 2 2 3 5 3 2 7 7" xfId="14152" xr:uid="{00000000-0005-0000-0000-00000A340000}"/>
    <cellStyle name="Input [yellow] 2 2 3 5 3 2 7 8" xfId="14153" xr:uid="{00000000-0005-0000-0000-00000B340000}"/>
    <cellStyle name="Input [yellow] 2 2 3 5 3 2 8" xfId="14154" xr:uid="{00000000-0005-0000-0000-00000C340000}"/>
    <cellStyle name="Input [yellow] 2 2 3 5 3 2 8 2" xfId="14155" xr:uid="{00000000-0005-0000-0000-00000D340000}"/>
    <cellStyle name="Input [yellow] 2 2 3 5 3 2 8 3" xfId="14156" xr:uid="{00000000-0005-0000-0000-00000E340000}"/>
    <cellStyle name="Input [yellow] 2 2 3 5 3 2 8 4" xfId="14157" xr:uid="{00000000-0005-0000-0000-00000F340000}"/>
    <cellStyle name="Input [yellow] 2 2 3 5 3 2 8 5" xfId="14158" xr:uid="{00000000-0005-0000-0000-000010340000}"/>
    <cellStyle name="Input [yellow] 2 2 3 5 3 2 8 6" xfId="14159" xr:uid="{00000000-0005-0000-0000-000011340000}"/>
    <cellStyle name="Input [yellow] 2 2 3 5 3 2 8 7" xfId="14160" xr:uid="{00000000-0005-0000-0000-000012340000}"/>
    <cellStyle name="Input [yellow] 2 2 3 5 3 2 8 8" xfId="14161" xr:uid="{00000000-0005-0000-0000-000013340000}"/>
    <cellStyle name="Input [yellow] 2 2 3 5 3 2 9" xfId="14162" xr:uid="{00000000-0005-0000-0000-000014340000}"/>
    <cellStyle name="Input [yellow] 2 2 3 5 3 3" xfId="605" xr:uid="{00000000-0005-0000-0000-000015340000}"/>
    <cellStyle name="Input [yellow] 2 2 3 5 3 3 10" xfId="14163" xr:uid="{00000000-0005-0000-0000-000016340000}"/>
    <cellStyle name="Input [yellow] 2 2 3 5 3 3 2" xfId="14164" xr:uid="{00000000-0005-0000-0000-000017340000}"/>
    <cellStyle name="Input [yellow] 2 2 3 5 3 3 2 2" xfId="14165" xr:uid="{00000000-0005-0000-0000-000018340000}"/>
    <cellStyle name="Input [yellow] 2 2 3 5 3 3 2 3" xfId="14166" xr:uid="{00000000-0005-0000-0000-000019340000}"/>
    <cellStyle name="Input [yellow] 2 2 3 5 3 3 2 4" xfId="14167" xr:uid="{00000000-0005-0000-0000-00001A340000}"/>
    <cellStyle name="Input [yellow] 2 2 3 5 3 3 2 5" xfId="14168" xr:uid="{00000000-0005-0000-0000-00001B340000}"/>
    <cellStyle name="Input [yellow] 2 2 3 5 3 3 2 6" xfId="14169" xr:uid="{00000000-0005-0000-0000-00001C340000}"/>
    <cellStyle name="Input [yellow] 2 2 3 5 3 3 2 7" xfId="14170" xr:uid="{00000000-0005-0000-0000-00001D340000}"/>
    <cellStyle name="Input [yellow] 2 2 3 5 3 3 2 8" xfId="14171" xr:uid="{00000000-0005-0000-0000-00001E340000}"/>
    <cellStyle name="Input [yellow] 2 2 3 5 3 3 3" xfId="14172" xr:uid="{00000000-0005-0000-0000-00001F340000}"/>
    <cellStyle name="Input [yellow] 2 2 3 5 3 3 4" xfId="14173" xr:uid="{00000000-0005-0000-0000-000020340000}"/>
    <cellStyle name="Input [yellow] 2 2 3 5 3 3 5" xfId="14174" xr:uid="{00000000-0005-0000-0000-000021340000}"/>
    <cellStyle name="Input [yellow] 2 2 3 5 3 3 6" xfId="14175" xr:uid="{00000000-0005-0000-0000-000022340000}"/>
    <cellStyle name="Input [yellow] 2 2 3 5 3 3 7" xfId="14176" xr:uid="{00000000-0005-0000-0000-000023340000}"/>
    <cellStyle name="Input [yellow] 2 2 3 5 3 3 8" xfId="14177" xr:uid="{00000000-0005-0000-0000-000024340000}"/>
    <cellStyle name="Input [yellow] 2 2 3 5 3 3 9" xfId="14178" xr:uid="{00000000-0005-0000-0000-000025340000}"/>
    <cellStyle name="Input [yellow] 2 2 3 5 3 4" xfId="14179" xr:uid="{00000000-0005-0000-0000-000026340000}"/>
    <cellStyle name="Input [yellow] 2 2 3 5 3 4 10" xfId="14180" xr:uid="{00000000-0005-0000-0000-000027340000}"/>
    <cellStyle name="Input [yellow] 2 2 3 5 3 4 2" xfId="14181" xr:uid="{00000000-0005-0000-0000-000028340000}"/>
    <cellStyle name="Input [yellow] 2 2 3 5 3 4 2 2" xfId="14182" xr:uid="{00000000-0005-0000-0000-000029340000}"/>
    <cellStyle name="Input [yellow] 2 2 3 5 3 4 2 3" xfId="14183" xr:uid="{00000000-0005-0000-0000-00002A340000}"/>
    <cellStyle name="Input [yellow] 2 2 3 5 3 4 2 4" xfId="14184" xr:uid="{00000000-0005-0000-0000-00002B340000}"/>
    <cellStyle name="Input [yellow] 2 2 3 5 3 4 2 5" xfId="14185" xr:uid="{00000000-0005-0000-0000-00002C340000}"/>
    <cellStyle name="Input [yellow] 2 2 3 5 3 4 2 6" xfId="14186" xr:uid="{00000000-0005-0000-0000-00002D340000}"/>
    <cellStyle name="Input [yellow] 2 2 3 5 3 4 2 7" xfId="14187" xr:uid="{00000000-0005-0000-0000-00002E340000}"/>
    <cellStyle name="Input [yellow] 2 2 3 5 3 4 2 8" xfId="14188" xr:uid="{00000000-0005-0000-0000-00002F340000}"/>
    <cellStyle name="Input [yellow] 2 2 3 5 3 4 3" xfId="14189" xr:uid="{00000000-0005-0000-0000-000030340000}"/>
    <cellStyle name="Input [yellow] 2 2 3 5 3 4 4" xfId="14190" xr:uid="{00000000-0005-0000-0000-000031340000}"/>
    <cellStyle name="Input [yellow] 2 2 3 5 3 4 5" xfId="14191" xr:uid="{00000000-0005-0000-0000-000032340000}"/>
    <cellStyle name="Input [yellow] 2 2 3 5 3 4 6" xfId="14192" xr:uid="{00000000-0005-0000-0000-000033340000}"/>
    <cellStyle name="Input [yellow] 2 2 3 5 3 4 7" xfId="14193" xr:uid="{00000000-0005-0000-0000-000034340000}"/>
    <cellStyle name="Input [yellow] 2 2 3 5 3 4 8" xfId="14194" xr:uid="{00000000-0005-0000-0000-000035340000}"/>
    <cellStyle name="Input [yellow] 2 2 3 5 3 4 9" xfId="14195" xr:uid="{00000000-0005-0000-0000-000036340000}"/>
    <cellStyle name="Input [yellow] 2 2 3 5 3 5" xfId="14196" xr:uid="{00000000-0005-0000-0000-000037340000}"/>
    <cellStyle name="Input [yellow] 2 2 3 5 3 5 2" xfId="14197" xr:uid="{00000000-0005-0000-0000-000038340000}"/>
    <cellStyle name="Input [yellow] 2 2 3 5 3 5 3" xfId="14198" xr:uid="{00000000-0005-0000-0000-000039340000}"/>
    <cellStyle name="Input [yellow] 2 2 3 5 3 5 4" xfId="14199" xr:uid="{00000000-0005-0000-0000-00003A340000}"/>
    <cellStyle name="Input [yellow] 2 2 3 5 3 5 5" xfId="14200" xr:uid="{00000000-0005-0000-0000-00003B340000}"/>
    <cellStyle name="Input [yellow] 2 2 3 5 3 5 6" xfId="14201" xr:uid="{00000000-0005-0000-0000-00003C340000}"/>
    <cellStyle name="Input [yellow] 2 2 3 5 3 5 7" xfId="14202" xr:uid="{00000000-0005-0000-0000-00003D340000}"/>
    <cellStyle name="Input [yellow] 2 2 3 5 3 5 8" xfId="14203" xr:uid="{00000000-0005-0000-0000-00003E340000}"/>
    <cellStyle name="Input [yellow] 2 2 3 5 3 5 9" xfId="14204" xr:uid="{00000000-0005-0000-0000-00003F340000}"/>
    <cellStyle name="Input [yellow] 2 2 3 5 3 6" xfId="14205" xr:uid="{00000000-0005-0000-0000-000040340000}"/>
    <cellStyle name="Input [yellow] 2 2 3 5 3 6 2" xfId="14206" xr:uid="{00000000-0005-0000-0000-000041340000}"/>
    <cellStyle name="Input [yellow] 2 2 3 5 3 6 3" xfId="14207" xr:uid="{00000000-0005-0000-0000-000042340000}"/>
    <cellStyle name="Input [yellow] 2 2 3 5 3 6 4" xfId="14208" xr:uid="{00000000-0005-0000-0000-000043340000}"/>
    <cellStyle name="Input [yellow] 2 2 3 5 3 6 5" xfId="14209" xr:uid="{00000000-0005-0000-0000-000044340000}"/>
    <cellStyle name="Input [yellow] 2 2 3 5 3 6 6" xfId="14210" xr:uid="{00000000-0005-0000-0000-000045340000}"/>
    <cellStyle name="Input [yellow] 2 2 3 5 3 6 7" xfId="14211" xr:uid="{00000000-0005-0000-0000-000046340000}"/>
    <cellStyle name="Input [yellow] 2 2 3 5 3 6 8" xfId="14212" xr:uid="{00000000-0005-0000-0000-000047340000}"/>
    <cellStyle name="Input [yellow] 2 2 3 5 3 7" xfId="14213" xr:uid="{00000000-0005-0000-0000-000048340000}"/>
    <cellStyle name="Input [yellow] 2 2 3 5 3 7 2" xfId="14214" xr:uid="{00000000-0005-0000-0000-000049340000}"/>
    <cellStyle name="Input [yellow] 2 2 3 5 3 7 3" xfId="14215" xr:uid="{00000000-0005-0000-0000-00004A340000}"/>
    <cellStyle name="Input [yellow] 2 2 3 5 3 7 4" xfId="14216" xr:uid="{00000000-0005-0000-0000-00004B340000}"/>
    <cellStyle name="Input [yellow] 2 2 3 5 3 7 5" xfId="14217" xr:uid="{00000000-0005-0000-0000-00004C340000}"/>
    <cellStyle name="Input [yellow] 2 2 3 5 3 7 6" xfId="14218" xr:uid="{00000000-0005-0000-0000-00004D340000}"/>
    <cellStyle name="Input [yellow] 2 2 3 5 3 7 7" xfId="14219" xr:uid="{00000000-0005-0000-0000-00004E340000}"/>
    <cellStyle name="Input [yellow] 2 2 3 5 3 7 8" xfId="14220" xr:uid="{00000000-0005-0000-0000-00004F340000}"/>
    <cellStyle name="Input [yellow] 2 2 3 5 3 8" xfId="14221" xr:uid="{00000000-0005-0000-0000-000050340000}"/>
    <cellStyle name="Input [yellow] 2 2 3 5 3 8 2" xfId="14222" xr:uid="{00000000-0005-0000-0000-000051340000}"/>
    <cellStyle name="Input [yellow] 2 2 3 5 3 8 3" xfId="14223" xr:uid="{00000000-0005-0000-0000-000052340000}"/>
    <cellStyle name="Input [yellow] 2 2 3 5 3 8 4" xfId="14224" xr:uid="{00000000-0005-0000-0000-000053340000}"/>
    <cellStyle name="Input [yellow] 2 2 3 5 3 8 5" xfId="14225" xr:uid="{00000000-0005-0000-0000-000054340000}"/>
    <cellStyle name="Input [yellow] 2 2 3 5 3 8 6" xfId="14226" xr:uid="{00000000-0005-0000-0000-000055340000}"/>
    <cellStyle name="Input [yellow] 2 2 3 5 3 8 7" xfId="14227" xr:uid="{00000000-0005-0000-0000-000056340000}"/>
    <cellStyle name="Input [yellow] 2 2 3 5 3 8 8" xfId="14228" xr:uid="{00000000-0005-0000-0000-000057340000}"/>
    <cellStyle name="Input [yellow] 2 2 3 5 3 9" xfId="14229" xr:uid="{00000000-0005-0000-0000-000058340000}"/>
    <cellStyle name="Input [yellow] 2 2 3 5 3 9 2" xfId="14230" xr:uid="{00000000-0005-0000-0000-000059340000}"/>
    <cellStyle name="Input [yellow] 2 2 3 5 3 9 3" xfId="14231" xr:uid="{00000000-0005-0000-0000-00005A340000}"/>
    <cellStyle name="Input [yellow] 2 2 3 5 3 9 4" xfId="14232" xr:uid="{00000000-0005-0000-0000-00005B340000}"/>
    <cellStyle name="Input [yellow] 2 2 3 5 3 9 5" xfId="14233" xr:uid="{00000000-0005-0000-0000-00005C340000}"/>
    <cellStyle name="Input [yellow] 2 2 3 5 3 9 6" xfId="14234" xr:uid="{00000000-0005-0000-0000-00005D340000}"/>
    <cellStyle name="Input [yellow] 2 2 3 5 3 9 7" xfId="14235" xr:uid="{00000000-0005-0000-0000-00005E340000}"/>
    <cellStyle name="Input [yellow] 2 2 3 5 3 9 8" xfId="14236" xr:uid="{00000000-0005-0000-0000-00005F340000}"/>
    <cellStyle name="Input [yellow] 2 2 3 5 4" xfId="606" xr:uid="{00000000-0005-0000-0000-000060340000}"/>
    <cellStyle name="Input [yellow] 2 2 3 5 4 10" xfId="14237" xr:uid="{00000000-0005-0000-0000-000061340000}"/>
    <cellStyle name="Input [yellow] 2 2 3 5 4 11" xfId="14238" xr:uid="{00000000-0005-0000-0000-000062340000}"/>
    <cellStyle name="Input [yellow] 2 2 3 5 4 12" xfId="14239" xr:uid="{00000000-0005-0000-0000-000063340000}"/>
    <cellStyle name="Input [yellow] 2 2 3 5 4 13" xfId="14240" xr:uid="{00000000-0005-0000-0000-000064340000}"/>
    <cellStyle name="Input [yellow] 2 2 3 5 4 14" xfId="14241" xr:uid="{00000000-0005-0000-0000-000065340000}"/>
    <cellStyle name="Input [yellow] 2 2 3 5 4 15" xfId="14242" xr:uid="{00000000-0005-0000-0000-000066340000}"/>
    <cellStyle name="Input [yellow] 2 2 3 5 4 16" xfId="14243" xr:uid="{00000000-0005-0000-0000-000067340000}"/>
    <cellStyle name="Input [yellow] 2 2 3 5 4 2" xfId="607" xr:uid="{00000000-0005-0000-0000-000068340000}"/>
    <cellStyle name="Input [yellow] 2 2 3 5 4 2 10" xfId="14244" xr:uid="{00000000-0005-0000-0000-000069340000}"/>
    <cellStyle name="Input [yellow] 2 2 3 5 4 2 2" xfId="14245" xr:uid="{00000000-0005-0000-0000-00006A340000}"/>
    <cellStyle name="Input [yellow] 2 2 3 5 4 2 2 2" xfId="14246" xr:uid="{00000000-0005-0000-0000-00006B340000}"/>
    <cellStyle name="Input [yellow] 2 2 3 5 4 2 2 3" xfId="14247" xr:uid="{00000000-0005-0000-0000-00006C340000}"/>
    <cellStyle name="Input [yellow] 2 2 3 5 4 2 2 4" xfId="14248" xr:uid="{00000000-0005-0000-0000-00006D340000}"/>
    <cellStyle name="Input [yellow] 2 2 3 5 4 2 2 5" xfId="14249" xr:uid="{00000000-0005-0000-0000-00006E340000}"/>
    <cellStyle name="Input [yellow] 2 2 3 5 4 2 2 6" xfId="14250" xr:uid="{00000000-0005-0000-0000-00006F340000}"/>
    <cellStyle name="Input [yellow] 2 2 3 5 4 2 2 7" xfId="14251" xr:uid="{00000000-0005-0000-0000-000070340000}"/>
    <cellStyle name="Input [yellow] 2 2 3 5 4 2 2 8" xfId="14252" xr:uid="{00000000-0005-0000-0000-000071340000}"/>
    <cellStyle name="Input [yellow] 2 2 3 5 4 2 3" xfId="14253" xr:uid="{00000000-0005-0000-0000-000072340000}"/>
    <cellStyle name="Input [yellow] 2 2 3 5 4 2 4" xfId="14254" xr:uid="{00000000-0005-0000-0000-000073340000}"/>
    <cellStyle name="Input [yellow] 2 2 3 5 4 2 5" xfId="14255" xr:uid="{00000000-0005-0000-0000-000074340000}"/>
    <cellStyle name="Input [yellow] 2 2 3 5 4 2 6" xfId="14256" xr:uid="{00000000-0005-0000-0000-000075340000}"/>
    <cellStyle name="Input [yellow] 2 2 3 5 4 2 7" xfId="14257" xr:uid="{00000000-0005-0000-0000-000076340000}"/>
    <cellStyle name="Input [yellow] 2 2 3 5 4 2 8" xfId="14258" xr:uid="{00000000-0005-0000-0000-000077340000}"/>
    <cellStyle name="Input [yellow] 2 2 3 5 4 2 9" xfId="14259" xr:uid="{00000000-0005-0000-0000-000078340000}"/>
    <cellStyle name="Input [yellow] 2 2 3 5 4 3" xfId="14260" xr:uid="{00000000-0005-0000-0000-000079340000}"/>
    <cellStyle name="Input [yellow] 2 2 3 5 4 3 10" xfId="14261" xr:uid="{00000000-0005-0000-0000-00007A340000}"/>
    <cellStyle name="Input [yellow] 2 2 3 5 4 3 2" xfId="14262" xr:uid="{00000000-0005-0000-0000-00007B340000}"/>
    <cellStyle name="Input [yellow] 2 2 3 5 4 3 2 2" xfId="14263" xr:uid="{00000000-0005-0000-0000-00007C340000}"/>
    <cellStyle name="Input [yellow] 2 2 3 5 4 3 2 3" xfId="14264" xr:uid="{00000000-0005-0000-0000-00007D340000}"/>
    <cellStyle name="Input [yellow] 2 2 3 5 4 3 2 4" xfId="14265" xr:uid="{00000000-0005-0000-0000-00007E340000}"/>
    <cellStyle name="Input [yellow] 2 2 3 5 4 3 2 5" xfId="14266" xr:uid="{00000000-0005-0000-0000-00007F340000}"/>
    <cellStyle name="Input [yellow] 2 2 3 5 4 3 2 6" xfId="14267" xr:uid="{00000000-0005-0000-0000-000080340000}"/>
    <cellStyle name="Input [yellow] 2 2 3 5 4 3 2 7" xfId="14268" xr:uid="{00000000-0005-0000-0000-000081340000}"/>
    <cellStyle name="Input [yellow] 2 2 3 5 4 3 2 8" xfId="14269" xr:uid="{00000000-0005-0000-0000-000082340000}"/>
    <cellStyle name="Input [yellow] 2 2 3 5 4 3 3" xfId="14270" xr:uid="{00000000-0005-0000-0000-000083340000}"/>
    <cellStyle name="Input [yellow] 2 2 3 5 4 3 4" xfId="14271" xr:uid="{00000000-0005-0000-0000-000084340000}"/>
    <cellStyle name="Input [yellow] 2 2 3 5 4 3 5" xfId="14272" xr:uid="{00000000-0005-0000-0000-000085340000}"/>
    <cellStyle name="Input [yellow] 2 2 3 5 4 3 6" xfId="14273" xr:uid="{00000000-0005-0000-0000-000086340000}"/>
    <cellStyle name="Input [yellow] 2 2 3 5 4 3 7" xfId="14274" xr:uid="{00000000-0005-0000-0000-000087340000}"/>
    <cellStyle name="Input [yellow] 2 2 3 5 4 3 8" xfId="14275" xr:uid="{00000000-0005-0000-0000-000088340000}"/>
    <cellStyle name="Input [yellow] 2 2 3 5 4 3 9" xfId="14276" xr:uid="{00000000-0005-0000-0000-000089340000}"/>
    <cellStyle name="Input [yellow] 2 2 3 5 4 4" xfId="14277" xr:uid="{00000000-0005-0000-0000-00008A340000}"/>
    <cellStyle name="Input [yellow] 2 2 3 5 4 4 2" xfId="14278" xr:uid="{00000000-0005-0000-0000-00008B340000}"/>
    <cellStyle name="Input [yellow] 2 2 3 5 4 4 3" xfId="14279" xr:uid="{00000000-0005-0000-0000-00008C340000}"/>
    <cellStyle name="Input [yellow] 2 2 3 5 4 4 4" xfId="14280" xr:uid="{00000000-0005-0000-0000-00008D340000}"/>
    <cellStyle name="Input [yellow] 2 2 3 5 4 4 5" xfId="14281" xr:uid="{00000000-0005-0000-0000-00008E340000}"/>
    <cellStyle name="Input [yellow] 2 2 3 5 4 4 6" xfId="14282" xr:uid="{00000000-0005-0000-0000-00008F340000}"/>
    <cellStyle name="Input [yellow] 2 2 3 5 4 4 7" xfId="14283" xr:uid="{00000000-0005-0000-0000-000090340000}"/>
    <cellStyle name="Input [yellow] 2 2 3 5 4 4 8" xfId="14284" xr:uid="{00000000-0005-0000-0000-000091340000}"/>
    <cellStyle name="Input [yellow] 2 2 3 5 4 4 9" xfId="14285" xr:uid="{00000000-0005-0000-0000-000092340000}"/>
    <cellStyle name="Input [yellow] 2 2 3 5 4 5" xfId="14286" xr:uid="{00000000-0005-0000-0000-000093340000}"/>
    <cellStyle name="Input [yellow] 2 2 3 5 4 5 2" xfId="14287" xr:uid="{00000000-0005-0000-0000-000094340000}"/>
    <cellStyle name="Input [yellow] 2 2 3 5 4 5 3" xfId="14288" xr:uid="{00000000-0005-0000-0000-000095340000}"/>
    <cellStyle name="Input [yellow] 2 2 3 5 4 5 4" xfId="14289" xr:uid="{00000000-0005-0000-0000-000096340000}"/>
    <cellStyle name="Input [yellow] 2 2 3 5 4 5 5" xfId="14290" xr:uid="{00000000-0005-0000-0000-000097340000}"/>
    <cellStyle name="Input [yellow] 2 2 3 5 4 5 6" xfId="14291" xr:uid="{00000000-0005-0000-0000-000098340000}"/>
    <cellStyle name="Input [yellow] 2 2 3 5 4 5 7" xfId="14292" xr:uid="{00000000-0005-0000-0000-000099340000}"/>
    <cellStyle name="Input [yellow] 2 2 3 5 4 5 8" xfId="14293" xr:uid="{00000000-0005-0000-0000-00009A340000}"/>
    <cellStyle name="Input [yellow] 2 2 3 5 4 6" xfId="14294" xr:uid="{00000000-0005-0000-0000-00009B340000}"/>
    <cellStyle name="Input [yellow] 2 2 3 5 4 6 2" xfId="14295" xr:uid="{00000000-0005-0000-0000-00009C340000}"/>
    <cellStyle name="Input [yellow] 2 2 3 5 4 6 3" xfId="14296" xr:uid="{00000000-0005-0000-0000-00009D340000}"/>
    <cellStyle name="Input [yellow] 2 2 3 5 4 6 4" xfId="14297" xr:uid="{00000000-0005-0000-0000-00009E340000}"/>
    <cellStyle name="Input [yellow] 2 2 3 5 4 6 5" xfId="14298" xr:uid="{00000000-0005-0000-0000-00009F340000}"/>
    <cellStyle name="Input [yellow] 2 2 3 5 4 6 6" xfId="14299" xr:uid="{00000000-0005-0000-0000-0000A0340000}"/>
    <cellStyle name="Input [yellow] 2 2 3 5 4 6 7" xfId="14300" xr:uid="{00000000-0005-0000-0000-0000A1340000}"/>
    <cellStyle name="Input [yellow] 2 2 3 5 4 6 8" xfId="14301" xr:uid="{00000000-0005-0000-0000-0000A2340000}"/>
    <cellStyle name="Input [yellow] 2 2 3 5 4 7" xfId="14302" xr:uid="{00000000-0005-0000-0000-0000A3340000}"/>
    <cellStyle name="Input [yellow] 2 2 3 5 4 7 2" xfId="14303" xr:uid="{00000000-0005-0000-0000-0000A4340000}"/>
    <cellStyle name="Input [yellow] 2 2 3 5 4 7 3" xfId="14304" xr:uid="{00000000-0005-0000-0000-0000A5340000}"/>
    <cellStyle name="Input [yellow] 2 2 3 5 4 7 4" xfId="14305" xr:uid="{00000000-0005-0000-0000-0000A6340000}"/>
    <cellStyle name="Input [yellow] 2 2 3 5 4 7 5" xfId="14306" xr:uid="{00000000-0005-0000-0000-0000A7340000}"/>
    <cellStyle name="Input [yellow] 2 2 3 5 4 7 6" xfId="14307" xr:uid="{00000000-0005-0000-0000-0000A8340000}"/>
    <cellStyle name="Input [yellow] 2 2 3 5 4 7 7" xfId="14308" xr:uid="{00000000-0005-0000-0000-0000A9340000}"/>
    <cellStyle name="Input [yellow] 2 2 3 5 4 7 8" xfId="14309" xr:uid="{00000000-0005-0000-0000-0000AA340000}"/>
    <cellStyle name="Input [yellow] 2 2 3 5 4 8" xfId="14310" xr:uid="{00000000-0005-0000-0000-0000AB340000}"/>
    <cellStyle name="Input [yellow] 2 2 3 5 4 8 2" xfId="14311" xr:uid="{00000000-0005-0000-0000-0000AC340000}"/>
    <cellStyle name="Input [yellow] 2 2 3 5 4 8 3" xfId="14312" xr:uid="{00000000-0005-0000-0000-0000AD340000}"/>
    <cellStyle name="Input [yellow] 2 2 3 5 4 8 4" xfId="14313" xr:uid="{00000000-0005-0000-0000-0000AE340000}"/>
    <cellStyle name="Input [yellow] 2 2 3 5 4 8 5" xfId="14314" xr:uid="{00000000-0005-0000-0000-0000AF340000}"/>
    <cellStyle name="Input [yellow] 2 2 3 5 4 8 6" xfId="14315" xr:uid="{00000000-0005-0000-0000-0000B0340000}"/>
    <cellStyle name="Input [yellow] 2 2 3 5 4 8 7" xfId="14316" xr:uid="{00000000-0005-0000-0000-0000B1340000}"/>
    <cellStyle name="Input [yellow] 2 2 3 5 4 8 8" xfId="14317" xr:uid="{00000000-0005-0000-0000-0000B2340000}"/>
    <cellStyle name="Input [yellow] 2 2 3 5 4 9" xfId="14318" xr:uid="{00000000-0005-0000-0000-0000B3340000}"/>
    <cellStyle name="Input [yellow] 2 2 3 5 5" xfId="608" xr:uid="{00000000-0005-0000-0000-0000B4340000}"/>
    <cellStyle name="Input [yellow] 2 2 3 5 5 10" xfId="14319" xr:uid="{00000000-0005-0000-0000-0000B5340000}"/>
    <cellStyle name="Input [yellow] 2 2 3 5 5 2" xfId="14320" xr:uid="{00000000-0005-0000-0000-0000B6340000}"/>
    <cellStyle name="Input [yellow] 2 2 3 5 5 2 2" xfId="14321" xr:uid="{00000000-0005-0000-0000-0000B7340000}"/>
    <cellStyle name="Input [yellow] 2 2 3 5 5 2 3" xfId="14322" xr:uid="{00000000-0005-0000-0000-0000B8340000}"/>
    <cellStyle name="Input [yellow] 2 2 3 5 5 2 4" xfId="14323" xr:uid="{00000000-0005-0000-0000-0000B9340000}"/>
    <cellStyle name="Input [yellow] 2 2 3 5 5 2 5" xfId="14324" xr:uid="{00000000-0005-0000-0000-0000BA340000}"/>
    <cellStyle name="Input [yellow] 2 2 3 5 5 2 6" xfId="14325" xr:uid="{00000000-0005-0000-0000-0000BB340000}"/>
    <cellStyle name="Input [yellow] 2 2 3 5 5 2 7" xfId="14326" xr:uid="{00000000-0005-0000-0000-0000BC340000}"/>
    <cellStyle name="Input [yellow] 2 2 3 5 5 2 8" xfId="14327" xr:uid="{00000000-0005-0000-0000-0000BD340000}"/>
    <cellStyle name="Input [yellow] 2 2 3 5 5 3" xfId="14328" xr:uid="{00000000-0005-0000-0000-0000BE340000}"/>
    <cellStyle name="Input [yellow] 2 2 3 5 5 4" xfId="14329" xr:uid="{00000000-0005-0000-0000-0000BF340000}"/>
    <cellStyle name="Input [yellow] 2 2 3 5 5 5" xfId="14330" xr:uid="{00000000-0005-0000-0000-0000C0340000}"/>
    <cellStyle name="Input [yellow] 2 2 3 5 5 6" xfId="14331" xr:uid="{00000000-0005-0000-0000-0000C1340000}"/>
    <cellStyle name="Input [yellow] 2 2 3 5 5 7" xfId="14332" xr:uid="{00000000-0005-0000-0000-0000C2340000}"/>
    <cellStyle name="Input [yellow] 2 2 3 5 5 8" xfId="14333" xr:uid="{00000000-0005-0000-0000-0000C3340000}"/>
    <cellStyle name="Input [yellow] 2 2 3 5 5 9" xfId="14334" xr:uid="{00000000-0005-0000-0000-0000C4340000}"/>
    <cellStyle name="Input [yellow] 2 2 3 5 6" xfId="14335" xr:uid="{00000000-0005-0000-0000-0000C5340000}"/>
    <cellStyle name="Input [yellow] 2 2 3 5 6 10" xfId="14336" xr:uid="{00000000-0005-0000-0000-0000C6340000}"/>
    <cellStyle name="Input [yellow] 2 2 3 5 6 2" xfId="14337" xr:uid="{00000000-0005-0000-0000-0000C7340000}"/>
    <cellStyle name="Input [yellow] 2 2 3 5 6 2 2" xfId="14338" xr:uid="{00000000-0005-0000-0000-0000C8340000}"/>
    <cellStyle name="Input [yellow] 2 2 3 5 6 2 3" xfId="14339" xr:uid="{00000000-0005-0000-0000-0000C9340000}"/>
    <cellStyle name="Input [yellow] 2 2 3 5 6 2 4" xfId="14340" xr:uid="{00000000-0005-0000-0000-0000CA340000}"/>
    <cellStyle name="Input [yellow] 2 2 3 5 6 2 5" xfId="14341" xr:uid="{00000000-0005-0000-0000-0000CB340000}"/>
    <cellStyle name="Input [yellow] 2 2 3 5 6 2 6" xfId="14342" xr:uid="{00000000-0005-0000-0000-0000CC340000}"/>
    <cellStyle name="Input [yellow] 2 2 3 5 6 2 7" xfId="14343" xr:uid="{00000000-0005-0000-0000-0000CD340000}"/>
    <cellStyle name="Input [yellow] 2 2 3 5 6 2 8" xfId="14344" xr:uid="{00000000-0005-0000-0000-0000CE340000}"/>
    <cellStyle name="Input [yellow] 2 2 3 5 6 3" xfId="14345" xr:uid="{00000000-0005-0000-0000-0000CF340000}"/>
    <cellStyle name="Input [yellow] 2 2 3 5 6 4" xfId="14346" xr:uid="{00000000-0005-0000-0000-0000D0340000}"/>
    <cellStyle name="Input [yellow] 2 2 3 5 6 5" xfId="14347" xr:uid="{00000000-0005-0000-0000-0000D1340000}"/>
    <cellStyle name="Input [yellow] 2 2 3 5 6 6" xfId="14348" xr:uid="{00000000-0005-0000-0000-0000D2340000}"/>
    <cellStyle name="Input [yellow] 2 2 3 5 6 7" xfId="14349" xr:uid="{00000000-0005-0000-0000-0000D3340000}"/>
    <cellStyle name="Input [yellow] 2 2 3 5 6 8" xfId="14350" xr:uid="{00000000-0005-0000-0000-0000D4340000}"/>
    <cellStyle name="Input [yellow] 2 2 3 5 6 9" xfId="14351" xr:uid="{00000000-0005-0000-0000-0000D5340000}"/>
    <cellStyle name="Input [yellow] 2 2 3 5 7" xfId="14352" xr:uid="{00000000-0005-0000-0000-0000D6340000}"/>
    <cellStyle name="Input [yellow] 2 2 3 5 7 2" xfId="14353" xr:uid="{00000000-0005-0000-0000-0000D7340000}"/>
    <cellStyle name="Input [yellow] 2 2 3 5 7 3" xfId="14354" xr:uid="{00000000-0005-0000-0000-0000D8340000}"/>
    <cellStyle name="Input [yellow] 2 2 3 5 7 4" xfId="14355" xr:uid="{00000000-0005-0000-0000-0000D9340000}"/>
    <cellStyle name="Input [yellow] 2 2 3 5 7 5" xfId="14356" xr:uid="{00000000-0005-0000-0000-0000DA340000}"/>
    <cellStyle name="Input [yellow] 2 2 3 5 7 6" xfId="14357" xr:uid="{00000000-0005-0000-0000-0000DB340000}"/>
    <cellStyle name="Input [yellow] 2 2 3 5 7 7" xfId="14358" xr:uid="{00000000-0005-0000-0000-0000DC340000}"/>
    <cellStyle name="Input [yellow] 2 2 3 5 7 8" xfId="14359" xr:uid="{00000000-0005-0000-0000-0000DD340000}"/>
    <cellStyle name="Input [yellow] 2 2 3 5 7 9" xfId="14360" xr:uid="{00000000-0005-0000-0000-0000DE340000}"/>
    <cellStyle name="Input [yellow] 2 2 3 5 8" xfId="14361" xr:uid="{00000000-0005-0000-0000-0000DF340000}"/>
    <cellStyle name="Input [yellow] 2 2 3 5 8 2" xfId="14362" xr:uid="{00000000-0005-0000-0000-0000E0340000}"/>
    <cellStyle name="Input [yellow] 2 2 3 5 8 3" xfId="14363" xr:uid="{00000000-0005-0000-0000-0000E1340000}"/>
    <cellStyle name="Input [yellow] 2 2 3 5 8 4" xfId="14364" xr:uid="{00000000-0005-0000-0000-0000E2340000}"/>
    <cellStyle name="Input [yellow] 2 2 3 5 8 5" xfId="14365" xr:uid="{00000000-0005-0000-0000-0000E3340000}"/>
    <cellStyle name="Input [yellow] 2 2 3 5 8 6" xfId="14366" xr:uid="{00000000-0005-0000-0000-0000E4340000}"/>
    <cellStyle name="Input [yellow] 2 2 3 5 8 7" xfId="14367" xr:uid="{00000000-0005-0000-0000-0000E5340000}"/>
    <cellStyle name="Input [yellow] 2 2 3 5 8 8" xfId="14368" xr:uid="{00000000-0005-0000-0000-0000E6340000}"/>
    <cellStyle name="Input [yellow] 2 2 3 5 9" xfId="14369" xr:uid="{00000000-0005-0000-0000-0000E7340000}"/>
    <cellStyle name="Input [yellow] 2 2 3 5 9 2" xfId="14370" xr:uid="{00000000-0005-0000-0000-0000E8340000}"/>
    <cellStyle name="Input [yellow] 2 2 3 5 9 3" xfId="14371" xr:uid="{00000000-0005-0000-0000-0000E9340000}"/>
    <cellStyle name="Input [yellow] 2 2 3 5 9 4" xfId="14372" xr:uid="{00000000-0005-0000-0000-0000EA340000}"/>
    <cellStyle name="Input [yellow] 2 2 3 5 9 5" xfId="14373" xr:uid="{00000000-0005-0000-0000-0000EB340000}"/>
    <cellStyle name="Input [yellow] 2 2 3 5 9 6" xfId="14374" xr:uid="{00000000-0005-0000-0000-0000EC340000}"/>
    <cellStyle name="Input [yellow] 2 2 3 5 9 7" xfId="14375" xr:uid="{00000000-0005-0000-0000-0000ED340000}"/>
    <cellStyle name="Input [yellow] 2 2 3 5 9 8" xfId="14376" xr:uid="{00000000-0005-0000-0000-0000EE340000}"/>
    <cellStyle name="Input [yellow] 2 2 3 6" xfId="609" xr:uid="{00000000-0005-0000-0000-0000EF340000}"/>
    <cellStyle name="Input [yellow] 2 2 3 6 10" xfId="14377" xr:uid="{00000000-0005-0000-0000-0000F0340000}"/>
    <cellStyle name="Input [yellow] 2 2 3 6 11" xfId="14378" xr:uid="{00000000-0005-0000-0000-0000F1340000}"/>
    <cellStyle name="Input [yellow] 2 2 3 6 12" xfId="14379" xr:uid="{00000000-0005-0000-0000-0000F2340000}"/>
    <cellStyle name="Input [yellow] 2 2 3 6 13" xfId="14380" xr:uid="{00000000-0005-0000-0000-0000F3340000}"/>
    <cellStyle name="Input [yellow] 2 2 3 6 14" xfId="14381" xr:uid="{00000000-0005-0000-0000-0000F4340000}"/>
    <cellStyle name="Input [yellow] 2 2 3 6 15" xfId="14382" xr:uid="{00000000-0005-0000-0000-0000F5340000}"/>
    <cellStyle name="Input [yellow] 2 2 3 6 16" xfId="14383" xr:uid="{00000000-0005-0000-0000-0000F6340000}"/>
    <cellStyle name="Input [yellow] 2 2 3 6 17" xfId="14384" xr:uid="{00000000-0005-0000-0000-0000F7340000}"/>
    <cellStyle name="Input [yellow] 2 2 3 6 2" xfId="610" xr:uid="{00000000-0005-0000-0000-0000F8340000}"/>
    <cellStyle name="Input [yellow] 2 2 3 6 2 10" xfId="14385" xr:uid="{00000000-0005-0000-0000-0000F9340000}"/>
    <cellStyle name="Input [yellow] 2 2 3 6 2 11" xfId="14386" xr:uid="{00000000-0005-0000-0000-0000FA340000}"/>
    <cellStyle name="Input [yellow] 2 2 3 6 2 12" xfId="14387" xr:uid="{00000000-0005-0000-0000-0000FB340000}"/>
    <cellStyle name="Input [yellow] 2 2 3 6 2 13" xfId="14388" xr:uid="{00000000-0005-0000-0000-0000FC340000}"/>
    <cellStyle name="Input [yellow] 2 2 3 6 2 14" xfId="14389" xr:uid="{00000000-0005-0000-0000-0000FD340000}"/>
    <cellStyle name="Input [yellow] 2 2 3 6 2 15" xfId="14390" xr:uid="{00000000-0005-0000-0000-0000FE340000}"/>
    <cellStyle name="Input [yellow] 2 2 3 6 2 16" xfId="14391" xr:uid="{00000000-0005-0000-0000-0000FF340000}"/>
    <cellStyle name="Input [yellow] 2 2 3 6 2 2" xfId="611" xr:uid="{00000000-0005-0000-0000-000000350000}"/>
    <cellStyle name="Input [yellow] 2 2 3 6 2 2 10" xfId="14392" xr:uid="{00000000-0005-0000-0000-000001350000}"/>
    <cellStyle name="Input [yellow] 2 2 3 6 2 2 2" xfId="14393" xr:uid="{00000000-0005-0000-0000-000002350000}"/>
    <cellStyle name="Input [yellow] 2 2 3 6 2 2 2 2" xfId="14394" xr:uid="{00000000-0005-0000-0000-000003350000}"/>
    <cellStyle name="Input [yellow] 2 2 3 6 2 2 2 3" xfId="14395" xr:uid="{00000000-0005-0000-0000-000004350000}"/>
    <cellStyle name="Input [yellow] 2 2 3 6 2 2 2 4" xfId="14396" xr:uid="{00000000-0005-0000-0000-000005350000}"/>
    <cellStyle name="Input [yellow] 2 2 3 6 2 2 2 5" xfId="14397" xr:uid="{00000000-0005-0000-0000-000006350000}"/>
    <cellStyle name="Input [yellow] 2 2 3 6 2 2 2 6" xfId="14398" xr:uid="{00000000-0005-0000-0000-000007350000}"/>
    <cellStyle name="Input [yellow] 2 2 3 6 2 2 2 7" xfId="14399" xr:uid="{00000000-0005-0000-0000-000008350000}"/>
    <cellStyle name="Input [yellow] 2 2 3 6 2 2 2 8" xfId="14400" xr:uid="{00000000-0005-0000-0000-000009350000}"/>
    <cellStyle name="Input [yellow] 2 2 3 6 2 2 3" xfId="14401" xr:uid="{00000000-0005-0000-0000-00000A350000}"/>
    <cellStyle name="Input [yellow] 2 2 3 6 2 2 4" xfId="14402" xr:uid="{00000000-0005-0000-0000-00000B350000}"/>
    <cellStyle name="Input [yellow] 2 2 3 6 2 2 5" xfId="14403" xr:uid="{00000000-0005-0000-0000-00000C350000}"/>
    <cellStyle name="Input [yellow] 2 2 3 6 2 2 6" xfId="14404" xr:uid="{00000000-0005-0000-0000-00000D350000}"/>
    <cellStyle name="Input [yellow] 2 2 3 6 2 2 7" xfId="14405" xr:uid="{00000000-0005-0000-0000-00000E350000}"/>
    <cellStyle name="Input [yellow] 2 2 3 6 2 2 8" xfId="14406" xr:uid="{00000000-0005-0000-0000-00000F350000}"/>
    <cellStyle name="Input [yellow] 2 2 3 6 2 2 9" xfId="14407" xr:uid="{00000000-0005-0000-0000-000010350000}"/>
    <cellStyle name="Input [yellow] 2 2 3 6 2 3" xfId="14408" xr:uid="{00000000-0005-0000-0000-000011350000}"/>
    <cellStyle name="Input [yellow] 2 2 3 6 2 3 10" xfId="14409" xr:uid="{00000000-0005-0000-0000-000012350000}"/>
    <cellStyle name="Input [yellow] 2 2 3 6 2 3 2" xfId="14410" xr:uid="{00000000-0005-0000-0000-000013350000}"/>
    <cellStyle name="Input [yellow] 2 2 3 6 2 3 2 2" xfId="14411" xr:uid="{00000000-0005-0000-0000-000014350000}"/>
    <cellStyle name="Input [yellow] 2 2 3 6 2 3 2 3" xfId="14412" xr:uid="{00000000-0005-0000-0000-000015350000}"/>
    <cellStyle name="Input [yellow] 2 2 3 6 2 3 2 4" xfId="14413" xr:uid="{00000000-0005-0000-0000-000016350000}"/>
    <cellStyle name="Input [yellow] 2 2 3 6 2 3 2 5" xfId="14414" xr:uid="{00000000-0005-0000-0000-000017350000}"/>
    <cellStyle name="Input [yellow] 2 2 3 6 2 3 2 6" xfId="14415" xr:uid="{00000000-0005-0000-0000-000018350000}"/>
    <cellStyle name="Input [yellow] 2 2 3 6 2 3 2 7" xfId="14416" xr:uid="{00000000-0005-0000-0000-000019350000}"/>
    <cellStyle name="Input [yellow] 2 2 3 6 2 3 2 8" xfId="14417" xr:uid="{00000000-0005-0000-0000-00001A350000}"/>
    <cellStyle name="Input [yellow] 2 2 3 6 2 3 3" xfId="14418" xr:uid="{00000000-0005-0000-0000-00001B350000}"/>
    <cellStyle name="Input [yellow] 2 2 3 6 2 3 4" xfId="14419" xr:uid="{00000000-0005-0000-0000-00001C350000}"/>
    <cellStyle name="Input [yellow] 2 2 3 6 2 3 5" xfId="14420" xr:uid="{00000000-0005-0000-0000-00001D350000}"/>
    <cellStyle name="Input [yellow] 2 2 3 6 2 3 6" xfId="14421" xr:uid="{00000000-0005-0000-0000-00001E350000}"/>
    <cellStyle name="Input [yellow] 2 2 3 6 2 3 7" xfId="14422" xr:uid="{00000000-0005-0000-0000-00001F350000}"/>
    <cellStyle name="Input [yellow] 2 2 3 6 2 3 8" xfId="14423" xr:uid="{00000000-0005-0000-0000-000020350000}"/>
    <cellStyle name="Input [yellow] 2 2 3 6 2 3 9" xfId="14424" xr:uid="{00000000-0005-0000-0000-000021350000}"/>
    <cellStyle name="Input [yellow] 2 2 3 6 2 4" xfId="14425" xr:uid="{00000000-0005-0000-0000-000022350000}"/>
    <cellStyle name="Input [yellow] 2 2 3 6 2 4 2" xfId="14426" xr:uid="{00000000-0005-0000-0000-000023350000}"/>
    <cellStyle name="Input [yellow] 2 2 3 6 2 4 3" xfId="14427" xr:uid="{00000000-0005-0000-0000-000024350000}"/>
    <cellStyle name="Input [yellow] 2 2 3 6 2 4 4" xfId="14428" xr:uid="{00000000-0005-0000-0000-000025350000}"/>
    <cellStyle name="Input [yellow] 2 2 3 6 2 4 5" xfId="14429" xr:uid="{00000000-0005-0000-0000-000026350000}"/>
    <cellStyle name="Input [yellow] 2 2 3 6 2 4 6" xfId="14430" xr:uid="{00000000-0005-0000-0000-000027350000}"/>
    <cellStyle name="Input [yellow] 2 2 3 6 2 4 7" xfId="14431" xr:uid="{00000000-0005-0000-0000-000028350000}"/>
    <cellStyle name="Input [yellow] 2 2 3 6 2 4 8" xfId="14432" xr:uid="{00000000-0005-0000-0000-000029350000}"/>
    <cellStyle name="Input [yellow] 2 2 3 6 2 4 9" xfId="14433" xr:uid="{00000000-0005-0000-0000-00002A350000}"/>
    <cellStyle name="Input [yellow] 2 2 3 6 2 5" xfId="14434" xr:uid="{00000000-0005-0000-0000-00002B350000}"/>
    <cellStyle name="Input [yellow] 2 2 3 6 2 5 2" xfId="14435" xr:uid="{00000000-0005-0000-0000-00002C350000}"/>
    <cellStyle name="Input [yellow] 2 2 3 6 2 5 3" xfId="14436" xr:uid="{00000000-0005-0000-0000-00002D350000}"/>
    <cellStyle name="Input [yellow] 2 2 3 6 2 5 4" xfId="14437" xr:uid="{00000000-0005-0000-0000-00002E350000}"/>
    <cellStyle name="Input [yellow] 2 2 3 6 2 5 5" xfId="14438" xr:uid="{00000000-0005-0000-0000-00002F350000}"/>
    <cellStyle name="Input [yellow] 2 2 3 6 2 5 6" xfId="14439" xr:uid="{00000000-0005-0000-0000-000030350000}"/>
    <cellStyle name="Input [yellow] 2 2 3 6 2 5 7" xfId="14440" xr:uid="{00000000-0005-0000-0000-000031350000}"/>
    <cellStyle name="Input [yellow] 2 2 3 6 2 5 8" xfId="14441" xr:uid="{00000000-0005-0000-0000-000032350000}"/>
    <cellStyle name="Input [yellow] 2 2 3 6 2 6" xfId="14442" xr:uid="{00000000-0005-0000-0000-000033350000}"/>
    <cellStyle name="Input [yellow] 2 2 3 6 2 6 2" xfId="14443" xr:uid="{00000000-0005-0000-0000-000034350000}"/>
    <cellStyle name="Input [yellow] 2 2 3 6 2 6 3" xfId="14444" xr:uid="{00000000-0005-0000-0000-000035350000}"/>
    <cellStyle name="Input [yellow] 2 2 3 6 2 6 4" xfId="14445" xr:uid="{00000000-0005-0000-0000-000036350000}"/>
    <cellStyle name="Input [yellow] 2 2 3 6 2 6 5" xfId="14446" xr:uid="{00000000-0005-0000-0000-000037350000}"/>
    <cellStyle name="Input [yellow] 2 2 3 6 2 6 6" xfId="14447" xr:uid="{00000000-0005-0000-0000-000038350000}"/>
    <cellStyle name="Input [yellow] 2 2 3 6 2 6 7" xfId="14448" xr:uid="{00000000-0005-0000-0000-000039350000}"/>
    <cellStyle name="Input [yellow] 2 2 3 6 2 6 8" xfId="14449" xr:uid="{00000000-0005-0000-0000-00003A350000}"/>
    <cellStyle name="Input [yellow] 2 2 3 6 2 7" xfId="14450" xr:uid="{00000000-0005-0000-0000-00003B350000}"/>
    <cellStyle name="Input [yellow] 2 2 3 6 2 7 2" xfId="14451" xr:uid="{00000000-0005-0000-0000-00003C350000}"/>
    <cellStyle name="Input [yellow] 2 2 3 6 2 7 3" xfId="14452" xr:uid="{00000000-0005-0000-0000-00003D350000}"/>
    <cellStyle name="Input [yellow] 2 2 3 6 2 7 4" xfId="14453" xr:uid="{00000000-0005-0000-0000-00003E350000}"/>
    <cellStyle name="Input [yellow] 2 2 3 6 2 7 5" xfId="14454" xr:uid="{00000000-0005-0000-0000-00003F350000}"/>
    <cellStyle name="Input [yellow] 2 2 3 6 2 7 6" xfId="14455" xr:uid="{00000000-0005-0000-0000-000040350000}"/>
    <cellStyle name="Input [yellow] 2 2 3 6 2 7 7" xfId="14456" xr:uid="{00000000-0005-0000-0000-000041350000}"/>
    <cellStyle name="Input [yellow] 2 2 3 6 2 7 8" xfId="14457" xr:uid="{00000000-0005-0000-0000-000042350000}"/>
    <cellStyle name="Input [yellow] 2 2 3 6 2 8" xfId="14458" xr:uid="{00000000-0005-0000-0000-000043350000}"/>
    <cellStyle name="Input [yellow] 2 2 3 6 2 8 2" xfId="14459" xr:uid="{00000000-0005-0000-0000-000044350000}"/>
    <cellStyle name="Input [yellow] 2 2 3 6 2 8 3" xfId="14460" xr:uid="{00000000-0005-0000-0000-000045350000}"/>
    <cellStyle name="Input [yellow] 2 2 3 6 2 8 4" xfId="14461" xr:uid="{00000000-0005-0000-0000-000046350000}"/>
    <cellStyle name="Input [yellow] 2 2 3 6 2 8 5" xfId="14462" xr:uid="{00000000-0005-0000-0000-000047350000}"/>
    <cellStyle name="Input [yellow] 2 2 3 6 2 8 6" xfId="14463" xr:uid="{00000000-0005-0000-0000-000048350000}"/>
    <cellStyle name="Input [yellow] 2 2 3 6 2 8 7" xfId="14464" xr:uid="{00000000-0005-0000-0000-000049350000}"/>
    <cellStyle name="Input [yellow] 2 2 3 6 2 8 8" xfId="14465" xr:uid="{00000000-0005-0000-0000-00004A350000}"/>
    <cellStyle name="Input [yellow] 2 2 3 6 2 9" xfId="14466" xr:uid="{00000000-0005-0000-0000-00004B350000}"/>
    <cellStyle name="Input [yellow] 2 2 3 6 3" xfId="612" xr:uid="{00000000-0005-0000-0000-00004C350000}"/>
    <cellStyle name="Input [yellow] 2 2 3 6 3 10" xfId="14467" xr:uid="{00000000-0005-0000-0000-00004D350000}"/>
    <cellStyle name="Input [yellow] 2 2 3 6 3 2" xfId="14468" xr:uid="{00000000-0005-0000-0000-00004E350000}"/>
    <cellStyle name="Input [yellow] 2 2 3 6 3 2 2" xfId="14469" xr:uid="{00000000-0005-0000-0000-00004F350000}"/>
    <cellStyle name="Input [yellow] 2 2 3 6 3 2 3" xfId="14470" xr:uid="{00000000-0005-0000-0000-000050350000}"/>
    <cellStyle name="Input [yellow] 2 2 3 6 3 2 4" xfId="14471" xr:uid="{00000000-0005-0000-0000-000051350000}"/>
    <cellStyle name="Input [yellow] 2 2 3 6 3 2 5" xfId="14472" xr:uid="{00000000-0005-0000-0000-000052350000}"/>
    <cellStyle name="Input [yellow] 2 2 3 6 3 2 6" xfId="14473" xr:uid="{00000000-0005-0000-0000-000053350000}"/>
    <cellStyle name="Input [yellow] 2 2 3 6 3 2 7" xfId="14474" xr:uid="{00000000-0005-0000-0000-000054350000}"/>
    <cellStyle name="Input [yellow] 2 2 3 6 3 2 8" xfId="14475" xr:uid="{00000000-0005-0000-0000-000055350000}"/>
    <cellStyle name="Input [yellow] 2 2 3 6 3 3" xfId="14476" xr:uid="{00000000-0005-0000-0000-000056350000}"/>
    <cellStyle name="Input [yellow] 2 2 3 6 3 4" xfId="14477" xr:uid="{00000000-0005-0000-0000-000057350000}"/>
    <cellStyle name="Input [yellow] 2 2 3 6 3 5" xfId="14478" xr:uid="{00000000-0005-0000-0000-000058350000}"/>
    <cellStyle name="Input [yellow] 2 2 3 6 3 6" xfId="14479" xr:uid="{00000000-0005-0000-0000-000059350000}"/>
    <cellStyle name="Input [yellow] 2 2 3 6 3 7" xfId="14480" xr:uid="{00000000-0005-0000-0000-00005A350000}"/>
    <cellStyle name="Input [yellow] 2 2 3 6 3 8" xfId="14481" xr:uid="{00000000-0005-0000-0000-00005B350000}"/>
    <cellStyle name="Input [yellow] 2 2 3 6 3 9" xfId="14482" xr:uid="{00000000-0005-0000-0000-00005C350000}"/>
    <cellStyle name="Input [yellow] 2 2 3 6 4" xfId="14483" xr:uid="{00000000-0005-0000-0000-00005D350000}"/>
    <cellStyle name="Input [yellow] 2 2 3 6 4 10" xfId="14484" xr:uid="{00000000-0005-0000-0000-00005E350000}"/>
    <cellStyle name="Input [yellow] 2 2 3 6 4 2" xfId="14485" xr:uid="{00000000-0005-0000-0000-00005F350000}"/>
    <cellStyle name="Input [yellow] 2 2 3 6 4 2 2" xfId="14486" xr:uid="{00000000-0005-0000-0000-000060350000}"/>
    <cellStyle name="Input [yellow] 2 2 3 6 4 2 3" xfId="14487" xr:uid="{00000000-0005-0000-0000-000061350000}"/>
    <cellStyle name="Input [yellow] 2 2 3 6 4 2 4" xfId="14488" xr:uid="{00000000-0005-0000-0000-000062350000}"/>
    <cellStyle name="Input [yellow] 2 2 3 6 4 2 5" xfId="14489" xr:uid="{00000000-0005-0000-0000-000063350000}"/>
    <cellStyle name="Input [yellow] 2 2 3 6 4 2 6" xfId="14490" xr:uid="{00000000-0005-0000-0000-000064350000}"/>
    <cellStyle name="Input [yellow] 2 2 3 6 4 2 7" xfId="14491" xr:uid="{00000000-0005-0000-0000-000065350000}"/>
    <cellStyle name="Input [yellow] 2 2 3 6 4 2 8" xfId="14492" xr:uid="{00000000-0005-0000-0000-000066350000}"/>
    <cellStyle name="Input [yellow] 2 2 3 6 4 3" xfId="14493" xr:uid="{00000000-0005-0000-0000-000067350000}"/>
    <cellStyle name="Input [yellow] 2 2 3 6 4 4" xfId="14494" xr:uid="{00000000-0005-0000-0000-000068350000}"/>
    <cellStyle name="Input [yellow] 2 2 3 6 4 5" xfId="14495" xr:uid="{00000000-0005-0000-0000-000069350000}"/>
    <cellStyle name="Input [yellow] 2 2 3 6 4 6" xfId="14496" xr:uid="{00000000-0005-0000-0000-00006A350000}"/>
    <cellStyle name="Input [yellow] 2 2 3 6 4 7" xfId="14497" xr:uid="{00000000-0005-0000-0000-00006B350000}"/>
    <cellStyle name="Input [yellow] 2 2 3 6 4 8" xfId="14498" xr:uid="{00000000-0005-0000-0000-00006C350000}"/>
    <cellStyle name="Input [yellow] 2 2 3 6 4 9" xfId="14499" xr:uid="{00000000-0005-0000-0000-00006D350000}"/>
    <cellStyle name="Input [yellow] 2 2 3 6 5" xfId="14500" xr:uid="{00000000-0005-0000-0000-00006E350000}"/>
    <cellStyle name="Input [yellow] 2 2 3 6 5 2" xfId="14501" xr:uid="{00000000-0005-0000-0000-00006F350000}"/>
    <cellStyle name="Input [yellow] 2 2 3 6 5 3" xfId="14502" xr:uid="{00000000-0005-0000-0000-000070350000}"/>
    <cellStyle name="Input [yellow] 2 2 3 6 5 4" xfId="14503" xr:uid="{00000000-0005-0000-0000-000071350000}"/>
    <cellStyle name="Input [yellow] 2 2 3 6 5 5" xfId="14504" xr:uid="{00000000-0005-0000-0000-000072350000}"/>
    <cellStyle name="Input [yellow] 2 2 3 6 5 6" xfId="14505" xr:uid="{00000000-0005-0000-0000-000073350000}"/>
    <cellStyle name="Input [yellow] 2 2 3 6 5 7" xfId="14506" xr:uid="{00000000-0005-0000-0000-000074350000}"/>
    <cellStyle name="Input [yellow] 2 2 3 6 5 8" xfId="14507" xr:uid="{00000000-0005-0000-0000-000075350000}"/>
    <cellStyle name="Input [yellow] 2 2 3 6 5 9" xfId="14508" xr:uid="{00000000-0005-0000-0000-000076350000}"/>
    <cellStyle name="Input [yellow] 2 2 3 6 6" xfId="14509" xr:uid="{00000000-0005-0000-0000-000077350000}"/>
    <cellStyle name="Input [yellow] 2 2 3 6 6 2" xfId="14510" xr:uid="{00000000-0005-0000-0000-000078350000}"/>
    <cellStyle name="Input [yellow] 2 2 3 6 6 3" xfId="14511" xr:uid="{00000000-0005-0000-0000-000079350000}"/>
    <cellStyle name="Input [yellow] 2 2 3 6 6 4" xfId="14512" xr:uid="{00000000-0005-0000-0000-00007A350000}"/>
    <cellStyle name="Input [yellow] 2 2 3 6 6 5" xfId="14513" xr:uid="{00000000-0005-0000-0000-00007B350000}"/>
    <cellStyle name="Input [yellow] 2 2 3 6 6 6" xfId="14514" xr:uid="{00000000-0005-0000-0000-00007C350000}"/>
    <cellStyle name="Input [yellow] 2 2 3 6 6 7" xfId="14515" xr:uid="{00000000-0005-0000-0000-00007D350000}"/>
    <cellStyle name="Input [yellow] 2 2 3 6 6 8" xfId="14516" xr:uid="{00000000-0005-0000-0000-00007E350000}"/>
    <cellStyle name="Input [yellow] 2 2 3 6 7" xfId="14517" xr:uid="{00000000-0005-0000-0000-00007F350000}"/>
    <cellStyle name="Input [yellow] 2 2 3 6 7 2" xfId="14518" xr:uid="{00000000-0005-0000-0000-000080350000}"/>
    <cellStyle name="Input [yellow] 2 2 3 6 7 3" xfId="14519" xr:uid="{00000000-0005-0000-0000-000081350000}"/>
    <cellStyle name="Input [yellow] 2 2 3 6 7 4" xfId="14520" xr:uid="{00000000-0005-0000-0000-000082350000}"/>
    <cellStyle name="Input [yellow] 2 2 3 6 7 5" xfId="14521" xr:uid="{00000000-0005-0000-0000-000083350000}"/>
    <cellStyle name="Input [yellow] 2 2 3 6 7 6" xfId="14522" xr:uid="{00000000-0005-0000-0000-000084350000}"/>
    <cellStyle name="Input [yellow] 2 2 3 6 7 7" xfId="14523" xr:uid="{00000000-0005-0000-0000-000085350000}"/>
    <cellStyle name="Input [yellow] 2 2 3 6 7 8" xfId="14524" xr:uid="{00000000-0005-0000-0000-000086350000}"/>
    <cellStyle name="Input [yellow] 2 2 3 6 8" xfId="14525" xr:uid="{00000000-0005-0000-0000-000087350000}"/>
    <cellStyle name="Input [yellow] 2 2 3 6 8 2" xfId="14526" xr:uid="{00000000-0005-0000-0000-000088350000}"/>
    <cellStyle name="Input [yellow] 2 2 3 6 8 3" xfId="14527" xr:uid="{00000000-0005-0000-0000-000089350000}"/>
    <cellStyle name="Input [yellow] 2 2 3 6 8 4" xfId="14528" xr:uid="{00000000-0005-0000-0000-00008A350000}"/>
    <cellStyle name="Input [yellow] 2 2 3 6 8 5" xfId="14529" xr:uid="{00000000-0005-0000-0000-00008B350000}"/>
    <cellStyle name="Input [yellow] 2 2 3 6 8 6" xfId="14530" xr:uid="{00000000-0005-0000-0000-00008C350000}"/>
    <cellStyle name="Input [yellow] 2 2 3 6 8 7" xfId="14531" xr:uid="{00000000-0005-0000-0000-00008D350000}"/>
    <cellStyle name="Input [yellow] 2 2 3 6 8 8" xfId="14532" xr:uid="{00000000-0005-0000-0000-00008E350000}"/>
    <cellStyle name="Input [yellow] 2 2 3 6 9" xfId="14533" xr:uid="{00000000-0005-0000-0000-00008F350000}"/>
    <cellStyle name="Input [yellow] 2 2 3 6 9 2" xfId="14534" xr:uid="{00000000-0005-0000-0000-000090350000}"/>
    <cellStyle name="Input [yellow] 2 2 3 6 9 3" xfId="14535" xr:uid="{00000000-0005-0000-0000-000091350000}"/>
    <cellStyle name="Input [yellow] 2 2 3 6 9 4" xfId="14536" xr:uid="{00000000-0005-0000-0000-000092350000}"/>
    <cellStyle name="Input [yellow] 2 2 3 6 9 5" xfId="14537" xr:uid="{00000000-0005-0000-0000-000093350000}"/>
    <cellStyle name="Input [yellow] 2 2 3 6 9 6" xfId="14538" xr:uid="{00000000-0005-0000-0000-000094350000}"/>
    <cellStyle name="Input [yellow] 2 2 3 6 9 7" xfId="14539" xr:uid="{00000000-0005-0000-0000-000095350000}"/>
    <cellStyle name="Input [yellow] 2 2 3 6 9 8" xfId="14540" xr:uid="{00000000-0005-0000-0000-000096350000}"/>
    <cellStyle name="Input [yellow] 2 2 3 7" xfId="613" xr:uid="{00000000-0005-0000-0000-000097350000}"/>
    <cellStyle name="Input [yellow] 2 2 3 7 10" xfId="14541" xr:uid="{00000000-0005-0000-0000-000098350000}"/>
    <cellStyle name="Input [yellow] 2 2 3 7 11" xfId="14542" xr:uid="{00000000-0005-0000-0000-000099350000}"/>
    <cellStyle name="Input [yellow] 2 2 3 7 12" xfId="14543" xr:uid="{00000000-0005-0000-0000-00009A350000}"/>
    <cellStyle name="Input [yellow] 2 2 3 7 13" xfId="14544" xr:uid="{00000000-0005-0000-0000-00009B350000}"/>
    <cellStyle name="Input [yellow] 2 2 3 7 14" xfId="14545" xr:uid="{00000000-0005-0000-0000-00009C350000}"/>
    <cellStyle name="Input [yellow] 2 2 3 7 15" xfId="14546" xr:uid="{00000000-0005-0000-0000-00009D350000}"/>
    <cellStyle name="Input [yellow] 2 2 3 7 16" xfId="14547" xr:uid="{00000000-0005-0000-0000-00009E350000}"/>
    <cellStyle name="Input [yellow] 2 2 3 7 17" xfId="14548" xr:uid="{00000000-0005-0000-0000-00009F350000}"/>
    <cellStyle name="Input [yellow] 2 2 3 7 2" xfId="614" xr:uid="{00000000-0005-0000-0000-0000A0350000}"/>
    <cellStyle name="Input [yellow] 2 2 3 7 2 10" xfId="14549" xr:uid="{00000000-0005-0000-0000-0000A1350000}"/>
    <cellStyle name="Input [yellow] 2 2 3 7 2 11" xfId="14550" xr:uid="{00000000-0005-0000-0000-0000A2350000}"/>
    <cellStyle name="Input [yellow] 2 2 3 7 2 12" xfId="14551" xr:uid="{00000000-0005-0000-0000-0000A3350000}"/>
    <cellStyle name="Input [yellow] 2 2 3 7 2 13" xfId="14552" xr:uid="{00000000-0005-0000-0000-0000A4350000}"/>
    <cellStyle name="Input [yellow] 2 2 3 7 2 14" xfId="14553" xr:uid="{00000000-0005-0000-0000-0000A5350000}"/>
    <cellStyle name="Input [yellow] 2 2 3 7 2 15" xfId="14554" xr:uid="{00000000-0005-0000-0000-0000A6350000}"/>
    <cellStyle name="Input [yellow] 2 2 3 7 2 16" xfId="14555" xr:uid="{00000000-0005-0000-0000-0000A7350000}"/>
    <cellStyle name="Input [yellow] 2 2 3 7 2 2" xfId="615" xr:uid="{00000000-0005-0000-0000-0000A8350000}"/>
    <cellStyle name="Input [yellow] 2 2 3 7 2 2 10" xfId="14556" xr:uid="{00000000-0005-0000-0000-0000A9350000}"/>
    <cellStyle name="Input [yellow] 2 2 3 7 2 2 2" xfId="14557" xr:uid="{00000000-0005-0000-0000-0000AA350000}"/>
    <cellStyle name="Input [yellow] 2 2 3 7 2 2 2 2" xfId="14558" xr:uid="{00000000-0005-0000-0000-0000AB350000}"/>
    <cellStyle name="Input [yellow] 2 2 3 7 2 2 2 3" xfId="14559" xr:uid="{00000000-0005-0000-0000-0000AC350000}"/>
    <cellStyle name="Input [yellow] 2 2 3 7 2 2 2 4" xfId="14560" xr:uid="{00000000-0005-0000-0000-0000AD350000}"/>
    <cellStyle name="Input [yellow] 2 2 3 7 2 2 2 5" xfId="14561" xr:uid="{00000000-0005-0000-0000-0000AE350000}"/>
    <cellStyle name="Input [yellow] 2 2 3 7 2 2 2 6" xfId="14562" xr:uid="{00000000-0005-0000-0000-0000AF350000}"/>
    <cellStyle name="Input [yellow] 2 2 3 7 2 2 2 7" xfId="14563" xr:uid="{00000000-0005-0000-0000-0000B0350000}"/>
    <cellStyle name="Input [yellow] 2 2 3 7 2 2 2 8" xfId="14564" xr:uid="{00000000-0005-0000-0000-0000B1350000}"/>
    <cellStyle name="Input [yellow] 2 2 3 7 2 2 3" xfId="14565" xr:uid="{00000000-0005-0000-0000-0000B2350000}"/>
    <cellStyle name="Input [yellow] 2 2 3 7 2 2 4" xfId="14566" xr:uid="{00000000-0005-0000-0000-0000B3350000}"/>
    <cellStyle name="Input [yellow] 2 2 3 7 2 2 5" xfId="14567" xr:uid="{00000000-0005-0000-0000-0000B4350000}"/>
    <cellStyle name="Input [yellow] 2 2 3 7 2 2 6" xfId="14568" xr:uid="{00000000-0005-0000-0000-0000B5350000}"/>
    <cellStyle name="Input [yellow] 2 2 3 7 2 2 7" xfId="14569" xr:uid="{00000000-0005-0000-0000-0000B6350000}"/>
    <cellStyle name="Input [yellow] 2 2 3 7 2 2 8" xfId="14570" xr:uid="{00000000-0005-0000-0000-0000B7350000}"/>
    <cellStyle name="Input [yellow] 2 2 3 7 2 2 9" xfId="14571" xr:uid="{00000000-0005-0000-0000-0000B8350000}"/>
    <cellStyle name="Input [yellow] 2 2 3 7 2 3" xfId="14572" xr:uid="{00000000-0005-0000-0000-0000B9350000}"/>
    <cellStyle name="Input [yellow] 2 2 3 7 2 3 10" xfId="14573" xr:uid="{00000000-0005-0000-0000-0000BA350000}"/>
    <cellStyle name="Input [yellow] 2 2 3 7 2 3 2" xfId="14574" xr:uid="{00000000-0005-0000-0000-0000BB350000}"/>
    <cellStyle name="Input [yellow] 2 2 3 7 2 3 2 2" xfId="14575" xr:uid="{00000000-0005-0000-0000-0000BC350000}"/>
    <cellStyle name="Input [yellow] 2 2 3 7 2 3 2 3" xfId="14576" xr:uid="{00000000-0005-0000-0000-0000BD350000}"/>
    <cellStyle name="Input [yellow] 2 2 3 7 2 3 2 4" xfId="14577" xr:uid="{00000000-0005-0000-0000-0000BE350000}"/>
    <cellStyle name="Input [yellow] 2 2 3 7 2 3 2 5" xfId="14578" xr:uid="{00000000-0005-0000-0000-0000BF350000}"/>
    <cellStyle name="Input [yellow] 2 2 3 7 2 3 2 6" xfId="14579" xr:uid="{00000000-0005-0000-0000-0000C0350000}"/>
    <cellStyle name="Input [yellow] 2 2 3 7 2 3 2 7" xfId="14580" xr:uid="{00000000-0005-0000-0000-0000C1350000}"/>
    <cellStyle name="Input [yellow] 2 2 3 7 2 3 2 8" xfId="14581" xr:uid="{00000000-0005-0000-0000-0000C2350000}"/>
    <cellStyle name="Input [yellow] 2 2 3 7 2 3 3" xfId="14582" xr:uid="{00000000-0005-0000-0000-0000C3350000}"/>
    <cellStyle name="Input [yellow] 2 2 3 7 2 3 4" xfId="14583" xr:uid="{00000000-0005-0000-0000-0000C4350000}"/>
    <cellStyle name="Input [yellow] 2 2 3 7 2 3 5" xfId="14584" xr:uid="{00000000-0005-0000-0000-0000C5350000}"/>
    <cellStyle name="Input [yellow] 2 2 3 7 2 3 6" xfId="14585" xr:uid="{00000000-0005-0000-0000-0000C6350000}"/>
    <cellStyle name="Input [yellow] 2 2 3 7 2 3 7" xfId="14586" xr:uid="{00000000-0005-0000-0000-0000C7350000}"/>
    <cellStyle name="Input [yellow] 2 2 3 7 2 3 8" xfId="14587" xr:uid="{00000000-0005-0000-0000-0000C8350000}"/>
    <cellStyle name="Input [yellow] 2 2 3 7 2 3 9" xfId="14588" xr:uid="{00000000-0005-0000-0000-0000C9350000}"/>
    <cellStyle name="Input [yellow] 2 2 3 7 2 4" xfId="14589" xr:uid="{00000000-0005-0000-0000-0000CA350000}"/>
    <cellStyle name="Input [yellow] 2 2 3 7 2 4 2" xfId="14590" xr:uid="{00000000-0005-0000-0000-0000CB350000}"/>
    <cellStyle name="Input [yellow] 2 2 3 7 2 4 3" xfId="14591" xr:uid="{00000000-0005-0000-0000-0000CC350000}"/>
    <cellStyle name="Input [yellow] 2 2 3 7 2 4 4" xfId="14592" xr:uid="{00000000-0005-0000-0000-0000CD350000}"/>
    <cellStyle name="Input [yellow] 2 2 3 7 2 4 5" xfId="14593" xr:uid="{00000000-0005-0000-0000-0000CE350000}"/>
    <cellStyle name="Input [yellow] 2 2 3 7 2 4 6" xfId="14594" xr:uid="{00000000-0005-0000-0000-0000CF350000}"/>
    <cellStyle name="Input [yellow] 2 2 3 7 2 4 7" xfId="14595" xr:uid="{00000000-0005-0000-0000-0000D0350000}"/>
    <cellStyle name="Input [yellow] 2 2 3 7 2 4 8" xfId="14596" xr:uid="{00000000-0005-0000-0000-0000D1350000}"/>
    <cellStyle name="Input [yellow] 2 2 3 7 2 4 9" xfId="14597" xr:uid="{00000000-0005-0000-0000-0000D2350000}"/>
    <cellStyle name="Input [yellow] 2 2 3 7 2 5" xfId="14598" xr:uid="{00000000-0005-0000-0000-0000D3350000}"/>
    <cellStyle name="Input [yellow] 2 2 3 7 2 5 2" xfId="14599" xr:uid="{00000000-0005-0000-0000-0000D4350000}"/>
    <cellStyle name="Input [yellow] 2 2 3 7 2 5 3" xfId="14600" xr:uid="{00000000-0005-0000-0000-0000D5350000}"/>
    <cellStyle name="Input [yellow] 2 2 3 7 2 5 4" xfId="14601" xr:uid="{00000000-0005-0000-0000-0000D6350000}"/>
    <cellStyle name="Input [yellow] 2 2 3 7 2 5 5" xfId="14602" xr:uid="{00000000-0005-0000-0000-0000D7350000}"/>
    <cellStyle name="Input [yellow] 2 2 3 7 2 5 6" xfId="14603" xr:uid="{00000000-0005-0000-0000-0000D8350000}"/>
    <cellStyle name="Input [yellow] 2 2 3 7 2 5 7" xfId="14604" xr:uid="{00000000-0005-0000-0000-0000D9350000}"/>
    <cellStyle name="Input [yellow] 2 2 3 7 2 5 8" xfId="14605" xr:uid="{00000000-0005-0000-0000-0000DA350000}"/>
    <cellStyle name="Input [yellow] 2 2 3 7 2 6" xfId="14606" xr:uid="{00000000-0005-0000-0000-0000DB350000}"/>
    <cellStyle name="Input [yellow] 2 2 3 7 2 6 2" xfId="14607" xr:uid="{00000000-0005-0000-0000-0000DC350000}"/>
    <cellStyle name="Input [yellow] 2 2 3 7 2 6 3" xfId="14608" xr:uid="{00000000-0005-0000-0000-0000DD350000}"/>
    <cellStyle name="Input [yellow] 2 2 3 7 2 6 4" xfId="14609" xr:uid="{00000000-0005-0000-0000-0000DE350000}"/>
    <cellStyle name="Input [yellow] 2 2 3 7 2 6 5" xfId="14610" xr:uid="{00000000-0005-0000-0000-0000DF350000}"/>
    <cellStyle name="Input [yellow] 2 2 3 7 2 6 6" xfId="14611" xr:uid="{00000000-0005-0000-0000-0000E0350000}"/>
    <cellStyle name="Input [yellow] 2 2 3 7 2 6 7" xfId="14612" xr:uid="{00000000-0005-0000-0000-0000E1350000}"/>
    <cellStyle name="Input [yellow] 2 2 3 7 2 6 8" xfId="14613" xr:uid="{00000000-0005-0000-0000-0000E2350000}"/>
    <cellStyle name="Input [yellow] 2 2 3 7 2 7" xfId="14614" xr:uid="{00000000-0005-0000-0000-0000E3350000}"/>
    <cellStyle name="Input [yellow] 2 2 3 7 2 7 2" xfId="14615" xr:uid="{00000000-0005-0000-0000-0000E4350000}"/>
    <cellStyle name="Input [yellow] 2 2 3 7 2 7 3" xfId="14616" xr:uid="{00000000-0005-0000-0000-0000E5350000}"/>
    <cellStyle name="Input [yellow] 2 2 3 7 2 7 4" xfId="14617" xr:uid="{00000000-0005-0000-0000-0000E6350000}"/>
    <cellStyle name="Input [yellow] 2 2 3 7 2 7 5" xfId="14618" xr:uid="{00000000-0005-0000-0000-0000E7350000}"/>
    <cellStyle name="Input [yellow] 2 2 3 7 2 7 6" xfId="14619" xr:uid="{00000000-0005-0000-0000-0000E8350000}"/>
    <cellStyle name="Input [yellow] 2 2 3 7 2 7 7" xfId="14620" xr:uid="{00000000-0005-0000-0000-0000E9350000}"/>
    <cellStyle name="Input [yellow] 2 2 3 7 2 7 8" xfId="14621" xr:uid="{00000000-0005-0000-0000-0000EA350000}"/>
    <cellStyle name="Input [yellow] 2 2 3 7 2 8" xfId="14622" xr:uid="{00000000-0005-0000-0000-0000EB350000}"/>
    <cellStyle name="Input [yellow] 2 2 3 7 2 8 2" xfId="14623" xr:uid="{00000000-0005-0000-0000-0000EC350000}"/>
    <cellStyle name="Input [yellow] 2 2 3 7 2 8 3" xfId="14624" xr:uid="{00000000-0005-0000-0000-0000ED350000}"/>
    <cellStyle name="Input [yellow] 2 2 3 7 2 8 4" xfId="14625" xr:uid="{00000000-0005-0000-0000-0000EE350000}"/>
    <cellStyle name="Input [yellow] 2 2 3 7 2 8 5" xfId="14626" xr:uid="{00000000-0005-0000-0000-0000EF350000}"/>
    <cellStyle name="Input [yellow] 2 2 3 7 2 8 6" xfId="14627" xr:uid="{00000000-0005-0000-0000-0000F0350000}"/>
    <cellStyle name="Input [yellow] 2 2 3 7 2 8 7" xfId="14628" xr:uid="{00000000-0005-0000-0000-0000F1350000}"/>
    <cellStyle name="Input [yellow] 2 2 3 7 2 8 8" xfId="14629" xr:uid="{00000000-0005-0000-0000-0000F2350000}"/>
    <cellStyle name="Input [yellow] 2 2 3 7 2 9" xfId="14630" xr:uid="{00000000-0005-0000-0000-0000F3350000}"/>
    <cellStyle name="Input [yellow] 2 2 3 7 3" xfId="616" xr:uid="{00000000-0005-0000-0000-0000F4350000}"/>
    <cellStyle name="Input [yellow] 2 2 3 7 3 10" xfId="14631" xr:uid="{00000000-0005-0000-0000-0000F5350000}"/>
    <cellStyle name="Input [yellow] 2 2 3 7 3 2" xfId="14632" xr:uid="{00000000-0005-0000-0000-0000F6350000}"/>
    <cellStyle name="Input [yellow] 2 2 3 7 3 2 2" xfId="14633" xr:uid="{00000000-0005-0000-0000-0000F7350000}"/>
    <cellStyle name="Input [yellow] 2 2 3 7 3 2 3" xfId="14634" xr:uid="{00000000-0005-0000-0000-0000F8350000}"/>
    <cellStyle name="Input [yellow] 2 2 3 7 3 2 4" xfId="14635" xr:uid="{00000000-0005-0000-0000-0000F9350000}"/>
    <cellStyle name="Input [yellow] 2 2 3 7 3 2 5" xfId="14636" xr:uid="{00000000-0005-0000-0000-0000FA350000}"/>
    <cellStyle name="Input [yellow] 2 2 3 7 3 2 6" xfId="14637" xr:uid="{00000000-0005-0000-0000-0000FB350000}"/>
    <cellStyle name="Input [yellow] 2 2 3 7 3 2 7" xfId="14638" xr:uid="{00000000-0005-0000-0000-0000FC350000}"/>
    <cellStyle name="Input [yellow] 2 2 3 7 3 2 8" xfId="14639" xr:uid="{00000000-0005-0000-0000-0000FD350000}"/>
    <cellStyle name="Input [yellow] 2 2 3 7 3 3" xfId="14640" xr:uid="{00000000-0005-0000-0000-0000FE350000}"/>
    <cellStyle name="Input [yellow] 2 2 3 7 3 4" xfId="14641" xr:uid="{00000000-0005-0000-0000-0000FF350000}"/>
    <cellStyle name="Input [yellow] 2 2 3 7 3 5" xfId="14642" xr:uid="{00000000-0005-0000-0000-000000360000}"/>
    <cellStyle name="Input [yellow] 2 2 3 7 3 6" xfId="14643" xr:uid="{00000000-0005-0000-0000-000001360000}"/>
    <cellStyle name="Input [yellow] 2 2 3 7 3 7" xfId="14644" xr:uid="{00000000-0005-0000-0000-000002360000}"/>
    <cellStyle name="Input [yellow] 2 2 3 7 3 8" xfId="14645" xr:uid="{00000000-0005-0000-0000-000003360000}"/>
    <cellStyle name="Input [yellow] 2 2 3 7 3 9" xfId="14646" xr:uid="{00000000-0005-0000-0000-000004360000}"/>
    <cellStyle name="Input [yellow] 2 2 3 7 4" xfId="14647" xr:uid="{00000000-0005-0000-0000-000005360000}"/>
    <cellStyle name="Input [yellow] 2 2 3 7 4 10" xfId="14648" xr:uid="{00000000-0005-0000-0000-000006360000}"/>
    <cellStyle name="Input [yellow] 2 2 3 7 4 2" xfId="14649" xr:uid="{00000000-0005-0000-0000-000007360000}"/>
    <cellStyle name="Input [yellow] 2 2 3 7 4 2 2" xfId="14650" xr:uid="{00000000-0005-0000-0000-000008360000}"/>
    <cellStyle name="Input [yellow] 2 2 3 7 4 2 3" xfId="14651" xr:uid="{00000000-0005-0000-0000-000009360000}"/>
    <cellStyle name="Input [yellow] 2 2 3 7 4 2 4" xfId="14652" xr:uid="{00000000-0005-0000-0000-00000A360000}"/>
    <cellStyle name="Input [yellow] 2 2 3 7 4 2 5" xfId="14653" xr:uid="{00000000-0005-0000-0000-00000B360000}"/>
    <cellStyle name="Input [yellow] 2 2 3 7 4 2 6" xfId="14654" xr:uid="{00000000-0005-0000-0000-00000C360000}"/>
    <cellStyle name="Input [yellow] 2 2 3 7 4 2 7" xfId="14655" xr:uid="{00000000-0005-0000-0000-00000D360000}"/>
    <cellStyle name="Input [yellow] 2 2 3 7 4 2 8" xfId="14656" xr:uid="{00000000-0005-0000-0000-00000E360000}"/>
    <cellStyle name="Input [yellow] 2 2 3 7 4 3" xfId="14657" xr:uid="{00000000-0005-0000-0000-00000F360000}"/>
    <cellStyle name="Input [yellow] 2 2 3 7 4 4" xfId="14658" xr:uid="{00000000-0005-0000-0000-000010360000}"/>
    <cellStyle name="Input [yellow] 2 2 3 7 4 5" xfId="14659" xr:uid="{00000000-0005-0000-0000-000011360000}"/>
    <cellStyle name="Input [yellow] 2 2 3 7 4 6" xfId="14660" xr:uid="{00000000-0005-0000-0000-000012360000}"/>
    <cellStyle name="Input [yellow] 2 2 3 7 4 7" xfId="14661" xr:uid="{00000000-0005-0000-0000-000013360000}"/>
    <cellStyle name="Input [yellow] 2 2 3 7 4 8" xfId="14662" xr:uid="{00000000-0005-0000-0000-000014360000}"/>
    <cellStyle name="Input [yellow] 2 2 3 7 4 9" xfId="14663" xr:uid="{00000000-0005-0000-0000-000015360000}"/>
    <cellStyle name="Input [yellow] 2 2 3 7 5" xfId="14664" xr:uid="{00000000-0005-0000-0000-000016360000}"/>
    <cellStyle name="Input [yellow] 2 2 3 7 5 2" xfId="14665" xr:uid="{00000000-0005-0000-0000-000017360000}"/>
    <cellStyle name="Input [yellow] 2 2 3 7 5 3" xfId="14666" xr:uid="{00000000-0005-0000-0000-000018360000}"/>
    <cellStyle name="Input [yellow] 2 2 3 7 5 4" xfId="14667" xr:uid="{00000000-0005-0000-0000-000019360000}"/>
    <cellStyle name="Input [yellow] 2 2 3 7 5 5" xfId="14668" xr:uid="{00000000-0005-0000-0000-00001A360000}"/>
    <cellStyle name="Input [yellow] 2 2 3 7 5 6" xfId="14669" xr:uid="{00000000-0005-0000-0000-00001B360000}"/>
    <cellStyle name="Input [yellow] 2 2 3 7 5 7" xfId="14670" xr:uid="{00000000-0005-0000-0000-00001C360000}"/>
    <cellStyle name="Input [yellow] 2 2 3 7 5 8" xfId="14671" xr:uid="{00000000-0005-0000-0000-00001D360000}"/>
    <cellStyle name="Input [yellow] 2 2 3 7 5 9" xfId="14672" xr:uid="{00000000-0005-0000-0000-00001E360000}"/>
    <cellStyle name="Input [yellow] 2 2 3 7 6" xfId="14673" xr:uid="{00000000-0005-0000-0000-00001F360000}"/>
    <cellStyle name="Input [yellow] 2 2 3 7 6 2" xfId="14674" xr:uid="{00000000-0005-0000-0000-000020360000}"/>
    <cellStyle name="Input [yellow] 2 2 3 7 6 3" xfId="14675" xr:uid="{00000000-0005-0000-0000-000021360000}"/>
    <cellStyle name="Input [yellow] 2 2 3 7 6 4" xfId="14676" xr:uid="{00000000-0005-0000-0000-000022360000}"/>
    <cellStyle name="Input [yellow] 2 2 3 7 6 5" xfId="14677" xr:uid="{00000000-0005-0000-0000-000023360000}"/>
    <cellStyle name="Input [yellow] 2 2 3 7 6 6" xfId="14678" xr:uid="{00000000-0005-0000-0000-000024360000}"/>
    <cellStyle name="Input [yellow] 2 2 3 7 6 7" xfId="14679" xr:uid="{00000000-0005-0000-0000-000025360000}"/>
    <cellStyle name="Input [yellow] 2 2 3 7 6 8" xfId="14680" xr:uid="{00000000-0005-0000-0000-000026360000}"/>
    <cellStyle name="Input [yellow] 2 2 3 7 7" xfId="14681" xr:uid="{00000000-0005-0000-0000-000027360000}"/>
    <cellStyle name="Input [yellow] 2 2 3 7 7 2" xfId="14682" xr:uid="{00000000-0005-0000-0000-000028360000}"/>
    <cellStyle name="Input [yellow] 2 2 3 7 7 3" xfId="14683" xr:uid="{00000000-0005-0000-0000-000029360000}"/>
    <cellStyle name="Input [yellow] 2 2 3 7 7 4" xfId="14684" xr:uid="{00000000-0005-0000-0000-00002A360000}"/>
    <cellStyle name="Input [yellow] 2 2 3 7 7 5" xfId="14685" xr:uid="{00000000-0005-0000-0000-00002B360000}"/>
    <cellStyle name="Input [yellow] 2 2 3 7 7 6" xfId="14686" xr:uid="{00000000-0005-0000-0000-00002C360000}"/>
    <cellStyle name="Input [yellow] 2 2 3 7 7 7" xfId="14687" xr:uid="{00000000-0005-0000-0000-00002D360000}"/>
    <cellStyle name="Input [yellow] 2 2 3 7 7 8" xfId="14688" xr:uid="{00000000-0005-0000-0000-00002E360000}"/>
    <cellStyle name="Input [yellow] 2 2 3 7 8" xfId="14689" xr:uid="{00000000-0005-0000-0000-00002F360000}"/>
    <cellStyle name="Input [yellow] 2 2 3 7 8 2" xfId="14690" xr:uid="{00000000-0005-0000-0000-000030360000}"/>
    <cellStyle name="Input [yellow] 2 2 3 7 8 3" xfId="14691" xr:uid="{00000000-0005-0000-0000-000031360000}"/>
    <cellStyle name="Input [yellow] 2 2 3 7 8 4" xfId="14692" xr:uid="{00000000-0005-0000-0000-000032360000}"/>
    <cellStyle name="Input [yellow] 2 2 3 7 8 5" xfId="14693" xr:uid="{00000000-0005-0000-0000-000033360000}"/>
    <cellStyle name="Input [yellow] 2 2 3 7 8 6" xfId="14694" xr:uid="{00000000-0005-0000-0000-000034360000}"/>
    <cellStyle name="Input [yellow] 2 2 3 7 8 7" xfId="14695" xr:uid="{00000000-0005-0000-0000-000035360000}"/>
    <cellStyle name="Input [yellow] 2 2 3 7 8 8" xfId="14696" xr:uid="{00000000-0005-0000-0000-000036360000}"/>
    <cellStyle name="Input [yellow] 2 2 3 7 9" xfId="14697" xr:uid="{00000000-0005-0000-0000-000037360000}"/>
    <cellStyle name="Input [yellow] 2 2 3 7 9 2" xfId="14698" xr:uid="{00000000-0005-0000-0000-000038360000}"/>
    <cellStyle name="Input [yellow] 2 2 3 7 9 3" xfId="14699" xr:uid="{00000000-0005-0000-0000-000039360000}"/>
    <cellStyle name="Input [yellow] 2 2 3 7 9 4" xfId="14700" xr:uid="{00000000-0005-0000-0000-00003A360000}"/>
    <cellStyle name="Input [yellow] 2 2 3 7 9 5" xfId="14701" xr:uid="{00000000-0005-0000-0000-00003B360000}"/>
    <cellStyle name="Input [yellow] 2 2 3 7 9 6" xfId="14702" xr:uid="{00000000-0005-0000-0000-00003C360000}"/>
    <cellStyle name="Input [yellow] 2 2 3 7 9 7" xfId="14703" xr:uid="{00000000-0005-0000-0000-00003D360000}"/>
    <cellStyle name="Input [yellow] 2 2 3 7 9 8" xfId="14704" xr:uid="{00000000-0005-0000-0000-00003E360000}"/>
    <cellStyle name="Input [yellow] 2 2 3 8" xfId="617" xr:uid="{00000000-0005-0000-0000-00003F360000}"/>
    <cellStyle name="Input [yellow] 2 2 3 8 10" xfId="14705" xr:uid="{00000000-0005-0000-0000-000040360000}"/>
    <cellStyle name="Input [yellow] 2 2 3 8 11" xfId="14706" xr:uid="{00000000-0005-0000-0000-000041360000}"/>
    <cellStyle name="Input [yellow] 2 2 3 8 12" xfId="14707" xr:uid="{00000000-0005-0000-0000-000042360000}"/>
    <cellStyle name="Input [yellow] 2 2 3 8 13" xfId="14708" xr:uid="{00000000-0005-0000-0000-000043360000}"/>
    <cellStyle name="Input [yellow] 2 2 3 8 14" xfId="14709" xr:uid="{00000000-0005-0000-0000-000044360000}"/>
    <cellStyle name="Input [yellow] 2 2 3 8 15" xfId="14710" xr:uid="{00000000-0005-0000-0000-000045360000}"/>
    <cellStyle name="Input [yellow] 2 2 3 8 16" xfId="14711" xr:uid="{00000000-0005-0000-0000-000046360000}"/>
    <cellStyle name="Input [yellow] 2 2 3 8 2" xfId="618" xr:uid="{00000000-0005-0000-0000-000047360000}"/>
    <cellStyle name="Input [yellow] 2 2 3 8 2 10" xfId="14712" xr:uid="{00000000-0005-0000-0000-000048360000}"/>
    <cellStyle name="Input [yellow] 2 2 3 8 2 2" xfId="14713" xr:uid="{00000000-0005-0000-0000-000049360000}"/>
    <cellStyle name="Input [yellow] 2 2 3 8 2 2 2" xfId="14714" xr:uid="{00000000-0005-0000-0000-00004A360000}"/>
    <cellStyle name="Input [yellow] 2 2 3 8 2 2 3" xfId="14715" xr:uid="{00000000-0005-0000-0000-00004B360000}"/>
    <cellStyle name="Input [yellow] 2 2 3 8 2 2 4" xfId="14716" xr:uid="{00000000-0005-0000-0000-00004C360000}"/>
    <cellStyle name="Input [yellow] 2 2 3 8 2 2 5" xfId="14717" xr:uid="{00000000-0005-0000-0000-00004D360000}"/>
    <cellStyle name="Input [yellow] 2 2 3 8 2 2 6" xfId="14718" xr:uid="{00000000-0005-0000-0000-00004E360000}"/>
    <cellStyle name="Input [yellow] 2 2 3 8 2 2 7" xfId="14719" xr:uid="{00000000-0005-0000-0000-00004F360000}"/>
    <cellStyle name="Input [yellow] 2 2 3 8 2 2 8" xfId="14720" xr:uid="{00000000-0005-0000-0000-000050360000}"/>
    <cellStyle name="Input [yellow] 2 2 3 8 2 3" xfId="14721" xr:uid="{00000000-0005-0000-0000-000051360000}"/>
    <cellStyle name="Input [yellow] 2 2 3 8 2 4" xfId="14722" xr:uid="{00000000-0005-0000-0000-000052360000}"/>
    <cellStyle name="Input [yellow] 2 2 3 8 2 5" xfId="14723" xr:uid="{00000000-0005-0000-0000-000053360000}"/>
    <cellStyle name="Input [yellow] 2 2 3 8 2 6" xfId="14724" xr:uid="{00000000-0005-0000-0000-000054360000}"/>
    <cellStyle name="Input [yellow] 2 2 3 8 2 7" xfId="14725" xr:uid="{00000000-0005-0000-0000-000055360000}"/>
    <cellStyle name="Input [yellow] 2 2 3 8 2 8" xfId="14726" xr:uid="{00000000-0005-0000-0000-000056360000}"/>
    <cellStyle name="Input [yellow] 2 2 3 8 2 9" xfId="14727" xr:uid="{00000000-0005-0000-0000-000057360000}"/>
    <cellStyle name="Input [yellow] 2 2 3 8 3" xfId="14728" xr:uid="{00000000-0005-0000-0000-000058360000}"/>
    <cellStyle name="Input [yellow] 2 2 3 8 3 10" xfId="14729" xr:uid="{00000000-0005-0000-0000-000059360000}"/>
    <cellStyle name="Input [yellow] 2 2 3 8 3 2" xfId="14730" xr:uid="{00000000-0005-0000-0000-00005A360000}"/>
    <cellStyle name="Input [yellow] 2 2 3 8 3 2 2" xfId="14731" xr:uid="{00000000-0005-0000-0000-00005B360000}"/>
    <cellStyle name="Input [yellow] 2 2 3 8 3 2 3" xfId="14732" xr:uid="{00000000-0005-0000-0000-00005C360000}"/>
    <cellStyle name="Input [yellow] 2 2 3 8 3 2 4" xfId="14733" xr:uid="{00000000-0005-0000-0000-00005D360000}"/>
    <cellStyle name="Input [yellow] 2 2 3 8 3 2 5" xfId="14734" xr:uid="{00000000-0005-0000-0000-00005E360000}"/>
    <cellStyle name="Input [yellow] 2 2 3 8 3 2 6" xfId="14735" xr:uid="{00000000-0005-0000-0000-00005F360000}"/>
    <cellStyle name="Input [yellow] 2 2 3 8 3 2 7" xfId="14736" xr:uid="{00000000-0005-0000-0000-000060360000}"/>
    <cellStyle name="Input [yellow] 2 2 3 8 3 2 8" xfId="14737" xr:uid="{00000000-0005-0000-0000-000061360000}"/>
    <cellStyle name="Input [yellow] 2 2 3 8 3 3" xfId="14738" xr:uid="{00000000-0005-0000-0000-000062360000}"/>
    <cellStyle name="Input [yellow] 2 2 3 8 3 4" xfId="14739" xr:uid="{00000000-0005-0000-0000-000063360000}"/>
    <cellStyle name="Input [yellow] 2 2 3 8 3 5" xfId="14740" xr:uid="{00000000-0005-0000-0000-000064360000}"/>
    <cellStyle name="Input [yellow] 2 2 3 8 3 6" xfId="14741" xr:uid="{00000000-0005-0000-0000-000065360000}"/>
    <cellStyle name="Input [yellow] 2 2 3 8 3 7" xfId="14742" xr:uid="{00000000-0005-0000-0000-000066360000}"/>
    <cellStyle name="Input [yellow] 2 2 3 8 3 8" xfId="14743" xr:uid="{00000000-0005-0000-0000-000067360000}"/>
    <cellStyle name="Input [yellow] 2 2 3 8 3 9" xfId="14744" xr:uid="{00000000-0005-0000-0000-000068360000}"/>
    <cellStyle name="Input [yellow] 2 2 3 8 4" xfId="14745" xr:uid="{00000000-0005-0000-0000-000069360000}"/>
    <cellStyle name="Input [yellow] 2 2 3 8 4 2" xfId="14746" xr:uid="{00000000-0005-0000-0000-00006A360000}"/>
    <cellStyle name="Input [yellow] 2 2 3 8 4 3" xfId="14747" xr:uid="{00000000-0005-0000-0000-00006B360000}"/>
    <cellStyle name="Input [yellow] 2 2 3 8 4 4" xfId="14748" xr:uid="{00000000-0005-0000-0000-00006C360000}"/>
    <cellStyle name="Input [yellow] 2 2 3 8 4 5" xfId="14749" xr:uid="{00000000-0005-0000-0000-00006D360000}"/>
    <cellStyle name="Input [yellow] 2 2 3 8 4 6" xfId="14750" xr:uid="{00000000-0005-0000-0000-00006E360000}"/>
    <cellStyle name="Input [yellow] 2 2 3 8 4 7" xfId="14751" xr:uid="{00000000-0005-0000-0000-00006F360000}"/>
    <cellStyle name="Input [yellow] 2 2 3 8 4 8" xfId="14752" xr:uid="{00000000-0005-0000-0000-000070360000}"/>
    <cellStyle name="Input [yellow] 2 2 3 8 4 9" xfId="14753" xr:uid="{00000000-0005-0000-0000-000071360000}"/>
    <cellStyle name="Input [yellow] 2 2 3 8 5" xfId="14754" xr:uid="{00000000-0005-0000-0000-000072360000}"/>
    <cellStyle name="Input [yellow] 2 2 3 8 5 2" xfId="14755" xr:uid="{00000000-0005-0000-0000-000073360000}"/>
    <cellStyle name="Input [yellow] 2 2 3 8 5 3" xfId="14756" xr:uid="{00000000-0005-0000-0000-000074360000}"/>
    <cellStyle name="Input [yellow] 2 2 3 8 5 4" xfId="14757" xr:uid="{00000000-0005-0000-0000-000075360000}"/>
    <cellStyle name="Input [yellow] 2 2 3 8 5 5" xfId="14758" xr:uid="{00000000-0005-0000-0000-000076360000}"/>
    <cellStyle name="Input [yellow] 2 2 3 8 5 6" xfId="14759" xr:uid="{00000000-0005-0000-0000-000077360000}"/>
    <cellStyle name="Input [yellow] 2 2 3 8 5 7" xfId="14760" xr:uid="{00000000-0005-0000-0000-000078360000}"/>
    <cellStyle name="Input [yellow] 2 2 3 8 5 8" xfId="14761" xr:uid="{00000000-0005-0000-0000-000079360000}"/>
    <cellStyle name="Input [yellow] 2 2 3 8 6" xfId="14762" xr:uid="{00000000-0005-0000-0000-00007A360000}"/>
    <cellStyle name="Input [yellow] 2 2 3 8 6 2" xfId="14763" xr:uid="{00000000-0005-0000-0000-00007B360000}"/>
    <cellStyle name="Input [yellow] 2 2 3 8 6 3" xfId="14764" xr:uid="{00000000-0005-0000-0000-00007C360000}"/>
    <cellStyle name="Input [yellow] 2 2 3 8 6 4" xfId="14765" xr:uid="{00000000-0005-0000-0000-00007D360000}"/>
    <cellStyle name="Input [yellow] 2 2 3 8 6 5" xfId="14766" xr:uid="{00000000-0005-0000-0000-00007E360000}"/>
    <cellStyle name="Input [yellow] 2 2 3 8 6 6" xfId="14767" xr:uid="{00000000-0005-0000-0000-00007F360000}"/>
    <cellStyle name="Input [yellow] 2 2 3 8 6 7" xfId="14768" xr:uid="{00000000-0005-0000-0000-000080360000}"/>
    <cellStyle name="Input [yellow] 2 2 3 8 6 8" xfId="14769" xr:uid="{00000000-0005-0000-0000-000081360000}"/>
    <cellStyle name="Input [yellow] 2 2 3 8 7" xfId="14770" xr:uid="{00000000-0005-0000-0000-000082360000}"/>
    <cellStyle name="Input [yellow] 2 2 3 8 7 2" xfId="14771" xr:uid="{00000000-0005-0000-0000-000083360000}"/>
    <cellStyle name="Input [yellow] 2 2 3 8 7 3" xfId="14772" xr:uid="{00000000-0005-0000-0000-000084360000}"/>
    <cellStyle name="Input [yellow] 2 2 3 8 7 4" xfId="14773" xr:uid="{00000000-0005-0000-0000-000085360000}"/>
    <cellStyle name="Input [yellow] 2 2 3 8 7 5" xfId="14774" xr:uid="{00000000-0005-0000-0000-000086360000}"/>
    <cellStyle name="Input [yellow] 2 2 3 8 7 6" xfId="14775" xr:uid="{00000000-0005-0000-0000-000087360000}"/>
    <cellStyle name="Input [yellow] 2 2 3 8 7 7" xfId="14776" xr:uid="{00000000-0005-0000-0000-000088360000}"/>
    <cellStyle name="Input [yellow] 2 2 3 8 7 8" xfId="14777" xr:uid="{00000000-0005-0000-0000-000089360000}"/>
    <cellStyle name="Input [yellow] 2 2 3 8 8" xfId="14778" xr:uid="{00000000-0005-0000-0000-00008A360000}"/>
    <cellStyle name="Input [yellow] 2 2 3 8 8 2" xfId="14779" xr:uid="{00000000-0005-0000-0000-00008B360000}"/>
    <cellStyle name="Input [yellow] 2 2 3 8 8 3" xfId="14780" xr:uid="{00000000-0005-0000-0000-00008C360000}"/>
    <cellStyle name="Input [yellow] 2 2 3 8 8 4" xfId="14781" xr:uid="{00000000-0005-0000-0000-00008D360000}"/>
    <cellStyle name="Input [yellow] 2 2 3 8 8 5" xfId="14782" xr:uid="{00000000-0005-0000-0000-00008E360000}"/>
    <cellStyle name="Input [yellow] 2 2 3 8 8 6" xfId="14783" xr:uid="{00000000-0005-0000-0000-00008F360000}"/>
    <cellStyle name="Input [yellow] 2 2 3 8 8 7" xfId="14784" xr:uid="{00000000-0005-0000-0000-000090360000}"/>
    <cellStyle name="Input [yellow] 2 2 3 8 8 8" xfId="14785" xr:uid="{00000000-0005-0000-0000-000091360000}"/>
    <cellStyle name="Input [yellow] 2 2 3 8 9" xfId="14786" xr:uid="{00000000-0005-0000-0000-000092360000}"/>
    <cellStyle name="Input [yellow] 2 2 3 9" xfId="619" xr:uid="{00000000-0005-0000-0000-000093360000}"/>
    <cellStyle name="Input [yellow] 2 2 3 9 10" xfId="14787" xr:uid="{00000000-0005-0000-0000-000094360000}"/>
    <cellStyle name="Input [yellow] 2 2 3 9 2" xfId="14788" xr:uid="{00000000-0005-0000-0000-000095360000}"/>
    <cellStyle name="Input [yellow] 2 2 3 9 2 2" xfId="14789" xr:uid="{00000000-0005-0000-0000-000096360000}"/>
    <cellStyle name="Input [yellow] 2 2 3 9 2 3" xfId="14790" xr:uid="{00000000-0005-0000-0000-000097360000}"/>
    <cellStyle name="Input [yellow] 2 2 3 9 2 4" xfId="14791" xr:uid="{00000000-0005-0000-0000-000098360000}"/>
    <cellStyle name="Input [yellow] 2 2 3 9 2 5" xfId="14792" xr:uid="{00000000-0005-0000-0000-000099360000}"/>
    <cellStyle name="Input [yellow] 2 2 3 9 2 6" xfId="14793" xr:uid="{00000000-0005-0000-0000-00009A360000}"/>
    <cellStyle name="Input [yellow] 2 2 3 9 2 7" xfId="14794" xr:uid="{00000000-0005-0000-0000-00009B360000}"/>
    <cellStyle name="Input [yellow] 2 2 3 9 2 8" xfId="14795" xr:uid="{00000000-0005-0000-0000-00009C360000}"/>
    <cellStyle name="Input [yellow] 2 2 3 9 3" xfId="14796" xr:uid="{00000000-0005-0000-0000-00009D360000}"/>
    <cellStyle name="Input [yellow] 2 2 3 9 4" xfId="14797" xr:uid="{00000000-0005-0000-0000-00009E360000}"/>
    <cellStyle name="Input [yellow] 2 2 3 9 5" xfId="14798" xr:uid="{00000000-0005-0000-0000-00009F360000}"/>
    <cellStyle name="Input [yellow] 2 2 3 9 6" xfId="14799" xr:uid="{00000000-0005-0000-0000-0000A0360000}"/>
    <cellStyle name="Input [yellow] 2 2 3 9 7" xfId="14800" xr:uid="{00000000-0005-0000-0000-0000A1360000}"/>
    <cellStyle name="Input [yellow] 2 2 3 9 8" xfId="14801" xr:uid="{00000000-0005-0000-0000-0000A2360000}"/>
    <cellStyle name="Input [yellow] 2 2 3 9 9" xfId="14802" xr:uid="{00000000-0005-0000-0000-0000A3360000}"/>
    <cellStyle name="Input [yellow] 2 2 4" xfId="620" xr:uid="{00000000-0005-0000-0000-0000A4360000}"/>
    <cellStyle name="Input [yellow] 2 2 4 10" xfId="14803" xr:uid="{00000000-0005-0000-0000-0000A5360000}"/>
    <cellStyle name="Input [yellow] 2 2 4 10 2" xfId="14804" xr:uid="{00000000-0005-0000-0000-0000A6360000}"/>
    <cellStyle name="Input [yellow] 2 2 4 10 3" xfId="14805" xr:uid="{00000000-0005-0000-0000-0000A7360000}"/>
    <cellStyle name="Input [yellow] 2 2 4 10 4" xfId="14806" xr:uid="{00000000-0005-0000-0000-0000A8360000}"/>
    <cellStyle name="Input [yellow] 2 2 4 10 5" xfId="14807" xr:uid="{00000000-0005-0000-0000-0000A9360000}"/>
    <cellStyle name="Input [yellow] 2 2 4 10 6" xfId="14808" xr:uid="{00000000-0005-0000-0000-0000AA360000}"/>
    <cellStyle name="Input [yellow] 2 2 4 10 7" xfId="14809" xr:uid="{00000000-0005-0000-0000-0000AB360000}"/>
    <cellStyle name="Input [yellow] 2 2 4 10 8" xfId="14810" xr:uid="{00000000-0005-0000-0000-0000AC360000}"/>
    <cellStyle name="Input [yellow] 2 2 4 11" xfId="14811" xr:uid="{00000000-0005-0000-0000-0000AD360000}"/>
    <cellStyle name="Input [yellow] 2 2 4 11 2" xfId="14812" xr:uid="{00000000-0005-0000-0000-0000AE360000}"/>
    <cellStyle name="Input [yellow] 2 2 4 11 3" xfId="14813" xr:uid="{00000000-0005-0000-0000-0000AF360000}"/>
    <cellStyle name="Input [yellow] 2 2 4 11 4" xfId="14814" xr:uid="{00000000-0005-0000-0000-0000B0360000}"/>
    <cellStyle name="Input [yellow] 2 2 4 11 5" xfId="14815" xr:uid="{00000000-0005-0000-0000-0000B1360000}"/>
    <cellStyle name="Input [yellow] 2 2 4 11 6" xfId="14816" xr:uid="{00000000-0005-0000-0000-0000B2360000}"/>
    <cellStyle name="Input [yellow] 2 2 4 11 7" xfId="14817" xr:uid="{00000000-0005-0000-0000-0000B3360000}"/>
    <cellStyle name="Input [yellow] 2 2 4 11 8" xfId="14818" xr:uid="{00000000-0005-0000-0000-0000B4360000}"/>
    <cellStyle name="Input [yellow] 2 2 4 12" xfId="14819" xr:uid="{00000000-0005-0000-0000-0000B5360000}"/>
    <cellStyle name="Input [yellow] 2 2 4 13" xfId="14820" xr:uid="{00000000-0005-0000-0000-0000B6360000}"/>
    <cellStyle name="Input [yellow] 2 2 4 14" xfId="14821" xr:uid="{00000000-0005-0000-0000-0000B7360000}"/>
    <cellStyle name="Input [yellow] 2 2 4 15" xfId="14822" xr:uid="{00000000-0005-0000-0000-0000B8360000}"/>
    <cellStyle name="Input [yellow] 2 2 4 16" xfId="14823" xr:uid="{00000000-0005-0000-0000-0000B9360000}"/>
    <cellStyle name="Input [yellow] 2 2 4 17" xfId="14824" xr:uid="{00000000-0005-0000-0000-0000BA360000}"/>
    <cellStyle name="Input [yellow] 2 2 4 18" xfId="14825" xr:uid="{00000000-0005-0000-0000-0000BB360000}"/>
    <cellStyle name="Input [yellow] 2 2 4 19" xfId="14826" xr:uid="{00000000-0005-0000-0000-0000BC360000}"/>
    <cellStyle name="Input [yellow] 2 2 4 2" xfId="621" xr:uid="{00000000-0005-0000-0000-0000BD360000}"/>
    <cellStyle name="Input [yellow] 2 2 4 2 10" xfId="14827" xr:uid="{00000000-0005-0000-0000-0000BE360000}"/>
    <cellStyle name="Input [yellow] 2 2 4 2 11" xfId="14828" xr:uid="{00000000-0005-0000-0000-0000BF360000}"/>
    <cellStyle name="Input [yellow] 2 2 4 2 12" xfId="14829" xr:uid="{00000000-0005-0000-0000-0000C0360000}"/>
    <cellStyle name="Input [yellow] 2 2 4 2 13" xfId="14830" xr:uid="{00000000-0005-0000-0000-0000C1360000}"/>
    <cellStyle name="Input [yellow] 2 2 4 2 14" xfId="14831" xr:uid="{00000000-0005-0000-0000-0000C2360000}"/>
    <cellStyle name="Input [yellow] 2 2 4 2 15" xfId="14832" xr:uid="{00000000-0005-0000-0000-0000C3360000}"/>
    <cellStyle name="Input [yellow] 2 2 4 2 16" xfId="14833" xr:uid="{00000000-0005-0000-0000-0000C4360000}"/>
    <cellStyle name="Input [yellow] 2 2 4 2 17" xfId="14834" xr:uid="{00000000-0005-0000-0000-0000C5360000}"/>
    <cellStyle name="Input [yellow] 2 2 4 2 2" xfId="622" xr:uid="{00000000-0005-0000-0000-0000C6360000}"/>
    <cellStyle name="Input [yellow] 2 2 4 2 2 10" xfId="14835" xr:uid="{00000000-0005-0000-0000-0000C7360000}"/>
    <cellStyle name="Input [yellow] 2 2 4 2 2 11" xfId="14836" xr:uid="{00000000-0005-0000-0000-0000C8360000}"/>
    <cellStyle name="Input [yellow] 2 2 4 2 2 12" xfId="14837" xr:uid="{00000000-0005-0000-0000-0000C9360000}"/>
    <cellStyle name="Input [yellow] 2 2 4 2 2 13" xfId="14838" xr:uid="{00000000-0005-0000-0000-0000CA360000}"/>
    <cellStyle name="Input [yellow] 2 2 4 2 2 14" xfId="14839" xr:uid="{00000000-0005-0000-0000-0000CB360000}"/>
    <cellStyle name="Input [yellow] 2 2 4 2 2 15" xfId="14840" xr:uid="{00000000-0005-0000-0000-0000CC360000}"/>
    <cellStyle name="Input [yellow] 2 2 4 2 2 16" xfId="14841" xr:uid="{00000000-0005-0000-0000-0000CD360000}"/>
    <cellStyle name="Input [yellow] 2 2 4 2 2 2" xfId="623" xr:uid="{00000000-0005-0000-0000-0000CE360000}"/>
    <cellStyle name="Input [yellow] 2 2 4 2 2 2 10" xfId="14842" xr:uid="{00000000-0005-0000-0000-0000CF360000}"/>
    <cellStyle name="Input [yellow] 2 2 4 2 2 2 2" xfId="14843" xr:uid="{00000000-0005-0000-0000-0000D0360000}"/>
    <cellStyle name="Input [yellow] 2 2 4 2 2 2 2 2" xfId="14844" xr:uid="{00000000-0005-0000-0000-0000D1360000}"/>
    <cellStyle name="Input [yellow] 2 2 4 2 2 2 2 3" xfId="14845" xr:uid="{00000000-0005-0000-0000-0000D2360000}"/>
    <cellStyle name="Input [yellow] 2 2 4 2 2 2 2 4" xfId="14846" xr:uid="{00000000-0005-0000-0000-0000D3360000}"/>
    <cellStyle name="Input [yellow] 2 2 4 2 2 2 2 5" xfId="14847" xr:uid="{00000000-0005-0000-0000-0000D4360000}"/>
    <cellStyle name="Input [yellow] 2 2 4 2 2 2 2 6" xfId="14848" xr:uid="{00000000-0005-0000-0000-0000D5360000}"/>
    <cellStyle name="Input [yellow] 2 2 4 2 2 2 2 7" xfId="14849" xr:uid="{00000000-0005-0000-0000-0000D6360000}"/>
    <cellStyle name="Input [yellow] 2 2 4 2 2 2 2 8" xfId="14850" xr:uid="{00000000-0005-0000-0000-0000D7360000}"/>
    <cellStyle name="Input [yellow] 2 2 4 2 2 2 3" xfId="14851" xr:uid="{00000000-0005-0000-0000-0000D8360000}"/>
    <cellStyle name="Input [yellow] 2 2 4 2 2 2 4" xfId="14852" xr:uid="{00000000-0005-0000-0000-0000D9360000}"/>
    <cellStyle name="Input [yellow] 2 2 4 2 2 2 5" xfId="14853" xr:uid="{00000000-0005-0000-0000-0000DA360000}"/>
    <cellStyle name="Input [yellow] 2 2 4 2 2 2 6" xfId="14854" xr:uid="{00000000-0005-0000-0000-0000DB360000}"/>
    <cellStyle name="Input [yellow] 2 2 4 2 2 2 7" xfId="14855" xr:uid="{00000000-0005-0000-0000-0000DC360000}"/>
    <cellStyle name="Input [yellow] 2 2 4 2 2 2 8" xfId="14856" xr:uid="{00000000-0005-0000-0000-0000DD360000}"/>
    <cellStyle name="Input [yellow] 2 2 4 2 2 2 9" xfId="14857" xr:uid="{00000000-0005-0000-0000-0000DE360000}"/>
    <cellStyle name="Input [yellow] 2 2 4 2 2 3" xfId="14858" xr:uid="{00000000-0005-0000-0000-0000DF360000}"/>
    <cellStyle name="Input [yellow] 2 2 4 2 2 3 10" xfId="14859" xr:uid="{00000000-0005-0000-0000-0000E0360000}"/>
    <cellStyle name="Input [yellow] 2 2 4 2 2 3 2" xfId="14860" xr:uid="{00000000-0005-0000-0000-0000E1360000}"/>
    <cellStyle name="Input [yellow] 2 2 4 2 2 3 2 2" xfId="14861" xr:uid="{00000000-0005-0000-0000-0000E2360000}"/>
    <cellStyle name="Input [yellow] 2 2 4 2 2 3 2 3" xfId="14862" xr:uid="{00000000-0005-0000-0000-0000E3360000}"/>
    <cellStyle name="Input [yellow] 2 2 4 2 2 3 2 4" xfId="14863" xr:uid="{00000000-0005-0000-0000-0000E4360000}"/>
    <cellStyle name="Input [yellow] 2 2 4 2 2 3 2 5" xfId="14864" xr:uid="{00000000-0005-0000-0000-0000E5360000}"/>
    <cellStyle name="Input [yellow] 2 2 4 2 2 3 2 6" xfId="14865" xr:uid="{00000000-0005-0000-0000-0000E6360000}"/>
    <cellStyle name="Input [yellow] 2 2 4 2 2 3 2 7" xfId="14866" xr:uid="{00000000-0005-0000-0000-0000E7360000}"/>
    <cellStyle name="Input [yellow] 2 2 4 2 2 3 2 8" xfId="14867" xr:uid="{00000000-0005-0000-0000-0000E8360000}"/>
    <cellStyle name="Input [yellow] 2 2 4 2 2 3 3" xfId="14868" xr:uid="{00000000-0005-0000-0000-0000E9360000}"/>
    <cellStyle name="Input [yellow] 2 2 4 2 2 3 4" xfId="14869" xr:uid="{00000000-0005-0000-0000-0000EA360000}"/>
    <cellStyle name="Input [yellow] 2 2 4 2 2 3 5" xfId="14870" xr:uid="{00000000-0005-0000-0000-0000EB360000}"/>
    <cellStyle name="Input [yellow] 2 2 4 2 2 3 6" xfId="14871" xr:uid="{00000000-0005-0000-0000-0000EC360000}"/>
    <cellStyle name="Input [yellow] 2 2 4 2 2 3 7" xfId="14872" xr:uid="{00000000-0005-0000-0000-0000ED360000}"/>
    <cellStyle name="Input [yellow] 2 2 4 2 2 3 8" xfId="14873" xr:uid="{00000000-0005-0000-0000-0000EE360000}"/>
    <cellStyle name="Input [yellow] 2 2 4 2 2 3 9" xfId="14874" xr:uid="{00000000-0005-0000-0000-0000EF360000}"/>
    <cellStyle name="Input [yellow] 2 2 4 2 2 4" xfId="14875" xr:uid="{00000000-0005-0000-0000-0000F0360000}"/>
    <cellStyle name="Input [yellow] 2 2 4 2 2 4 2" xfId="14876" xr:uid="{00000000-0005-0000-0000-0000F1360000}"/>
    <cellStyle name="Input [yellow] 2 2 4 2 2 4 3" xfId="14877" xr:uid="{00000000-0005-0000-0000-0000F2360000}"/>
    <cellStyle name="Input [yellow] 2 2 4 2 2 4 4" xfId="14878" xr:uid="{00000000-0005-0000-0000-0000F3360000}"/>
    <cellStyle name="Input [yellow] 2 2 4 2 2 4 5" xfId="14879" xr:uid="{00000000-0005-0000-0000-0000F4360000}"/>
    <cellStyle name="Input [yellow] 2 2 4 2 2 4 6" xfId="14880" xr:uid="{00000000-0005-0000-0000-0000F5360000}"/>
    <cellStyle name="Input [yellow] 2 2 4 2 2 4 7" xfId="14881" xr:uid="{00000000-0005-0000-0000-0000F6360000}"/>
    <cellStyle name="Input [yellow] 2 2 4 2 2 4 8" xfId="14882" xr:uid="{00000000-0005-0000-0000-0000F7360000}"/>
    <cellStyle name="Input [yellow] 2 2 4 2 2 4 9" xfId="14883" xr:uid="{00000000-0005-0000-0000-0000F8360000}"/>
    <cellStyle name="Input [yellow] 2 2 4 2 2 5" xfId="14884" xr:uid="{00000000-0005-0000-0000-0000F9360000}"/>
    <cellStyle name="Input [yellow] 2 2 4 2 2 5 2" xfId="14885" xr:uid="{00000000-0005-0000-0000-0000FA360000}"/>
    <cellStyle name="Input [yellow] 2 2 4 2 2 5 3" xfId="14886" xr:uid="{00000000-0005-0000-0000-0000FB360000}"/>
    <cellStyle name="Input [yellow] 2 2 4 2 2 5 4" xfId="14887" xr:uid="{00000000-0005-0000-0000-0000FC360000}"/>
    <cellStyle name="Input [yellow] 2 2 4 2 2 5 5" xfId="14888" xr:uid="{00000000-0005-0000-0000-0000FD360000}"/>
    <cellStyle name="Input [yellow] 2 2 4 2 2 5 6" xfId="14889" xr:uid="{00000000-0005-0000-0000-0000FE360000}"/>
    <cellStyle name="Input [yellow] 2 2 4 2 2 5 7" xfId="14890" xr:uid="{00000000-0005-0000-0000-0000FF360000}"/>
    <cellStyle name="Input [yellow] 2 2 4 2 2 5 8" xfId="14891" xr:uid="{00000000-0005-0000-0000-000000370000}"/>
    <cellStyle name="Input [yellow] 2 2 4 2 2 6" xfId="14892" xr:uid="{00000000-0005-0000-0000-000001370000}"/>
    <cellStyle name="Input [yellow] 2 2 4 2 2 6 2" xfId="14893" xr:uid="{00000000-0005-0000-0000-000002370000}"/>
    <cellStyle name="Input [yellow] 2 2 4 2 2 6 3" xfId="14894" xr:uid="{00000000-0005-0000-0000-000003370000}"/>
    <cellStyle name="Input [yellow] 2 2 4 2 2 6 4" xfId="14895" xr:uid="{00000000-0005-0000-0000-000004370000}"/>
    <cellStyle name="Input [yellow] 2 2 4 2 2 6 5" xfId="14896" xr:uid="{00000000-0005-0000-0000-000005370000}"/>
    <cellStyle name="Input [yellow] 2 2 4 2 2 6 6" xfId="14897" xr:uid="{00000000-0005-0000-0000-000006370000}"/>
    <cellStyle name="Input [yellow] 2 2 4 2 2 6 7" xfId="14898" xr:uid="{00000000-0005-0000-0000-000007370000}"/>
    <cellStyle name="Input [yellow] 2 2 4 2 2 6 8" xfId="14899" xr:uid="{00000000-0005-0000-0000-000008370000}"/>
    <cellStyle name="Input [yellow] 2 2 4 2 2 7" xfId="14900" xr:uid="{00000000-0005-0000-0000-000009370000}"/>
    <cellStyle name="Input [yellow] 2 2 4 2 2 7 2" xfId="14901" xr:uid="{00000000-0005-0000-0000-00000A370000}"/>
    <cellStyle name="Input [yellow] 2 2 4 2 2 7 3" xfId="14902" xr:uid="{00000000-0005-0000-0000-00000B370000}"/>
    <cellStyle name="Input [yellow] 2 2 4 2 2 7 4" xfId="14903" xr:uid="{00000000-0005-0000-0000-00000C370000}"/>
    <cellStyle name="Input [yellow] 2 2 4 2 2 7 5" xfId="14904" xr:uid="{00000000-0005-0000-0000-00000D370000}"/>
    <cellStyle name="Input [yellow] 2 2 4 2 2 7 6" xfId="14905" xr:uid="{00000000-0005-0000-0000-00000E370000}"/>
    <cellStyle name="Input [yellow] 2 2 4 2 2 7 7" xfId="14906" xr:uid="{00000000-0005-0000-0000-00000F370000}"/>
    <cellStyle name="Input [yellow] 2 2 4 2 2 7 8" xfId="14907" xr:uid="{00000000-0005-0000-0000-000010370000}"/>
    <cellStyle name="Input [yellow] 2 2 4 2 2 8" xfId="14908" xr:uid="{00000000-0005-0000-0000-000011370000}"/>
    <cellStyle name="Input [yellow] 2 2 4 2 2 8 2" xfId="14909" xr:uid="{00000000-0005-0000-0000-000012370000}"/>
    <cellStyle name="Input [yellow] 2 2 4 2 2 8 3" xfId="14910" xr:uid="{00000000-0005-0000-0000-000013370000}"/>
    <cellStyle name="Input [yellow] 2 2 4 2 2 8 4" xfId="14911" xr:uid="{00000000-0005-0000-0000-000014370000}"/>
    <cellStyle name="Input [yellow] 2 2 4 2 2 8 5" xfId="14912" xr:uid="{00000000-0005-0000-0000-000015370000}"/>
    <cellStyle name="Input [yellow] 2 2 4 2 2 8 6" xfId="14913" xr:uid="{00000000-0005-0000-0000-000016370000}"/>
    <cellStyle name="Input [yellow] 2 2 4 2 2 8 7" xfId="14914" xr:uid="{00000000-0005-0000-0000-000017370000}"/>
    <cellStyle name="Input [yellow] 2 2 4 2 2 8 8" xfId="14915" xr:uid="{00000000-0005-0000-0000-000018370000}"/>
    <cellStyle name="Input [yellow] 2 2 4 2 2 9" xfId="14916" xr:uid="{00000000-0005-0000-0000-000019370000}"/>
    <cellStyle name="Input [yellow] 2 2 4 2 3" xfId="624" xr:uid="{00000000-0005-0000-0000-00001A370000}"/>
    <cellStyle name="Input [yellow] 2 2 4 2 3 10" xfId="14917" xr:uid="{00000000-0005-0000-0000-00001B370000}"/>
    <cellStyle name="Input [yellow] 2 2 4 2 3 2" xfId="14918" xr:uid="{00000000-0005-0000-0000-00001C370000}"/>
    <cellStyle name="Input [yellow] 2 2 4 2 3 2 2" xfId="14919" xr:uid="{00000000-0005-0000-0000-00001D370000}"/>
    <cellStyle name="Input [yellow] 2 2 4 2 3 2 3" xfId="14920" xr:uid="{00000000-0005-0000-0000-00001E370000}"/>
    <cellStyle name="Input [yellow] 2 2 4 2 3 2 4" xfId="14921" xr:uid="{00000000-0005-0000-0000-00001F370000}"/>
    <cellStyle name="Input [yellow] 2 2 4 2 3 2 5" xfId="14922" xr:uid="{00000000-0005-0000-0000-000020370000}"/>
    <cellStyle name="Input [yellow] 2 2 4 2 3 2 6" xfId="14923" xr:uid="{00000000-0005-0000-0000-000021370000}"/>
    <cellStyle name="Input [yellow] 2 2 4 2 3 2 7" xfId="14924" xr:uid="{00000000-0005-0000-0000-000022370000}"/>
    <cellStyle name="Input [yellow] 2 2 4 2 3 2 8" xfId="14925" xr:uid="{00000000-0005-0000-0000-000023370000}"/>
    <cellStyle name="Input [yellow] 2 2 4 2 3 3" xfId="14926" xr:uid="{00000000-0005-0000-0000-000024370000}"/>
    <cellStyle name="Input [yellow] 2 2 4 2 3 4" xfId="14927" xr:uid="{00000000-0005-0000-0000-000025370000}"/>
    <cellStyle name="Input [yellow] 2 2 4 2 3 5" xfId="14928" xr:uid="{00000000-0005-0000-0000-000026370000}"/>
    <cellStyle name="Input [yellow] 2 2 4 2 3 6" xfId="14929" xr:uid="{00000000-0005-0000-0000-000027370000}"/>
    <cellStyle name="Input [yellow] 2 2 4 2 3 7" xfId="14930" xr:uid="{00000000-0005-0000-0000-000028370000}"/>
    <cellStyle name="Input [yellow] 2 2 4 2 3 8" xfId="14931" xr:uid="{00000000-0005-0000-0000-000029370000}"/>
    <cellStyle name="Input [yellow] 2 2 4 2 3 9" xfId="14932" xr:uid="{00000000-0005-0000-0000-00002A370000}"/>
    <cellStyle name="Input [yellow] 2 2 4 2 4" xfId="14933" xr:uid="{00000000-0005-0000-0000-00002B370000}"/>
    <cellStyle name="Input [yellow] 2 2 4 2 4 10" xfId="14934" xr:uid="{00000000-0005-0000-0000-00002C370000}"/>
    <cellStyle name="Input [yellow] 2 2 4 2 4 2" xfId="14935" xr:uid="{00000000-0005-0000-0000-00002D370000}"/>
    <cellStyle name="Input [yellow] 2 2 4 2 4 2 2" xfId="14936" xr:uid="{00000000-0005-0000-0000-00002E370000}"/>
    <cellStyle name="Input [yellow] 2 2 4 2 4 2 3" xfId="14937" xr:uid="{00000000-0005-0000-0000-00002F370000}"/>
    <cellStyle name="Input [yellow] 2 2 4 2 4 2 4" xfId="14938" xr:uid="{00000000-0005-0000-0000-000030370000}"/>
    <cellStyle name="Input [yellow] 2 2 4 2 4 2 5" xfId="14939" xr:uid="{00000000-0005-0000-0000-000031370000}"/>
    <cellStyle name="Input [yellow] 2 2 4 2 4 2 6" xfId="14940" xr:uid="{00000000-0005-0000-0000-000032370000}"/>
    <cellStyle name="Input [yellow] 2 2 4 2 4 2 7" xfId="14941" xr:uid="{00000000-0005-0000-0000-000033370000}"/>
    <cellStyle name="Input [yellow] 2 2 4 2 4 2 8" xfId="14942" xr:uid="{00000000-0005-0000-0000-000034370000}"/>
    <cellStyle name="Input [yellow] 2 2 4 2 4 3" xfId="14943" xr:uid="{00000000-0005-0000-0000-000035370000}"/>
    <cellStyle name="Input [yellow] 2 2 4 2 4 4" xfId="14944" xr:uid="{00000000-0005-0000-0000-000036370000}"/>
    <cellStyle name="Input [yellow] 2 2 4 2 4 5" xfId="14945" xr:uid="{00000000-0005-0000-0000-000037370000}"/>
    <cellStyle name="Input [yellow] 2 2 4 2 4 6" xfId="14946" xr:uid="{00000000-0005-0000-0000-000038370000}"/>
    <cellStyle name="Input [yellow] 2 2 4 2 4 7" xfId="14947" xr:uid="{00000000-0005-0000-0000-000039370000}"/>
    <cellStyle name="Input [yellow] 2 2 4 2 4 8" xfId="14948" xr:uid="{00000000-0005-0000-0000-00003A370000}"/>
    <cellStyle name="Input [yellow] 2 2 4 2 4 9" xfId="14949" xr:uid="{00000000-0005-0000-0000-00003B370000}"/>
    <cellStyle name="Input [yellow] 2 2 4 2 5" xfId="14950" xr:uid="{00000000-0005-0000-0000-00003C370000}"/>
    <cellStyle name="Input [yellow] 2 2 4 2 5 2" xfId="14951" xr:uid="{00000000-0005-0000-0000-00003D370000}"/>
    <cellStyle name="Input [yellow] 2 2 4 2 5 3" xfId="14952" xr:uid="{00000000-0005-0000-0000-00003E370000}"/>
    <cellStyle name="Input [yellow] 2 2 4 2 5 4" xfId="14953" xr:uid="{00000000-0005-0000-0000-00003F370000}"/>
    <cellStyle name="Input [yellow] 2 2 4 2 5 5" xfId="14954" xr:uid="{00000000-0005-0000-0000-000040370000}"/>
    <cellStyle name="Input [yellow] 2 2 4 2 5 6" xfId="14955" xr:uid="{00000000-0005-0000-0000-000041370000}"/>
    <cellStyle name="Input [yellow] 2 2 4 2 5 7" xfId="14956" xr:uid="{00000000-0005-0000-0000-000042370000}"/>
    <cellStyle name="Input [yellow] 2 2 4 2 5 8" xfId="14957" xr:uid="{00000000-0005-0000-0000-000043370000}"/>
    <cellStyle name="Input [yellow] 2 2 4 2 5 9" xfId="14958" xr:uid="{00000000-0005-0000-0000-000044370000}"/>
    <cellStyle name="Input [yellow] 2 2 4 2 6" xfId="14959" xr:uid="{00000000-0005-0000-0000-000045370000}"/>
    <cellStyle name="Input [yellow] 2 2 4 2 6 2" xfId="14960" xr:uid="{00000000-0005-0000-0000-000046370000}"/>
    <cellStyle name="Input [yellow] 2 2 4 2 6 3" xfId="14961" xr:uid="{00000000-0005-0000-0000-000047370000}"/>
    <cellStyle name="Input [yellow] 2 2 4 2 6 4" xfId="14962" xr:uid="{00000000-0005-0000-0000-000048370000}"/>
    <cellStyle name="Input [yellow] 2 2 4 2 6 5" xfId="14963" xr:uid="{00000000-0005-0000-0000-000049370000}"/>
    <cellStyle name="Input [yellow] 2 2 4 2 6 6" xfId="14964" xr:uid="{00000000-0005-0000-0000-00004A370000}"/>
    <cellStyle name="Input [yellow] 2 2 4 2 6 7" xfId="14965" xr:uid="{00000000-0005-0000-0000-00004B370000}"/>
    <cellStyle name="Input [yellow] 2 2 4 2 6 8" xfId="14966" xr:uid="{00000000-0005-0000-0000-00004C370000}"/>
    <cellStyle name="Input [yellow] 2 2 4 2 7" xfId="14967" xr:uid="{00000000-0005-0000-0000-00004D370000}"/>
    <cellStyle name="Input [yellow] 2 2 4 2 7 2" xfId="14968" xr:uid="{00000000-0005-0000-0000-00004E370000}"/>
    <cellStyle name="Input [yellow] 2 2 4 2 7 3" xfId="14969" xr:uid="{00000000-0005-0000-0000-00004F370000}"/>
    <cellStyle name="Input [yellow] 2 2 4 2 7 4" xfId="14970" xr:uid="{00000000-0005-0000-0000-000050370000}"/>
    <cellStyle name="Input [yellow] 2 2 4 2 7 5" xfId="14971" xr:uid="{00000000-0005-0000-0000-000051370000}"/>
    <cellStyle name="Input [yellow] 2 2 4 2 7 6" xfId="14972" xr:uid="{00000000-0005-0000-0000-000052370000}"/>
    <cellStyle name="Input [yellow] 2 2 4 2 7 7" xfId="14973" xr:uid="{00000000-0005-0000-0000-000053370000}"/>
    <cellStyle name="Input [yellow] 2 2 4 2 7 8" xfId="14974" xr:uid="{00000000-0005-0000-0000-000054370000}"/>
    <cellStyle name="Input [yellow] 2 2 4 2 8" xfId="14975" xr:uid="{00000000-0005-0000-0000-000055370000}"/>
    <cellStyle name="Input [yellow] 2 2 4 2 8 2" xfId="14976" xr:uid="{00000000-0005-0000-0000-000056370000}"/>
    <cellStyle name="Input [yellow] 2 2 4 2 8 3" xfId="14977" xr:uid="{00000000-0005-0000-0000-000057370000}"/>
    <cellStyle name="Input [yellow] 2 2 4 2 8 4" xfId="14978" xr:uid="{00000000-0005-0000-0000-000058370000}"/>
    <cellStyle name="Input [yellow] 2 2 4 2 8 5" xfId="14979" xr:uid="{00000000-0005-0000-0000-000059370000}"/>
    <cellStyle name="Input [yellow] 2 2 4 2 8 6" xfId="14980" xr:uid="{00000000-0005-0000-0000-00005A370000}"/>
    <cellStyle name="Input [yellow] 2 2 4 2 8 7" xfId="14981" xr:uid="{00000000-0005-0000-0000-00005B370000}"/>
    <cellStyle name="Input [yellow] 2 2 4 2 8 8" xfId="14982" xr:uid="{00000000-0005-0000-0000-00005C370000}"/>
    <cellStyle name="Input [yellow] 2 2 4 2 9" xfId="14983" xr:uid="{00000000-0005-0000-0000-00005D370000}"/>
    <cellStyle name="Input [yellow] 2 2 4 2 9 2" xfId="14984" xr:uid="{00000000-0005-0000-0000-00005E370000}"/>
    <cellStyle name="Input [yellow] 2 2 4 2 9 3" xfId="14985" xr:uid="{00000000-0005-0000-0000-00005F370000}"/>
    <cellStyle name="Input [yellow] 2 2 4 2 9 4" xfId="14986" xr:uid="{00000000-0005-0000-0000-000060370000}"/>
    <cellStyle name="Input [yellow] 2 2 4 2 9 5" xfId="14987" xr:uid="{00000000-0005-0000-0000-000061370000}"/>
    <cellStyle name="Input [yellow] 2 2 4 2 9 6" xfId="14988" xr:uid="{00000000-0005-0000-0000-000062370000}"/>
    <cellStyle name="Input [yellow] 2 2 4 2 9 7" xfId="14989" xr:uid="{00000000-0005-0000-0000-000063370000}"/>
    <cellStyle name="Input [yellow] 2 2 4 2 9 8" xfId="14990" xr:uid="{00000000-0005-0000-0000-000064370000}"/>
    <cellStyle name="Input [yellow] 2 2 4 3" xfId="625" xr:uid="{00000000-0005-0000-0000-000065370000}"/>
    <cellStyle name="Input [yellow] 2 2 4 3 10" xfId="14991" xr:uid="{00000000-0005-0000-0000-000066370000}"/>
    <cellStyle name="Input [yellow] 2 2 4 3 11" xfId="14992" xr:uid="{00000000-0005-0000-0000-000067370000}"/>
    <cellStyle name="Input [yellow] 2 2 4 3 12" xfId="14993" xr:uid="{00000000-0005-0000-0000-000068370000}"/>
    <cellStyle name="Input [yellow] 2 2 4 3 13" xfId="14994" xr:uid="{00000000-0005-0000-0000-000069370000}"/>
    <cellStyle name="Input [yellow] 2 2 4 3 14" xfId="14995" xr:uid="{00000000-0005-0000-0000-00006A370000}"/>
    <cellStyle name="Input [yellow] 2 2 4 3 15" xfId="14996" xr:uid="{00000000-0005-0000-0000-00006B370000}"/>
    <cellStyle name="Input [yellow] 2 2 4 3 16" xfId="14997" xr:uid="{00000000-0005-0000-0000-00006C370000}"/>
    <cellStyle name="Input [yellow] 2 2 4 3 17" xfId="14998" xr:uid="{00000000-0005-0000-0000-00006D370000}"/>
    <cellStyle name="Input [yellow] 2 2 4 3 2" xfId="626" xr:uid="{00000000-0005-0000-0000-00006E370000}"/>
    <cellStyle name="Input [yellow] 2 2 4 3 2 10" xfId="14999" xr:uid="{00000000-0005-0000-0000-00006F370000}"/>
    <cellStyle name="Input [yellow] 2 2 4 3 2 11" xfId="15000" xr:uid="{00000000-0005-0000-0000-000070370000}"/>
    <cellStyle name="Input [yellow] 2 2 4 3 2 12" xfId="15001" xr:uid="{00000000-0005-0000-0000-000071370000}"/>
    <cellStyle name="Input [yellow] 2 2 4 3 2 13" xfId="15002" xr:uid="{00000000-0005-0000-0000-000072370000}"/>
    <cellStyle name="Input [yellow] 2 2 4 3 2 14" xfId="15003" xr:uid="{00000000-0005-0000-0000-000073370000}"/>
    <cellStyle name="Input [yellow] 2 2 4 3 2 15" xfId="15004" xr:uid="{00000000-0005-0000-0000-000074370000}"/>
    <cellStyle name="Input [yellow] 2 2 4 3 2 16" xfId="15005" xr:uid="{00000000-0005-0000-0000-000075370000}"/>
    <cellStyle name="Input [yellow] 2 2 4 3 2 2" xfId="627" xr:uid="{00000000-0005-0000-0000-000076370000}"/>
    <cellStyle name="Input [yellow] 2 2 4 3 2 2 10" xfId="15006" xr:uid="{00000000-0005-0000-0000-000077370000}"/>
    <cellStyle name="Input [yellow] 2 2 4 3 2 2 2" xfId="15007" xr:uid="{00000000-0005-0000-0000-000078370000}"/>
    <cellStyle name="Input [yellow] 2 2 4 3 2 2 2 2" xfId="15008" xr:uid="{00000000-0005-0000-0000-000079370000}"/>
    <cellStyle name="Input [yellow] 2 2 4 3 2 2 2 3" xfId="15009" xr:uid="{00000000-0005-0000-0000-00007A370000}"/>
    <cellStyle name="Input [yellow] 2 2 4 3 2 2 2 4" xfId="15010" xr:uid="{00000000-0005-0000-0000-00007B370000}"/>
    <cellStyle name="Input [yellow] 2 2 4 3 2 2 2 5" xfId="15011" xr:uid="{00000000-0005-0000-0000-00007C370000}"/>
    <cellStyle name="Input [yellow] 2 2 4 3 2 2 2 6" xfId="15012" xr:uid="{00000000-0005-0000-0000-00007D370000}"/>
    <cellStyle name="Input [yellow] 2 2 4 3 2 2 2 7" xfId="15013" xr:uid="{00000000-0005-0000-0000-00007E370000}"/>
    <cellStyle name="Input [yellow] 2 2 4 3 2 2 2 8" xfId="15014" xr:uid="{00000000-0005-0000-0000-00007F370000}"/>
    <cellStyle name="Input [yellow] 2 2 4 3 2 2 3" xfId="15015" xr:uid="{00000000-0005-0000-0000-000080370000}"/>
    <cellStyle name="Input [yellow] 2 2 4 3 2 2 4" xfId="15016" xr:uid="{00000000-0005-0000-0000-000081370000}"/>
    <cellStyle name="Input [yellow] 2 2 4 3 2 2 5" xfId="15017" xr:uid="{00000000-0005-0000-0000-000082370000}"/>
    <cellStyle name="Input [yellow] 2 2 4 3 2 2 6" xfId="15018" xr:uid="{00000000-0005-0000-0000-000083370000}"/>
    <cellStyle name="Input [yellow] 2 2 4 3 2 2 7" xfId="15019" xr:uid="{00000000-0005-0000-0000-000084370000}"/>
    <cellStyle name="Input [yellow] 2 2 4 3 2 2 8" xfId="15020" xr:uid="{00000000-0005-0000-0000-000085370000}"/>
    <cellStyle name="Input [yellow] 2 2 4 3 2 2 9" xfId="15021" xr:uid="{00000000-0005-0000-0000-000086370000}"/>
    <cellStyle name="Input [yellow] 2 2 4 3 2 3" xfId="15022" xr:uid="{00000000-0005-0000-0000-000087370000}"/>
    <cellStyle name="Input [yellow] 2 2 4 3 2 3 10" xfId="15023" xr:uid="{00000000-0005-0000-0000-000088370000}"/>
    <cellStyle name="Input [yellow] 2 2 4 3 2 3 2" xfId="15024" xr:uid="{00000000-0005-0000-0000-000089370000}"/>
    <cellStyle name="Input [yellow] 2 2 4 3 2 3 2 2" xfId="15025" xr:uid="{00000000-0005-0000-0000-00008A370000}"/>
    <cellStyle name="Input [yellow] 2 2 4 3 2 3 2 3" xfId="15026" xr:uid="{00000000-0005-0000-0000-00008B370000}"/>
    <cellStyle name="Input [yellow] 2 2 4 3 2 3 2 4" xfId="15027" xr:uid="{00000000-0005-0000-0000-00008C370000}"/>
    <cellStyle name="Input [yellow] 2 2 4 3 2 3 2 5" xfId="15028" xr:uid="{00000000-0005-0000-0000-00008D370000}"/>
    <cellStyle name="Input [yellow] 2 2 4 3 2 3 2 6" xfId="15029" xr:uid="{00000000-0005-0000-0000-00008E370000}"/>
    <cellStyle name="Input [yellow] 2 2 4 3 2 3 2 7" xfId="15030" xr:uid="{00000000-0005-0000-0000-00008F370000}"/>
    <cellStyle name="Input [yellow] 2 2 4 3 2 3 2 8" xfId="15031" xr:uid="{00000000-0005-0000-0000-000090370000}"/>
    <cellStyle name="Input [yellow] 2 2 4 3 2 3 3" xfId="15032" xr:uid="{00000000-0005-0000-0000-000091370000}"/>
    <cellStyle name="Input [yellow] 2 2 4 3 2 3 4" xfId="15033" xr:uid="{00000000-0005-0000-0000-000092370000}"/>
    <cellStyle name="Input [yellow] 2 2 4 3 2 3 5" xfId="15034" xr:uid="{00000000-0005-0000-0000-000093370000}"/>
    <cellStyle name="Input [yellow] 2 2 4 3 2 3 6" xfId="15035" xr:uid="{00000000-0005-0000-0000-000094370000}"/>
    <cellStyle name="Input [yellow] 2 2 4 3 2 3 7" xfId="15036" xr:uid="{00000000-0005-0000-0000-000095370000}"/>
    <cellStyle name="Input [yellow] 2 2 4 3 2 3 8" xfId="15037" xr:uid="{00000000-0005-0000-0000-000096370000}"/>
    <cellStyle name="Input [yellow] 2 2 4 3 2 3 9" xfId="15038" xr:uid="{00000000-0005-0000-0000-000097370000}"/>
    <cellStyle name="Input [yellow] 2 2 4 3 2 4" xfId="15039" xr:uid="{00000000-0005-0000-0000-000098370000}"/>
    <cellStyle name="Input [yellow] 2 2 4 3 2 4 2" xfId="15040" xr:uid="{00000000-0005-0000-0000-000099370000}"/>
    <cellStyle name="Input [yellow] 2 2 4 3 2 4 3" xfId="15041" xr:uid="{00000000-0005-0000-0000-00009A370000}"/>
    <cellStyle name="Input [yellow] 2 2 4 3 2 4 4" xfId="15042" xr:uid="{00000000-0005-0000-0000-00009B370000}"/>
    <cellStyle name="Input [yellow] 2 2 4 3 2 4 5" xfId="15043" xr:uid="{00000000-0005-0000-0000-00009C370000}"/>
    <cellStyle name="Input [yellow] 2 2 4 3 2 4 6" xfId="15044" xr:uid="{00000000-0005-0000-0000-00009D370000}"/>
    <cellStyle name="Input [yellow] 2 2 4 3 2 4 7" xfId="15045" xr:uid="{00000000-0005-0000-0000-00009E370000}"/>
    <cellStyle name="Input [yellow] 2 2 4 3 2 4 8" xfId="15046" xr:uid="{00000000-0005-0000-0000-00009F370000}"/>
    <cellStyle name="Input [yellow] 2 2 4 3 2 4 9" xfId="15047" xr:uid="{00000000-0005-0000-0000-0000A0370000}"/>
    <cellStyle name="Input [yellow] 2 2 4 3 2 5" xfId="15048" xr:uid="{00000000-0005-0000-0000-0000A1370000}"/>
    <cellStyle name="Input [yellow] 2 2 4 3 2 5 2" xfId="15049" xr:uid="{00000000-0005-0000-0000-0000A2370000}"/>
    <cellStyle name="Input [yellow] 2 2 4 3 2 5 3" xfId="15050" xr:uid="{00000000-0005-0000-0000-0000A3370000}"/>
    <cellStyle name="Input [yellow] 2 2 4 3 2 5 4" xfId="15051" xr:uid="{00000000-0005-0000-0000-0000A4370000}"/>
    <cellStyle name="Input [yellow] 2 2 4 3 2 5 5" xfId="15052" xr:uid="{00000000-0005-0000-0000-0000A5370000}"/>
    <cellStyle name="Input [yellow] 2 2 4 3 2 5 6" xfId="15053" xr:uid="{00000000-0005-0000-0000-0000A6370000}"/>
    <cellStyle name="Input [yellow] 2 2 4 3 2 5 7" xfId="15054" xr:uid="{00000000-0005-0000-0000-0000A7370000}"/>
    <cellStyle name="Input [yellow] 2 2 4 3 2 5 8" xfId="15055" xr:uid="{00000000-0005-0000-0000-0000A8370000}"/>
    <cellStyle name="Input [yellow] 2 2 4 3 2 6" xfId="15056" xr:uid="{00000000-0005-0000-0000-0000A9370000}"/>
    <cellStyle name="Input [yellow] 2 2 4 3 2 6 2" xfId="15057" xr:uid="{00000000-0005-0000-0000-0000AA370000}"/>
    <cellStyle name="Input [yellow] 2 2 4 3 2 6 3" xfId="15058" xr:uid="{00000000-0005-0000-0000-0000AB370000}"/>
    <cellStyle name="Input [yellow] 2 2 4 3 2 6 4" xfId="15059" xr:uid="{00000000-0005-0000-0000-0000AC370000}"/>
    <cellStyle name="Input [yellow] 2 2 4 3 2 6 5" xfId="15060" xr:uid="{00000000-0005-0000-0000-0000AD370000}"/>
    <cellStyle name="Input [yellow] 2 2 4 3 2 6 6" xfId="15061" xr:uid="{00000000-0005-0000-0000-0000AE370000}"/>
    <cellStyle name="Input [yellow] 2 2 4 3 2 6 7" xfId="15062" xr:uid="{00000000-0005-0000-0000-0000AF370000}"/>
    <cellStyle name="Input [yellow] 2 2 4 3 2 6 8" xfId="15063" xr:uid="{00000000-0005-0000-0000-0000B0370000}"/>
    <cellStyle name="Input [yellow] 2 2 4 3 2 7" xfId="15064" xr:uid="{00000000-0005-0000-0000-0000B1370000}"/>
    <cellStyle name="Input [yellow] 2 2 4 3 2 7 2" xfId="15065" xr:uid="{00000000-0005-0000-0000-0000B2370000}"/>
    <cellStyle name="Input [yellow] 2 2 4 3 2 7 3" xfId="15066" xr:uid="{00000000-0005-0000-0000-0000B3370000}"/>
    <cellStyle name="Input [yellow] 2 2 4 3 2 7 4" xfId="15067" xr:uid="{00000000-0005-0000-0000-0000B4370000}"/>
    <cellStyle name="Input [yellow] 2 2 4 3 2 7 5" xfId="15068" xr:uid="{00000000-0005-0000-0000-0000B5370000}"/>
    <cellStyle name="Input [yellow] 2 2 4 3 2 7 6" xfId="15069" xr:uid="{00000000-0005-0000-0000-0000B6370000}"/>
    <cellStyle name="Input [yellow] 2 2 4 3 2 7 7" xfId="15070" xr:uid="{00000000-0005-0000-0000-0000B7370000}"/>
    <cellStyle name="Input [yellow] 2 2 4 3 2 7 8" xfId="15071" xr:uid="{00000000-0005-0000-0000-0000B8370000}"/>
    <cellStyle name="Input [yellow] 2 2 4 3 2 8" xfId="15072" xr:uid="{00000000-0005-0000-0000-0000B9370000}"/>
    <cellStyle name="Input [yellow] 2 2 4 3 2 8 2" xfId="15073" xr:uid="{00000000-0005-0000-0000-0000BA370000}"/>
    <cellStyle name="Input [yellow] 2 2 4 3 2 8 3" xfId="15074" xr:uid="{00000000-0005-0000-0000-0000BB370000}"/>
    <cellStyle name="Input [yellow] 2 2 4 3 2 8 4" xfId="15075" xr:uid="{00000000-0005-0000-0000-0000BC370000}"/>
    <cellStyle name="Input [yellow] 2 2 4 3 2 8 5" xfId="15076" xr:uid="{00000000-0005-0000-0000-0000BD370000}"/>
    <cellStyle name="Input [yellow] 2 2 4 3 2 8 6" xfId="15077" xr:uid="{00000000-0005-0000-0000-0000BE370000}"/>
    <cellStyle name="Input [yellow] 2 2 4 3 2 8 7" xfId="15078" xr:uid="{00000000-0005-0000-0000-0000BF370000}"/>
    <cellStyle name="Input [yellow] 2 2 4 3 2 8 8" xfId="15079" xr:uid="{00000000-0005-0000-0000-0000C0370000}"/>
    <cellStyle name="Input [yellow] 2 2 4 3 2 9" xfId="15080" xr:uid="{00000000-0005-0000-0000-0000C1370000}"/>
    <cellStyle name="Input [yellow] 2 2 4 3 3" xfId="628" xr:uid="{00000000-0005-0000-0000-0000C2370000}"/>
    <cellStyle name="Input [yellow] 2 2 4 3 3 10" xfId="15081" xr:uid="{00000000-0005-0000-0000-0000C3370000}"/>
    <cellStyle name="Input [yellow] 2 2 4 3 3 2" xfId="15082" xr:uid="{00000000-0005-0000-0000-0000C4370000}"/>
    <cellStyle name="Input [yellow] 2 2 4 3 3 2 2" xfId="15083" xr:uid="{00000000-0005-0000-0000-0000C5370000}"/>
    <cellStyle name="Input [yellow] 2 2 4 3 3 2 3" xfId="15084" xr:uid="{00000000-0005-0000-0000-0000C6370000}"/>
    <cellStyle name="Input [yellow] 2 2 4 3 3 2 4" xfId="15085" xr:uid="{00000000-0005-0000-0000-0000C7370000}"/>
    <cellStyle name="Input [yellow] 2 2 4 3 3 2 5" xfId="15086" xr:uid="{00000000-0005-0000-0000-0000C8370000}"/>
    <cellStyle name="Input [yellow] 2 2 4 3 3 2 6" xfId="15087" xr:uid="{00000000-0005-0000-0000-0000C9370000}"/>
    <cellStyle name="Input [yellow] 2 2 4 3 3 2 7" xfId="15088" xr:uid="{00000000-0005-0000-0000-0000CA370000}"/>
    <cellStyle name="Input [yellow] 2 2 4 3 3 2 8" xfId="15089" xr:uid="{00000000-0005-0000-0000-0000CB370000}"/>
    <cellStyle name="Input [yellow] 2 2 4 3 3 3" xfId="15090" xr:uid="{00000000-0005-0000-0000-0000CC370000}"/>
    <cellStyle name="Input [yellow] 2 2 4 3 3 4" xfId="15091" xr:uid="{00000000-0005-0000-0000-0000CD370000}"/>
    <cellStyle name="Input [yellow] 2 2 4 3 3 5" xfId="15092" xr:uid="{00000000-0005-0000-0000-0000CE370000}"/>
    <cellStyle name="Input [yellow] 2 2 4 3 3 6" xfId="15093" xr:uid="{00000000-0005-0000-0000-0000CF370000}"/>
    <cellStyle name="Input [yellow] 2 2 4 3 3 7" xfId="15094" xr:uid="{00000000-0005-0000-0000-0000D0370000}"/>
    <cellStyle name="Input [yellow] 2 2 4 3 3 8" xfId="15095" xr:uid="{00000000-0005-0000-0000-0000D1370000}"/>
    <cellStyle name="Input [yellow] 2 2 4 3 3 9" xfId="15096" xr:uid="{00000000-0005-0000-0000-0000D2370000}"/>
    <cellStyle name="Input [yellow] 2 2 4 3 4" xfId="15097" xr:uid="{00000000-0005-0000-0000-0000D3370000}"/>
    <cellStyle name="Input [yellow] 2 2 4 3 4 10" xfId="15098" xr:uid="{00000000-0005-0000-0000-0000D4370000}"/>
    <cellStyle name="Input [yellow] 2 2 4 3 4 2" xfId="15099" xr:uid="{00000000-0005-0000-0000-0000D5370000}"/>
    <cellStyle name="Input [yellow] 2 2 4 3 4 2 2" xfId="15100" xr:uid="{00000000-0005-0000-0000-0000D6370000}"/>
    <cellStyle name="Input [yellow] 2 2 4 3 4 2 3" xfId="15101" xr:uid="{00000000-0005-0000-0000-0000D7370000}"/>
    <cellStyle name="Input [yellow] 2 2 4 3 4 2 4" xfId="15102" xr:uid="{00000000-0005-0000-0000-0000D8370000}"/>
    <cellStyle name="Input [yellow] 2 2 4 3 4 2 5" xfId="15103" xr:uid="{00000000-0005-0000-0000-0000D9370000}"/>
    <cellStyle name="Input [yellow] 2 2 4 3 4 2 6" xfId="15104" xr:uid="{00000000-0005-0000-0000-0000DA370000}"/>
    <cellStyle name="Input [yellow] 2 2 4 3 4 2 7" xfId="15105" xr:uid="{00000000-0005-0000-0000-0000DB370000}"/>
    <cellStyle name="Input [yellow] 2 2 4 3 4 2 8" xfId="15106" xr:uid="{00000000-0005-0000-0000-0000DC370000}"/>
    <cellStyle name="Input [yellow] 2 2 4 3 4 3" xfId="15107" xr:uid="{00000000-0005-0000-0000-0000DD370000}"/>
    <cellStyle name="Input [yellow] 2 2 4 3 4 4" xfId="15108" xr:uid="{00000000-0005-0000-0000-0000DE370000}"/>
    <cellStyle name="Input [yellow] 2 2 4 3 4 5" xfId="15109" xr:uid="{00000000-0005-0000-0000-0000DF370000}"/>
    <cellStyle name="Input [yellow] 2 2 4 3 4 6" xfId="15110" xr:uid="{00000000-0005-0000-0000-0000E0370000}"/>
    <cellStyle name="Input [yellow] 2 2 4 3 4 7" xfId="15111" xr:uid="{00000000-0005-0000-0000-0000E1370000}"/>
    <cellStyle name="Input [yellow] 2 2 4 3 4 8" xfId="15112" xr:uid="{00000000-0005-0000-0000-0000E2370000}"/>
    <cellStyle name="Input [yellow] 2 2 4 3 4 9" xfId="15113" xr:uid="{00000000-0005-0000-0000-0000E3370000}"/>
    <cellStyle name="Input [yellow] 2 2 4 3 5" xfId="15114" xr:uid="{00000000-0005-0000-0000-0000E4370000}"/>
    <cellStyle name="Input [yellow] 2 2 4 3 5 2" xfId="15115" xr:uid="{00000000-0005-0000-0000-0000E5370000}"/>
    <cellStyle name="Input [yellow] 2 2 4 3 5 3" xfId="15116" xr:uid="{00000000-0005-0000-0000-0000E6370000}"/>
    <cellStyle name="Input [yellow] 2 2 4 3 5 4" xfId="15117" xr:uid="{00000000-0005-0000-0000-0000E7370000}"/>
    <cellStyle name="Input [yellow] 2 2 4 3 5 5" xfId="15118" xr:uid="{00000000-0005-0000-0000-0000E8370000}"/>
    <cellStyle name="Input [yellow] 2 2 4 3 5 6" xfId="15119" xr:uid="{00000000-0005-0000-0000-0000E9370000}"/>
    <cellStyle name="Input [yellow] 2 2 4 3 5 7" xfId="15120" xr:uid="{00000000-0005-0000-0000-0000EA370000}"/>
    <cellStyle name="Input [yellow] 2 2 4 3 5 8" xfId="15121" xr:uid="{00000000-0005-0000-0000-0000EB370000}"/>
    <cellStyle name="Input [yellow] 2 2 4 3 5 9" xfId="15122" xr:uid="{00000000-0005-0000-0000-0000EC370000}"/>
    <cellStyle name="Input [yellow] 2 2 4 3 6" xfId="15123" xr:uid="{00000000-0005-0000-0000-0000ED370000}"/>
    <cellStyle name="Input [yellow] 2 2 4 3 6 2" xfId="15124" xr:uid="{00000000-0005-0000-0000-0000EE370000}"/>
    <cellStyle name="Input [yellow] 2 2 4 3 6 3" xfId="15125" xr:uid="{00000000-0005-0000-0000-0000EF370000}"/>
    <cellStyle name="Input [yellow] 2 2 4 3 6 4" xfId="15126" xr:uid="{00000000-0005-0000-0000-0000F0370000}"/>
    <cellStyle name="Input [yellow] 2 2 4 3 6 5" xfId="15127" xr:uid="{00000000-0005-0000-0000-0000F1370000}"/>
    <cellStyle name="Input [yellow] 2 2 4 3 6 6" xfId="15128" xr:uid="{00000000-0005-0000-0000-0000F2370000}"/>
    <cellStyle name="Input [yellow] 2 2 4 3 6 7" xfId="15129" xr:uid="{00000000-0005-0000-0000-0000F3370000}"/>
    <cellStyle name="Input [yellow] 2 2 4 3 6 8" xfId="15130" xr:uid="{00000000-0005-0000-0000-0000F4370000}"/>
    <cellStyle name="Input [yellow] 2 2 4 3 7" xfId="15131" xr:uid="{00000000-0005-0000-0000-0000F5370000}"/>
    <cellStyle name="Input [yellow] 2 2 4 3 7 2" xfId="15132" xr:uid="{00000000-0005-0000-0000-0000F6370000}"/>
    <cellStyle name="Input [yellow] 2 2 4 3 7 3" xfId="15133" xr:uid="{00000000-0005-0000-0000-0000F7370000}"/>
    <cellStyle name="Input [yellow] 2 2 4 3 7 4" xfId="15134" xr:uid="{00000000-0005-0000-0000-0000F8370000}"/>
    <cellStyle name="Input [yellow] 2 2 4 3 7 5" xfId="15135" xr:uid="{00000000-0005-0000-0000-0000F9370000}"/>
    <cellStyle name="Input [yellow] 2 2 4 3 7 6" xfId="15136" xr:uid="{00000000-0005-0000-0000-0000FA370000}"/>
    <cellStyle name="Input [yellow] 2 2 4 3 7 7" xfId="15137" xr:uid="{00000000-0005-0000-0000-0000FB370000}"/>
    <cellStyle name="Input [yellow] 2 2 4 3 7 8" xfId="15138" xr:uid="{00000000-0005-0000-0000-0000FC370000}"/>
    <cellStyle name="Input [yellow] 2 2 4 3 8" xfId="15139" xr:uid="{00000000-0005-0000-0000-0000FD370000}"/>
    <cellStyle name="Input [yellow] 2 2 4 3 8 2" xfId="15140" xr:uid="{00000000-0005-0000-0000-0000FE370000}"/>
    <cellStyle name="Input [yellow] 2 2 4 3 8 3" xfId="15141" xr:uid="{00000000-0005-0000-0000-0000FF370000}"/>
    <cellStyle name="Input [yellow] 2 2 4 3 8 4" xfId="15142" xr:uid="{00000000-0005-0000-0000-000000380000}"/>
    <cellStyle name="Input [yellow] 2 2 4 3 8 5" xfId="15143" xr:uid="{00000000-0005-0000-0000-000001380000}"/>
    <cellStyle name="Input [yellow] 2 2 4 3 8 6" xfId="15144" xr:uid="{00000000-0005-0000-0000-000002380000}"/>
    <cellStyle name="Input [yellow] 2 2 4 3 8 7" xfId="15145" xr:uid="{00000000-0005-0000-0000-000003380000}"/>
    <cellStyle name="Input [yellow] 2 2 4 3 8 8" xfId="15146" xr:uid="{00000000-0005-0000-0000-000004380000}"/>
    <cellStyle name="Input [yellow] 2 2 4 3 9" xfId="15147" xr:uid="{00000000-0005-0000-0000-000005380000}"/>
    <cellStyle name="Input [yellow] 2 2 4 3 9 2" xfId="15148" xr:uid="{00000000-0005-0000-0000-000006380000}"/>
    <cellStyle name="Input [yellow] 2 2 4 3 9 3" xfId="15149" xr:uid="{00000000-0005-0000-0000-000007380000}"/>
    <cellStyle name="Input [yellow] 2 2 4 3 9 4" xfId="15150" xr:uid="{00000000-0005-0000-0000-000008380000}"/>
    <cellStyle name="Input [yellow] 2 2 4 3 9 5" xfId="15151" xr:uid="{00000000-0005-0000-0000-000009380000}"/>
    <cellStyle name="Input [yellow] 2 2 4 3 9 6" xfId="15152" xr:uid="{00000000-0005-0000-0000-00000A380000}"/>
    <cellStyle name="Input [yellow] 2 2 4 3 9 7" xfId="15153" xr:uid="{00000000-0005-0000-0000-00000B380000}"/>
    <cellStyle name="Input [yellow] 2 2 4 3 9 8" xfId="15154" xr:uid="{00000000-0005-0000-0000-00000C380000}"/>
    <cellStyle name="Input [yellow] 2 2 4 4" xfId="629" xr:uid="{00000000-0005-0000-0000-00000D380000}"/>
    <cellStyle name="Input [yellow] 2 2 4 4 10" xfId="15155" xr:uid="{00000000-0005-0000-0000-00000E380000}"/>
    <cellStyle name="Input [yellow] 2 2 4 4 11" xfId="15156" xr:uid="{00000000-0005-0000-0000-00000F380000}"/>
    <cellStyle name="Input [yellow] 2 2 4 4 12" xfId="15157" xr:uid="{00000000-0005-0000-0000-000010380000}"/>
    <cellStyle name="Input [yellow] 2 2 4 4 13" xfId="15158" xr:uid="{00000000-0005-0000-0000-000011380000}"/>
    <cellStyle name="Input [yellow] 2 2 4 4 14" xfId="15159" xr:uid="{00000000-0005-0000-0000-000012380000}"/>
    <cellStyle name="Input [yellow] 2 2 4 4 15" xfId="15160" xr:uid="{00000000-0005-0000-0000-000013380000}"/>
    <cellStyle name="Input [yellow] 2 2 4 4 16" xfId="15161" xr:uid="{00000000-0005-0000-0000-000014380000}"/>
    <cellStyle name="Input [yellow] 2 2 4 4 2" xfId="630" xr:uid="{00000000-0005-0000-0000-000015380000}"/>
    <cellStyle name="Input [yellow] 2 2 4 4 2 10" xfId="15162" xr:uid="{00000000-0005-0000-0000-000016380000}"/>
    <cellStyle name="Input [yellow] 2 2 4 4 2 2" xfId="15163" xr:uid="{00000000-0005-0000-0000-000017380000}"/>
    <cellStyle name="Input [yellow] 2 2 4 4 2 2 2" xfId="15164" xr:uid="{00000000-0005-0000-0000-000018380000}"/>
    <cellStyle name="Input [yellow] 2 2 4 4 2 2 3" xfId="15165" xr:uid="{00000000-0005-0000-0000-000019380000}"/>
    <cellStyle name="Input [yellow] 2 2 4 4 2 2 4" xfId="15166" xr:uid="{00000000-0005-0000-0000-00001A380000}"/>
    <cellStyle name="Input [yellow] 2 2 4 4 2 2 5" xfId="15167" xr:uid="{00000000-0005-0000-0000-00001B380000}"/>
    <cellStyle name="Input [yellow] 2 2 4 4 2 2 6" xfId="15168" xr:uid="{00000000-0005-0000-0000-00001C380000}"/>
    <cellStyle name="Input [yellow] 2 2 4 4 2 2 7" xfId="15169" xr:uid="{00000000-0005-0000-0000-00001D380000}"/>
    <cellStyle name="Input [yellow] 2 2 4 4 2 2 8" xfId="15170" xr:uid="{00000000-0005-0000-0000-00001E380000}"/>
    <cellStyle name="Input [yellow] 2 2 4 4 2 3" xfId="15171" xr:uid="{00000000-0005-0000-0000-00001F380000}"/>
    <cellStyle name="Input [yellow] 2 2 4 4 2 4" xfId="15172" xr:uid="{00000000-0005-0000-0000-000020380000}"/>
    <cellStyle name="Input [yellow] 2 2 4 4 2 5" xfId="15173" xr:uid="{00000000-0005-0000-0000-000021380000}"/>
    <cellStyle name="Input [yellow] 2 2 4 4 2 6" xfId="15174" xr:uid="{00000000-0005-0000-0000-000022380000}"/>
    <cellStyle name="Input [yellow] 2 2 4 4 2 7" xfId="15175" xr:uid="{00000000-0005-0000-0000-000023380000}"/>
    <cellStyle name="Input [yellow] 2 2 4 4 2 8" xfId="15176" xr:uid="{00000000-0005-0000-0000-000024380000}"/>
    <cellStyle name="Input [yellow] 2 2 4 4 2 9" xfId="15177" xr:uid="{00000000-0005-0000-0000-000025380000}"/>
    <cellStyle name="Input [yellow] 2 2 4 4 3" xfId="15178" xr:uid="{00000000-0005-0000-0000-000026380000}"/>
    <cellStyle name="Input [yellow] 2 2 4 4 3 10" xfId="15179" xr:uid="{00000000-0005-0000-0000-000027380000}"/>
    <cellStyle name="Input [yellow] 2 2 4 4 3 2" xfId="15180" xr:uid="{00000000-0005-0000-0000-000028380000}"/>
    <cellStyle name="Input [yellow] 2 2 4 4 3 2 2" xfId="15181" xr:uid="{00000000-0005-0000-0000-000029380000}"/>
    <cellStyle name="Input [yellow] 2 2 4 4 3 2 3" xfId="15182" xr:uid="{00000000-0005-0000-0000-00002A380000}"/>
    <cellStyle name="Input [yellow] 2 2 4 4 3 2 4" xfId="15183" xr:uid="{00000000-0005-0000-0000-00002B380000}"/>
    <cellStyle name="Input [yellow] 2 2 4 4 3 2 5" xfId="15184" xr:uid="{00000000-0005-0000-0000-00002C380000}"/>
    <cellStyle name="Input [yellow] 2 2 4 4 3 2 6" xfId="15185" xr:uid="{00000000-0005-0000-0000-00002D380000}"/>
    <cellStyle name="Input [yellow] 2 2 4 4 3 2 7" xfId="15186" xr:uid="{00000000-0005-0000-0000-00002E380000}"/>
    <cellStyle name="Input [yellow] 2 2 4 4 3 2 8" xfId="15187" xr:uid="{00000000-0005-0000-0000-00002F380000}"/>
    <cellStyle name="Input [yellow] 2 2 4 4 3 3" xfId="15188" xr:uid="{00000000-0005-0000-0000-000030380000}"/>
    <cellStyle name="Input [yellow] 2 2 4 4 3 4" xfId="15189" xr:uid="{00000000-0005-0000-0000-000031380000}"/>
    <cellStyle name="Input [yellow] 2 2 4 4 3 5" xfId="15190" xr:uid="{00000000-0005-0000-0000-000032380000}"/>
    <cellStyle name="Input [yellow] 2 2 4 4 3 6" xfId="15191" xr:uid="{00000000-0005-0000-0000-000033380000}"/>
    <cellStyle name="Input [yellow] 2 2 4 4 3 7" xfId="15192" xr:uid="{00000000-0005-0000-0000-000034380000}"/>
    <cellStyle name="Input [yellow] 2 2 4 4 3 8" xfId="15193" xr:uid="{00000000-0005-0000-0000-000035380000}"/>
    <cellStyle name="Input [yellow] 2 2 4 4 3 9" xfId="15194" xr:uid="{00000000-0005-0000-0000-000036380000}"/>
    <cellStyle name="Input [yellow] 2 2 4 4 4" xfId="15195" xr:uid="{00000000-0005-0000-0000-000037380000}"/>
    <cellStyle name="Input [yellow] 2 2 4 4 4 2" xfId="15196" xr:uid="{00000000-0005-0000-0000-000038380000}"/>
    <cellStyle name="Input [yellow] 2 2 4 4 4 3" xfId="15197" xr:uid="{00000000-0005-0000-0000-000039380000}"/>
    <cellStyle name="Input [yellow] 2 2 4 4 4 4" xfId="15198" xr:uid="{00000000-0005-0000-0000-00003A380000}"/>
    <cellStyle name="Input [yellow] 2 2 4 4 4 5" xfId="15199" xr:uid="{00000000-0005-0000-0000-00003B380000}"/>
    <cellStyle name="Input [yellow] 2 2 4 4 4 6" xfId="15200" xr:uid="{00000000-0005-0000-0000-00003C380000}"/>
    <cellStyle name="Input [yellow] 2 2 4 4 4 7" xfId="15201" xr:uid="{00000000-0005-0000-0000-00003D380000}"/>
    <cellStyle name="Input [yellow] 2 2 4 4 4 8" xfId="15202" xr:uid="{00000000-0005-0000-0000-00003E380000}"/>
    <cellStyle name="Input [yellow] 2 2 4 4 4 9" xfId="15203" xr:uid="{00000000-0005-0000-0000-00003F380000}"/>
    <cellStyle name="Input [yellow] 2 2 4 4 5" xfId="15204" xr:uid="{00000000-0005-0000-0000-000040380000}"/>
    <cellStyle name="Input [yellow] 2 2 4 4 5 2" xfId="15205" xr:uid="{00000000-0005-0000-0000-000041380000}"/>
    <cellStyle name="Input [yellow] 2 2 4 4 5 3" xfId="15206" xr:uid="{00000000-0005-0000-0000-000042380000}"/>
    <cellStyle name="Input [yellow] 2 2 4 4 5 4" xfId="15207" xr:uid="{00000000-0005-0000-0000-000043380000}"/>
    <cellStyle name="Input [yellow] 2 2 4 4 5 5" xfId="15208" xr:uid="{00000000-0005-0000-0000-000044380000}"/>
    <cellStyle name="Input [yellow] 2 2 4 4 5 6" xfId="15209" xr:uid="{00000000-0005-0000-0000-000045380000}"/>
    <cellStyle name="Input [yellow] 2 2 4 4 5 7" xfId="15210" xr:uid="{00000000-0005-0000-0000-000046380000}"/>
    <cellStyle name="Input [yellow] 2 2 4 4 5 8" xfId="15211" xr:uid="{00000000-0005-0000-0000-000047380000}"/>
    <cellStyle name="Input [yellow] 2 2 4 4 6" xfId="15212" xr:uid="{00000000-0005-0000-0000-000048380000}"/>
    <cellStyle name="Input [yellow] 2 2 4 4 6 2" xfId="15213" xr:uid="{00000000-0005-0000-0000-000049380000}"/>
    <cellStyle name="Input [yellow] 2 2 4 4 6 3" xfId="15214" xr:uid="{00000000-0005-0000-0000-00004A380000}"/>
    <cellStyle name="Input [yellow] 2 2 4 4 6 4" xfId="15215" xr:uid="{00000000-0005-0000-0000-00004B380000}"/>
    <cellStyle name="Input [yellow] 2 2 4 4 6 5" xfId="15216" xr:uid="{00000000-0005-0000-0000-00004C380000}"/>
    <cellStyle name="Input [yellow] 2 2 4 4 6 6" xfId="15217" xr:uid="{00000000-0005-0000-0000-00004D380000}"/>
    <cellStyle name="Input [yellow] 2 2 4 4 6 7" xfId="15218" xr:uid="{00000000-0005-0000-0000-00004E380000}"/>
    <cellStyle name="Input [yellow] 2 2 4 4 6 8" xfId="15219" xr:uid="{00000000-0005-0000-0000-00004F380000}"/>
    <cellStyle name="Input [yellow] 2 2 4 4 7" xfId="15220" xr:uid="{00000000-0005-0000-0000-000050380000}"/>
    <cellStyle name="Input [yellow] 2 2 4 4 7 2" xfId="15221" xr:uid="{00000000-0005-0000-0000-000051380000}"/>
    <cellStyle name="Input [yellow] 2 2 4 4 7 3" xfId="15222" xr:uid="{00000000-0005-0000-0000-000052380000}"/>
    <cellStyle name="Input [yellow] 2 2 4 4 7 4" xfId="15223" xr:uid="{00000000-0005-0000-0000-000053380000}"/>
    <cellStyle name="Input [yellow] 2 2 4 4 7 5" xfId="15224" xr:uid="{00000000-0005-0000-0000-000054380000}"/>
    <cellStyle name="Input [yellow] 2 2 4 4 7 6" xfId="15225" xr:uid="{00000000-0005-0000-0000-000055380000}"/>
    <cellStyle name="Input [yellow] 2 2 4 4 7 7" xfId="15226" xr:uid="{00000000-0005-0000-0000-000056380000}"/>
    <cellStyle name="Input [yellow] 2 2 4 4 7 8" xfId="15227" xr:uid="{00000000-0005-0000-0000-000057380000}"/>
    <cellStyle name="Input [yellow] 2 2 4 4 8" xfId="15228" xr:uid="{00000000-0005-0000-0000-000058380000}"/>
    <cellStyle name="Input [yellow] 2 2 4 4 8 2" xfId="15229" xr:uid="{00000000-0005-0000-0000-000059380000}"/>
    <cellStyle name="Input [yellow] 2 2 4 4 8 3" xfId="15230" xr:uid="{00000000-0005-0000-0000-00005A380000}"/>
    <cellStyle name="Input [yellow] 2 2 4 4 8 4" xfId="15231" xr:uid="{00000000-0005-0000-0000-00005B380000}"/>
    <cellStyle name="Input [yellow] 2 2 4 4 8 5" xfId="15232" xr:uid="{00000000-0005-0000-0000-00005C380000}"/>
    <cellStyle name="Input [yellow] 2 2 4 4 8 6" xfId="15233" xr:uid="{00000000-0005-0000-0000-00005D380000}"/>
    <cellStyle name="Input [yellow] 2 2 4 4 8 7" xfId="15234" xr:uid="{00000000-0005-0000-0000-00005E380000}"/>
    <cellStyle name="Input [yellow] 2 2 4 4 8 8" xfId="15235" xr:uid="{00000000-0005-0000-0000-00005F380000}"/>
    <cellStyle name="Input [yellow] 2 2 4 4 9" xfId="15236" xr:uid="{00000000-0005-0000-0000-000060380000}"/>
    <cellStyle name="Input [yellow] 2 2 4 5" xfId="631" xr:uid="{00000000-0005-0000-0000-000061380000}"/>
    <cellStyle name="Input [yellow] 2 2 4 5 10" xfId="15237" xr:uid="{00000000-0005-0000-0000-000062380000}"/>
    <cellStyle name="Input [yellow] 2 2 4 5 2" xfId="15238" xr:uid="{00000000-0005-0000-0000-000063380000}"/>
    <cellStyle name="Input [yellow] 2 2 4 5 2 2" xfId="15239" xr:uid="{00000000-0005-0000-0000-000064380000}"/>
    <cellStyle name="Input [yellow] 2 2 4 5 2 3" xfId="15240" xr:uid="{00000000-0005-0000-0000-000065380000}"/>
    <cellStyle name="Input [yellow] 2 2 4 5 2 4" xfId="15241" xr:uid="{00000000-0005-0000-0000-000066380000}"/>
    <cellStyle name="Input [yellow] 2 2 4 5 2 5" xfId="15242" xr:uid="{00000000-0005-0000-0000-000067380000}"/>
    <cellStyle name="Input [yellow] 2 2 4 5 2 6" xfId="15243" xr:uid="{00000000-0005-0000-0000-000068380000}"/>
    <cellStyle name="Input [yellow] 2 2 4 5 2 7" xfId="15244" xr:uid="{00000000-0005-0000-0000-000069380000}"/>
    <cellStyle name="Input [yellow] 2 2 4 5 2 8" xfId="15245" xr:uid="{00000000-0005-0000-0000-00006A380000}"/>
    <cellStyle name="Input [yellow] 2 2 4 5 3" xfId="15246" xr:uid="{00000000-0005-0000-0000-00006B380000}"/>
    <cellStyle name="Input [yellow] 2 2 4 5 4" xfId="15247" xr:uid="{00000000-0005-0000-0000-00006C380000}"/>
    <cellStyle name="Input [yellow] 2 2 4 5 5" xfId="15248" xr:uid="{00000000-0005-0000-0000-00006D380000}"/>
    <cellStyle name="Input [yellow] 2 2 4 5 6" xfId="15249" xr:uid="{00000000-0005-0000-0000-00006E380000}"/>
    <cellStyle name="Input [yellow] 2 2 4 5 7" xfId="15250" xr:uid="{00000000-0005-0000-0000-00006F380000}"/>
    <cellStyle name="Input [yellow] 2 2 4 5 8" xfId="15251" xr:uid="{00000000-0005-0000-0000-000070380000}"/>
    <cellStyle name="Input [yellow] 2 2 4 5 9" xfId="15252" xr:uid="{00000000-0005-0000-0000-000071380000}"/>
    <cellStyle name="Input [yellow] 2 2 4 6" xfId="15253" xr:uid="{00000000-0005-0000-0000-000072380000}"/>
    <cellStyle name="Input [yellow] 2 2 4 6 10" xfId="15254" xr:uid="{00000000-0005-0000-0000-000073380000}"/>
    <cellStyle name="Input [yellow] 2 2 4 6 2" xfId="15255" xr:uid="{00000000-0005-0000-0000-000074380000}"/>
    <cellStyle name="Input [yellow] 2 2 4 6 2 2" xfId="15256" xr:uid="{00000000-0005-0000-0000-000075380000}"/>
    <cellStyle name="Input [yellow] 2 2 4 6 2 3" xfId="15257" xr:uid="{00000000-0005-0000-0000-000076380000}"/>
    <cellStyle name="Input [yellow] 2 2 4 6 2 4" xfId="15258" xr:uid="{00000000-0005-0000-0000-000077380000}"/>
    <cellStyle name="Input [yellow] 2 2 4 6 2 5" xfId="15259" xr:uid="{00000000-0005-0000-0000-000078380000}"/>
    <cellStyle name="Input [yellow] 2 2 4 6 2 6" xfId="15260" xr:uid="{00000000-0005-0000-0000-000079380000}"/>
    <cellStyle name="Input [yellow] 2 2 4 6 2 7" xfId="15261" xr:uid="{00000000-0005-0000-0000-00007A380000}"/>
    <cellStyle name="Input [yellow] 2 2 4 6 2 8" xfId="15262" xr:uid="{00000000-0005-0000-0000-00007B380000}"/>
    <cellStyle name="Input [yellow] 2 2 4 6 3" xfId="15263" xr:uid="{00000000-0005-0000-0000-00007C380000}"/>
    <cellStyle name="Input [yellow] 2 2 4 6 4" xfId="15264" xr:uid="{00000000-0005-0000-0000-00007D380000}"/>
    <cellStyle name="Input [yellow] 2 2 4 6 5" xfId="15265" xr:uid="{00000000-0005-0000-0000-00007E380000}"/>
    <cellStyle name="Input [yellow] 2 2 4 6 6" xfId="15266" xr:uid="{00000000-0005-0000-0000-00007F380000}"/>
    <cellStyle name="Input [yellow] 2 2 4 6 7" xfId="15267" xr:uid="{00000000-0005-0000-0000-000080380000}"/>
    <cellStyle name="Input [yellow] 2 2 4 6 8" xfId="15268" xr:uid="{00000000-0005-0000-0000-000081380000}"/>
    <cellStyle name="Input [yellow] 2 2 4 6 9" xfId="15269" xr:uid="{00000000-0005-0000-0000-000082380000}"/>
    <cellStyle name="Input [yellow] 2 2 4 7" xfId="15270" xr:uid="{00000000-0005-0000-0000-000083380000}"/>
    <cellStyle name="Input [yellow] 2 2 4 7 2" xfId="15271" xr:uid="{00000000-0005-0000-0000-000084380000}"/>
    <cellStyle name="Input [yellow] 2 2 4 7 3" xfId="15272" xr:uid="{00000000-0005-0000-0000-000085380000}"/>
    <cellStyle name="Input [yellow] 2 2 4 7 4" xfId="15273" xr:uid="{00000000-0005-0000-0000-000086380000}"/>
    <cellStyle name="Input [yellow] 2 2 4 7 5" xfId="15274" xr:uid="{00000000-0005-0000-0000-000087380000}"/>
    <cellStyle name="Input [yellow] 2 2 4 7 6" xfId="15275" xr:uid="{00000000-0005-0000-0000-000088380000}"/>
    <cellStyle name="Input [yellow] 2 2 4 7 7" xfId="15276" xr:uid="{00000000-0005-0000-0000-000089380000}"/>
    <cellStyle name="Input [yellow] 2 2 4 7 8" xfId="15277" xr:uid="{00000000-0005-0000-0000-00008A380000}"/>
    <cellStyle name="Input [yellow] 2 2 4 7 9" xfId="15278" xr:uid="{00000000-0005-0000-0000-00008B380000}"/>
    <cellStyle name="Input [yellow] 2 2 4 8" xfId="15279" xr:uid="{00000000-0005-0000-0000-00008C380000}"/>
    <cellStyle name="Input [yellow] 2 2 4 8 2" xfId="15280" xr:uid="{00000000-0005-0000-0000-00008D380000}"/>
    <cellStyle name="Input [yellow] 2 2 4 8 3" xfId="15281" xr:uid="{00000000-0005-0000-0000-00008E380000}"/>
    <cellStyle name="Input [yellow] 2 2 4 8 4" xfId="15282" xr:uid="{00000000-0005-0000-0000-00008F380000}"/>
    <cellStyle name="Input [yellow] 2 2 4 8 5" xfId="15283" xr:uid="{00000000-0005-0000-0000-000090380000}"/>
    <cellStyle name="Input [yellow] 2 2 4 8 6" xfId="15284" xr:uid="{00000000-0005-0000-0000-000091380000}"/>
    <cellStyle name="Input [yellow] 2 2 4 8 7" xfId="15285" xr:uid="{00000000-0005-0000-0000-000092380000}"/>
    <cellStyle name="Input [yellow] 2 2 4 8 8" xfId="15286" xr:uid="{00000000-0005-0000-0000-000093380000}"/>
    <cellStyle name="Input [yellow] 2 2 4 9" xfId="15287" xr:uid="{00000000-0005-0000-0000-000094380000}"/>
    <cellStyle name="Input [yellow] 2 2 4 9 2" xfId="15288" xr:uid="{00000000-0005-0000-0000-000095380000}"/>
    <cellStyle name="Input [yellow] 2 2 4 9 3" xfId="15289" xr:uid="{00000000-0005-0000-0000-000096380000}"/>
    <cellStyle name="Input [yellow] 2 2 4 9 4" xfId="15290" xr:uid="{00000000-0005-0000-0000-000097380000}"/>
    <cellStyle name="Input [yellow] 2 2 4 9 5" xfId="15291" xr:uid="{00000000-0005-0000-0000-000098380000}"/>
    <cellStyle name="Input [yellow] 2 2 4 9 6" xfId="15292" xr:uid="{00000000-0005-0000-0000-000099380000}"/>
    <cellStyle name="Input [yellow] 2 2 4 9 7" xfId="15293" xr:uid="{00000000-0005-0000-0000-00009A380000}"/>
    <cellStyle name="Input [yellow] 2 2 4 9 8" xfId="15294" xr:uid="{00000000-0005-0000-0000-00009B380000}"/>
    <cellStyle name="Input [yellow] 2 2 5" xfId="632" xr:uid="{00000000-0005-0000-0000-00009C380000}"/>
    <cellStyle name="Input [yellow] 2 2 5 10" xfId="15295" xr:uid="{00000000-0005-0000-0000-00009D380000}"/>
    <cellStyle name="Input [yellow] 2 2 5 10 2" xfId="15296" xr:uid="{00000000-0005-0000-0000-00009E380000}"/>
    <cellStyle name="Input [yellow] 2 2 5 10 3" xfId="15297" xr:uid="{00000000-0005-0000-0000-00009F380000}"/>
    <cellStyle name="Input [yellow] 2 2 5 10 4" xfId="15298" xr:uid="{00000000-0005-0000-0000-0000A0380000}"/>
    <cellStyle name="Input [yellow] 2 2 5 10 5" xfId="15299" xr:uid="{00000000-0005-0000-0000-0000A1380000}"/>
    <cellStyle name="Input [yellow] 2 2 5 10 6" xfId="15300" xr:uid="{00000000-0005-0000-0000-0000A2380000}"/>
    <cellStyle name="Input [yellow] 2 2 5 10 7" xfId="15301" xr:uid="{00000000-0005-0000-0000-0000A3380000}"/>
    <cellStyle name="Input [yellow] 2 2 5 10 8" xfId="15302" xr:uid="{00000000-0005-0000-0000-0000A4380000}"/>
    <cellStyle name="Input [yellow] 2 2 5 11" xfId="15303" xr:uid="{00000000-0005-0000-0000-0000A5380000}"/>
    <cellStyle name="Input [yellow] 2 2 5 11 2" xfId="15304" xr:uid="{00000000-0005-0000-0000-0000A6380000}"/>
    <cellStyle name="Input [yellow] 2 2 5 11 3" xfId="15305" xr:uid="{00000000-0005-0000-0000-0000A7380000}"/>
    <cellStyle name="Input [yellow] 2 2 5 11 4" xfId="15306" xr:uid="{00000000-0005-0000-0000-0000A8380000}"/>
    <cellStyle name="Input [yellow] 2 2 5 11 5" xfId="15307" xr:uid="{00000000-0005-0000-0000-0000A9380000}"/>
    <cellStyle name="Input [yellow] 2 2 5 11 6" xfId="15308" xr:uid="{00000000-0005-0000-0000-0000AA380000}"/>
    <cellStyle name="Input [yellow] 2 2 5 11 7" xfId="15309" xr:uid="{00000000-0005-0000-0000-0000AB380000}"/>
    <cellStyle name="Input [yellow] 2 2 5 11 8" xfId="15310" xr:uid="{00000000-0005-0000-0000-0000AC380000}"/>
    <cellStyle name="Input [yellow] 2 2 5 12" xfId="15311" xr:uid="{00000000-0005-0000-0000-0000AD380000}"/>
    <cellStyle name="Input [yellow] 2 2 5 13" xfId="15312" xr:uid="{00000000-0005-0000-0000-0000AE380000}"/>
    <cellStyle name="Input [yellow] 2 2 5 14" xfId="15313" xr:uid="{00000000-0005-0000-0000-0000AF380000}"/>
    <cellStyle name="Input [yellow] 2 2 5 15" xfId="15314" xr:uid="{00000000-0005-0000-0000-0000B0380000}"/>
    <cellStyle name="Input [yellow] 2 2 5 16" xfId="15315" xr:uid="{00000000-0005-0000-0000-0000B1380000}"/>
    <cellStyle name="Input [yellow] 2 2 5 17" xfId="15316" xr:uid="{00000000-0005-0000-0000-0000B2380000}"/>
    <cellStyle name="Input [yellow] 2 2 5 18" xfId="15317" xr:uid="{00000000-0005-0000-0000-0000B3380000}"/>
    <cellStyle name="Input [yellow] 2 2 5 19" xfId="15318" xr:uid="{00000000-0005-0000-0000-0000B4380000}"/>
    <cellStyle name="Input [yellow] 2 2 5 2" xfId="633" xr:uid="{00000000-0005-0000-0000-0000B5380000}"/>
    <cellStyle name="Input [yellow] 2 2 5 2 10" xfId="15319" xr:uid="{00000000-0005-0000-0000-0000B6380000}"/>
    <cellStyle name="Input [yellow] 2 2 5 2 11" xfId="15320" xr:uid="{00000000-0005-0000-0000-0000B7380000}"/>
    <cellStyle name="Input [yellow] 2 2 5 2 12" xfId="15321" xr:uid="{00000000-0005-0000-0000-0000B8380000}"/>
    <cellStyle name="Input [yellow] 2 2 5 2 13" xfId="15322" xr:uid="{00000000-0005-0000-0000-0000B9380000}"/>
    <cellStyle name="Input [yellow] 2 2 5 2 14" xfId="15323" xr:uid="{00000000-0005-0000-0000-0000BA380000}"/>
    <cellStyle name="Input [yellow] 2 2 5 2 15" xfId="15324" xr:uid="{00000000-0005-0000-0000-0000BB380000}"/>
    <cellStyle name="Input [yellow] 2 2 5 2 16" xfId="15325" xr:uid="{00000000-0005-0000-0000-0000BC380000}"/>
    <cellStyle name="Input [yellow] 2 2 5 2 17" xfId="15326" xr:uid="{00000000-0005-0000-0000-0000BD380000}"/>
    <cellStyle name="Input [yellow] 2 2 5 2 2" xfId="634" xr:uid="{00000000-0005-0000-0000-0000BE380000}"/>
    <cellStyle name="Input [yellow] 2 2 5 2 2 10" xfId="15327" xr:uid="{00000000-0005-0000-0000-0000BF380000}"/>
    <cellStyle name="Input [yellow] 2 2 5 2 2 11" xfId="15328" xr:uid="{00000000-0005-0000-0000-0000C0380000}"/>
    <cellStyle name="Input [yellow] 2 2 5 2 2 12" xfId="15329" xr:uid="{00000000-0005-0000-0000-0000C1380000}"/>
    <cellStyle name="Input [yellow] 2 2 5 2 2 13" xfId="15330" xr:uid="{00000000-0005-0000-0000-0000C2380000}"/>
    <cellStyle name="Input [yellow] 2 2 5 2 2 14" xfId="15331" xr:uid="{00000000-0005-0000-0000-0000C3380000}"/>
    <cellStyle name="Input [yellow] 2 2 5 2 2 15" xfId="15332" xr:uid="{00000000-0005-0000-0000-0000C4380000}"/>
    <cellStyle name="Input [yellow] 2 2 5 2 2 16" xfId="15333" xr:uid="{00000000-0005-0000-0000-0000C5380000}"/>
    <cellStyle name="Input [yellow] 2 2 5 2 2 2" xfId="635" xr:uid="{00000000-0005-0000-0000-0000C6380000}"/>
    <cellStyle name="Input [yellow] 2 2 5 2 2 2 10" xfId="15334" xr:uid="{00000000-0005-0000-0000-0000C7380000}"/>
    <cellStyle name="Input [yellow] 2 2 5 2 2 2 2" xfId="15335" xr:uid="{00000000-0005-0000-0000-0000C8380000}"/>
    <cellStyle name="Input [yellow] 2 2 5 2 2 2 2 2" xfId="15336" xr:uid="{00000000-0005-0000-0000-0000C9380000}"/>
    <cellStyle name="Input [yellow] 2 2 5 2 2 2 2 3" xfId="15337" xr:uid="{00000000-0005-0000-0000-0000CA380000}"/>
    <cellStyle name="Input [yellow] 2 2 5 2 2 2 2 4" xfId="15338" xr:uid="{00000000-0005-0000-0000-0000CB380000}"/>
    <cellStyle name="Input [yellow] 2 2 5 2 2 2 2 5" xfId="15339" xr:uid="{00000000-0005-0000-0000-0000CC380000}"/>
    <cellStyle name="Input [yellow] 2 2 5 2 2 2 2 6" xfId="15340" xr:uid="{00000000-0005-0000-0000-0000CD380000}"/>
    <cellStyle name="Input [yellow] 2 2 5 2 2 2 2 7" xfId="15341" xr:uid="{00000000-0005-0000-0000-0000CE380000}"/>
    <cellStyle name="Input [yellow] 2 2 5 2 2 2 2 8" xfId="15342" xr:uid="{00000000-0005-0000-0000-0000CF380000}"/>
    <cellStyle name="Input [yellow] 2 2 5 2 2 2 3" xfId="15343" xr:uid="{00000000-0005-0000-0000-0000D0380000}"/>
    <cellStyle name="Input [yellow] 2 2 5 2 2 2 4" xfId="15344" xr:uid="{00000000-0005-0000-0000-0000D1380000}"/>
    <cellStyle name="Input [yellow] 2 2 5 2 2 2 5" xfId="15345" xr:uid="{00000000-0005-0000-0000-0000D2380000}"/>
    <cellStyle name="Input [yellow] 2 2 5 2 2 2 6" xfId="15346" xr:uid="{00000000-0005-0000-0000-0000D3380000}"/>
    <cellStyle name="Input [yellow] 2 2 5 2 2 2 7" xfId="15347" xr:uid="{00000000-0005-0000-0000-0000D4380000}"/>
    <cellStyle name="Input [yellow] 2 2 5 2 2 2 8" xfId="15348" xr:uid="{00000000-0005-0000-0000-0000D5380000}"/>
    <cellStyle name="Input [yellow] 2 2 5 2 2 2 9" xfId="15349" xr:uid="{00000000-0005-0000-0000-0000D6380000}"/>
    <cellStyle name="Input [yellow] 2 2 5 2 2 3" xfId="15350" xr:uid="{00000000-0005-0000-0000-0000D7380000}"/>
    <cellStyle name="Input [yellow] 2 2 5 2 2 3 10" xfId="15351" xr:uid="{00000000-0005-0000-0000-0000D8380000}"/>
    <cellStyle name="Input [yellow] 2 2 5 2 2 3 2" xfId="15352" xr:uid="{00000000-0005-0000-0000-0000D9380000}"/>
    <cellStyle name="Input [yellow] 2 2 5 2 2 3 2 2" xfId="15353" xr:uid="{00000000-0005-0000-0000-0000DA380000}"/>
    <cellStyle name="Input [yellow] 2 2 5 2 2 3 2 3" xfId="15354" xr:uid="{00000000-0005-0000-0000-0000DB380000}"/>
    <cellStyle name="Input [yellow] 2 2 5 2 2 3 2 4" xfId="15355" xr:uid="{00000000-0005-0000-0000-0000DC380000}"/>
    <cellStyle name="Input [yellow] 2 2 5 2 2 3 2 5" xfId="15356" xr:uid="{00000000-0005-0000-0000-0000DD380000}"/>
    <cellStyle name="Input [yellow] 2 2 5 2 2 3 2 6" xfId="15357" xr:uid="{00000000-0005-0000-0000-0000DE380000}"/>
    <cellStyle name="Input [yellow] 2 2 5 2 2 3 2 7" xfId="15358" xr:uid="{00000000-0005-0000-0000-0000DF380000}"/>
    <cellStyle name="Input [yellow] 2 2 5 2 2 3 2 8" xfId="15359" xr:uid="{00000000-0005-0000-0000-0000E0380000}"/>
    <cellStyle name="Input [yellow] 2 2 5 2 2 3 3" xfId="15360" xr:uid="{00000000-0005-0000-0000-0000E1380000}"/>
    <cellStyle name="Input [yellow] 2 2 5 2 2 3 4" xfId="15361" xr:uid="{00000000-0005-0000-0000-0000E2380000}"/>
    <cellStyle name="Input [yellow] 2 2 5 2 2 3 5" xfId="15362" xr:uid="{00000000-0005-0000-0000-0000E3380000}"/>
    <cellStyle name="Input [yellow] 2 2 5 2 2 3 6" xfId="15363" xr:uid="{00000000-0005-0000-0000-0000E4380000}"/>
    <cellStyle name="Input [yellow] 2 2 5 2 2 3 7" xfId="15364" xr:uid="{00000000-0005-0000-0000-0000E5380000}"/>
    <cellStyle name="Input [yellow] 2 2 5 2 2 3 8" xfId="15365" xr:uid="{00000000-0005-0000-0000-0000E6380000}"/>
    <cellStyle name="Input [yellow] 2 2 5 2 2 3 9" xfId="15366" xr:uid="{00000000-0005-0000-0000-0000E7380000}"/>
    <cellStyle name="Input [yellow] 2 2 5 2 2 4" xfId="15367" xr:uid="{00000000-0005-0000-0000-0000E8380000}"/>
    <cellStyle name="Input [yellow] 2 2 5 2 2 4 2" xfId="15368" xr:uid="{00000000-0005-0000-0000-0000E9380000}"/>
    <cellStyle name="Input [yellow] 2 2 5 2 2 4 3" xfId="15369" xr:uid="{00000000-0005-0000-0000-0000EA380000}"/>
    <cellStyle name="Input [yellow] 2 2 5 2 2 4 4" xfId="15370" xr:uid="{00000000-0005-0000-0000-0000EB380000}"/>
    <cellStyle name="Input [yellow] 2 2 5 2 2 4 5" xfId="15371" xr:uid="{00000000-0005-0000-0000-0000EC380000}"/>
    <cellStyle name="Input [yellow] 2 2 5 2 2 4 6" xfId="15372" xr:uid="{00000000-0005-0000-0000-0000ED380000}"/>
    <cellStyle name="Input [yellow] 2 2 5 2 2 4 7" xfId="15373" xr:uid="{00000000-0005-0000-0000-0000EE380000}"/>
    <cellStyle name="Input [yellow] 2 2 5 2 2 4 8" xfId="15374" xr:uid="{00000000-0005-0000-0000-0000EF380000}"/>
    <cellStyle name="Input [yellow] 2 2 5 2 2 4 9" xfId="15375" xr:uid="{00000000-0005-0000-0000-0000F0380000}"/>
    <cellStyle name="Input [yellow] 2 2 5 2 2 5" xfId="15376" xr:uid="{00000000-0005-0000-0000-0000F1380000}"/>
    <cellStyle name="Input [yellow] 2 2 5 2 2 5 2" xfId="15377" xr:uid="{00000000-0005-0000-0000-0000F2380000}"/>
    <cellStyle name="Input [yellow] 2 2 5 2 2 5 3" xfId="15378" xr:uid="{00000000-0005-0000-0000-0000F3380000}"/>
    <cellStyle name="Input [yellow] 2 2 5 2 2 5 4" xfId="15379" xr:uid="{00000000-0005-0000-0000-0000F4380000}"/>
    <cellStyle name="Input [yellow] 2 2 5 2 2 5 5" xfId="15380" xr:uid="{00000000-0005-0000-0000-0000F5380000}"/>
    <cellStyle name="Input [yellow] 2 2 5 2 2 5 6" xfId="15381" xr:uid="{00000000-0005-0000-0000-0000F6380000}"/>
    <cellStyle name="Input [yellow] 2 2 5 2 2 5 7" xfId="15382" xr:uid="{00000000-0005-0000-0000-0000F7380000}"/>
    <cellStyle name="Input [yellow] 2 2 5 2 2 5 8" xfId="15383" xr:uid="{00000000-0005-0000-0000-0000F8380000}"/>
    <cellStyle name="Input [yellow] 2 2 5 2 2 6" xfId="15384" xr:uid="{00000000-0005-0000-0000-0000F9380000}"/>
    <cellStyle name="Input [yellow] 2 2 5 2 2 6 2" xfId="15385" xr:uid="{00000000-0005-0000-0000-0000FA380000}"/>
    <cellStyle name="Input [yellow] 2 2 5 2 2 6 3" xfId="15386" xr:uid="{00000000-0005-0000-0000-0000FB380000}"/>
    <cellStyle name="Input [yellow] 2 2 5 2 2 6 4" xfId="15387" xr:uid="{00000000-0005-0000-0000-0000FC380000}"/>
    <cellStyle name="Input [yellow] 2 2 5 2 2 6 5" xfId="15388" xr:uid="{00000000-0005-0000-0000-0000FD380000}"/>
    <cellStyle name="Input [yellow] 2 2 5 2 2 6 6" xfId="15389" xr:uid="{00000000-0005-0000-0000-0000FE380000}"/>
    <cellStyle name="Input [yellow] 2 2 5 2 2 6 7" xfId="15390" xr:uid="{00000000-0005-0000-0000-0000FF380000}"/>
    <cellStyle name="Input [yellow] 2 2 5 2 2 6 8" xfId="15391" xr:uid="{00000000-0005-0000-0000-000000390000}"/>
    <cellStyle name="Input [yellow] 2 2 5 2 2 7" xfId="15392" xr:uid="{00000000-0005-0000-0000-000001390000}"/>
    <cellStyle name="Input [yellow] 2 2 5 2 2 7 2" xfId="15393" xr:uid="{00000000-0005-0000-0000-000002390000}"/>
    <cellStyle name="Input [yellow] 2 2 5 2 2 7 3" xfId="15394" xr:uid="{00000000-0005-0000-0000-000003390000}"/>
    <cellStyle name="Input [yellow] 2 2 5 2 2 7 4" xfId="15395" xr:uid="{00000000-0005-0000-0000-000004390000}"/>
    <cellStyle name="Input [yellow] 2 2 5 2 2 7 5" xfId="15396" xr:uid="{00000000-0005-0000-0000-000005390000}"/>
    <cellStyle name="Input [yellow] 2 2 5 2 2 7 6" xfId="15397" xr:uid="{00000000-0005-0000-0000-000006390000}"/>
    <cellStyle name="Input [yellow] 2 2 5 2 2 7 7" xfId="15398" xr:uid="{00000000-0005-0000-0000-000007390000}"/>
    <cellStyle name="Input [yellow] 2 2 5 2 2 7 8" xfId="15399" xr:uid="{00000000-0005-0000-0000-000008390000}"/>
    <cellStyle name="Input [yellow] 2 2 5 2 2 8" xfId="15400" xr:uid="{00000000-0005-0000-0000-000009390000}"/>
    <cellStyle name="Input [yellow] 2 2 5 2 2 8 2" xfId="15401" xr:uid="{00000000-0005-0000-0000-00000A390000}"/>
    <cellStyle name="Input [yellow] 2 2 5 2 2 8 3" xfId="15402" xr:uid="{00000000-0005-0000-0000-00000B390000}"/>
    <cellStyle name="Input [yellow] 2 2 5 2 2 8 4" xfId="15403" xr:uid="{00000000-0005-0000-0000-00000C390000}"/>
    <cellStyle name="Input [yellow] 2 2 5 2 2 8 5" xfId="15404" xr:uid="{00000000-0005-0000-0000-00000D390000}"/>
    <cellStyle name="Input [yellow] 2 2 5 2 2 8 6" xfId="15405" xr:uid="{00000000-0005-0000-0000-00000E390000}"/>
    <cellStyle name="Input [yellow] 2 2 5 2 2 8 7" xfId="15406" xr:uid="{00000000-0005-0000-0000-00000F390000}"/>
    <cellStyle name="Input [yellow] 2 2 5 2 2 8 8" xfId="15407" xr:uid="{00000000-0005-0000-0000-000010390000}"/>
    <cellStyle name="Input [yellow] 2 2 5 2 2 9" xfId="15408" xr:uid="{00000000-0005-0000-0000-000011390000}"/>
    <cellStyle name="Input [yellow] 2 2 5 2 3" xfId="636" xr:uid="{00000000-0005-0000-0000-000012390000}"/>
    <cellStyle name="Input [yellow] 2 2 5 2 3 10" xfId="15409" xr:uid="{00000000-0005-0000-0000-000013390000}"/>
    <cellStyle name="Input [yellow] 2 2 5 2 3 2" xfId="15410" xr:uid="{00000000-0005-0000-0000-000014390000}"/>
    <cellStyle name="Input [yellow] 2 2 5 2 3 2 2" xfId="15411" xr:uid="{00000000-0005-0000-0000-000015390000}"/>
    <cellStyle name="Input [yellow] 2 2 5 2 3 2 3" xfId="15412" xr:uid="{00000000-0005-0000-0000-000016390000}"/>
    <cellStyle name="Input [yellow] 2 2 5 2 3 2 4" xfId="15413" xr:uid="{00000000-0005-0000-0000-000017390000}"/>
    <cellStyle name="Input [yellow] 2 2 5 2 3 2 5" xfId="15414" xr:uid="{00000000-0005-0000-0000-000018390000}"/>
    <cellStyle name="Input [yellow] 2 2 5 2 3 2 6" xfId="15415" xr:uid="{00000000-0005-0000-0000-000019390000}"/>
    <cellStyle name="Input [yellow] 2 2 5 2 3 2 7" xfId="15416" xr:uid="{00000000-0005-0000-0000-00001A390000}"/>
    <cellStyle name="Input [yellow] 2 2 5 2 3 2 8" xfId="15417" xr:uid="{00000000-0005-0000-0000-00001B390000}"/>
    <cellStyle name="Input [yellow] 2 2 5 2 3 3" xfId="15418" xr:uid="{00000000-0005-0000-0000-00001C390000}"/>
    <cellStyle name="Input [yellow] 2 2 5 2 3 4" xfId="15419" xr:uid="{00000000-0005-0000-0000-00001D390000}"/>
    <cellStyle name="Input [yellow] 2 2 5 2 3 5" xfId="15420" xr:uid="{00000000-0005-0000-0000-00001E390000}"/>
    <cellStyle name="Input [yellow] 2 2 5 2 3 6" xfId="15421" xr:uid="{00000000-0005-0000-0000-00001F390000}"/>
    <cellStyle name="Input [yellow] 2 2 5 2 3 7" xfId="15422" xr:uid="{00000000-0005-0000-0000-000020390000}"/>
    <cellStyle name="Input [yellow] 2 2 5 2 3 8" xfId="15423" xr:uid="{00000000-0005-0000-0000-000021390000}"/>
    <cellStyle name="Input [yellow] 2 2 5 2 3 9" xfId="15424" xr:uid="{00000000-0005-0000-0000-000022390000}"/>
    <cellStyle name="Input [yellow] 2 2 5 2 4" xfId="15425" xr:uid="{00000000-0005-0000-0000-000023390000}"/>
    <cellStyle name="Input [yellow] 2 2 5 2 4 10" xfId="15426" xr:uid="{00000000-0005-0000-0000-000024390000}"/>
    <cellStyle name="Input [yellow] 2 2 5 2 4 2" xfId="15427" xr:uid="{00000000-0005-0000-0000-000025390000}"/>
    <cellStyle name="Input [yellow] 2 2 5 2 4 2 2" xfId="15428" xr:uid="{00000000-0005-0000-0000-000026390000}"/>
    <cellStyle name="Input [yellow] 2 2 5 2 4 2 3" xfId="15429" xr:uid="{00000000-0005-0000-0000-000027390000}"/>
    <cellStyle name="Input [yellow] 2 2 5 2 4 2 4" xfId="15430" xr:uid="{00000000-0005-0000-0000-000028390000}"/>
    <cellStyle name="Input [yellow] 2 2 5 2 4 2 5" xfId="15431" xr:uid="{00000000-0005-0000-0000-000029390000}"/>
    <cellStyle name="Input [yellow] 2 2 5 2 4 2 6" xfId="15432" xr:uid="{00000000-0005-0000-0000-00002A390000}"/>
    <cellStyle name="Input [yellow] 2 2 5 2 4 2 7" xfId="15433" xr:uid="{00000000-0005-0000-0000-00002B390000}"/>
    <cellStyle name="Input [yellow] 2 2 5 2 4 2 8" xfId="15434" xr:uid="{00000000-0005-0000-0000-00002C390000}"/>
    <cellStyle name="Input [yellow] 2 2 5 2 4 3" xfId="15435" xr:uid="{00000000-0005-0000-0000-00002D390000}"/>
    <cellStyle name="Input [yellow] 2 2 5 2 4 4" xfId="15436" xr:uid="{00000000-0005-0000-0000-00002E390000}"/>
    <cellStyle name="Input [yellow] 2 2 5 2 4 5" xfId="15437" xr:uid="{00000000-0005-0000-0000-00002F390000}"/>
    <cellStyle name="Input [yellow] 2 2 5 2 4 6" xfId="15438" xr:uid="{00000000-0005-0000-0000-000030390000}"/>
    <cellStyle name="Input [yellow] 2 2 5 2 4 7" xfId="15439" xr:uid="{00000000-0005-0000-0000-000031390000}"/>
    <cellStyle name="Input [yellow] 2 2 5 2 4 8" xfId="15440" xr:uid="{00000000-0005-0000-0000-000032390000}"/>
    <cellStyle name="Input [yellow] 2 2 5 2 4 9" xfId="15441" xr:uid="{00000000-0005-0000-0000-000033390000}"/>
    <cellStyle name="Input [yellow] 2 2 5 2 5" xfId="15442" xr:uid="{00000000-0005-0000-0000-000034390000}"/>
    <cellStyle name="Input [yellow] 2 2 5 2 5 2" xfId="15443" xr:uid="{00000000-0005-0000-0000-000035390000}"/>
    <cellStyle name="Input [yellow] 2 2 5 2 5 3" xfId="15444" xr:uid="{00000000-0005-0000-0000-000036390000}"/>
    <cellStyle name="Input [yellow] 2 2 5 2 5 4" xfId="15445" xr:uid="{00000000-0005-0000-0000-000037390000}"/>
    <cellStyle name="Input [yellow] 2 2 5 2 5 5" xfId="15446" xr:uid="{00000000-0005-0000-0000-000038390000}"/>
    <cellStyle name="Input [yellow] 2 2 5 2 5 6" xfId="15447" xr:uid="{00000000-0005-0000-0000-000039390000}"/>
    <cellStyle name="Input [yellow] 2 2 5 2 5 7" xfId="15448" xr:uid="{00000000-0005-0000-0000-00003A390000}"/>
    <cellStyle name="Input [yellow] 2 2 5 2 5 8" xfId="15449" xr:uid="{00000000-0005-0000-0000-00003B390000}"/>
    <cellStyle name="Input [yellow] 2 2 5 2 5 9" xfId="15450" xr:uid="{00000000-0005-0000-0000-00003C390000}"/>
    <cellStyle name="Input [yellow] 2 2 5 2 6" xfId="15451" xr:uid="{00000000-0005-0000-0000-00003D390000}"/>
    <cellStyle name="Input [yellow] 2 2 5 2 6 2" xfId="15452" xr:uid="{00000000-0005-0000-0000-00003E390000}"/>
    <cellStyle name="Input [yellow] 2 2 5 2 6 3" xfId="15453" xr:uid="{00000000-0005-0000-0000-00003F390000}"/>
    <cellStyle name="Input [yellow] 2 2 5 2 6 4" xfId="15454" xr:uid="{00000000-0005-0000-0000-000040390000}"/>
    <cellStyle name="Input [yellow] 2 2 5 2 6 5" xfId="15455" xr:uid="{00000000-0005-0000-0000-000041390000}"/>
    <cellStyle name="Input [yellow] 2 2 5 2 6 6" xfId="15456" xr:uid="{00000000-0005-0000-0000-000042390000}"/>
    <cellStyle name="Input [yellow] 2 2 5 2 6 7" xfId="15457" xr:uid="{00000000-0005-0000-0000-000043390000}"/>
    <cellStyle name="Input [yellow] 2 2 5 2 6 8" xfId="15458" xr:uid="{00000000-0005-0000-0000-000044390000}"/>
    <cellStyle name="Input [yellow] 2 2 5 2 7" xfId="15459" xr:uid="{00000000-0005-0000-0000-000045390000}"/>
    <cellStyle name="Input [yellow] 2 2 5 2 7 2" xfId="15460" xr:uid="{00000000-0005-0000-0000-000046390000}"/>
    <cellStyle name="Input [yellow] 2 2 5 2 7 3" xfId="15461" xr:uid="{00000000-0005-0000-0000-000047390000}"/>
    <cellStyle name="Input [yellow] 2 2 5 2 7 4" xfId="15462" xr:uid="{00000000-0005-0000-0000-000048390000}"/>
    <cellStyle name="Input [yellow] 2 2 5 2 7 5" xfId="15463" xr:uid="{00000000-0005-0000-0000-000049390000}"/>
    <cellStyle name="Input [yellow] 2 2 5 2 7 6" xfId="15464" xr:uid="{00000000-0005-0000-0000-00004A390000}"/>
    <cellStyle name="Input [yellow] 2 2 5 2 7 7" xfId="15465" xr:uid="{00000000-0005-0000-0000-00004B390000}"/>
    <cellStyle name="Input [yellow] 2 2 5 2 7 8" xfId="15466" xr:uid="{00000000-0005-0000-0000-00004C390000}"/>
    <cellStyle name="Input [yellow] 2 2 5 2 8" xfId="15467" xr:uid="{00000000-0005-0000-0000-00004D390000}"/>
    <cellStyle name="Input [yellow] 2 2 5 2 8 2" xfId="15468" xr:uid="{00000000-0005-0000-0000-00004E390000}"/>
    <cellStyle name="Input [yellow] 2 2 5 2 8 3" xfId="15469" xr:uid="{00000000-0005-0000-0000-00004F390000}"/>
    <cellStyle name="Input [yellow] 2 2 5 2 8 4" xfId="15470" xr:uid="{00000000-0005-0000-0000-000050390000}"/>
    <cellStyle name="Input [yellow] 2 2 5 2 8 5" xfId="15471" xr:uid="{00000000-0005-0000-0000-000051390000}"/>
    <cellStyle name="Input [yellow] 2 2 5 2 8 6" xfId="15472" xr:uid="{00000000-0005-0000-0000-000052390000}"/>
    <cellStyle name="Input [yellow] 2 2 5 2 8 7" xfId="15473" xr:uid="{00000000-0005-0000-0000-000053390000}"/>
    <cellStyle name="Input [yellow] 2 2 5 2 8 8" xfId="15474" xr:uid="{00000000-0005-0000-0000-000054390000}"/>
    <cellStyle name="Input [yellow] 2 2 5 2 9" xfId="15475" xr:uid="{00000000-0005-0000-0000-000055390000}"/>
    <cellStyle name="Input [yellow] 2 2 5 2 9 2" xfId="15476" xr:uid="{00000000-0005-0000-0000-000056390000}"/>
    <cellStyle name="Input [yellow] 2 2 5 2 9 3" xfId="15477" xr:uid="{00000000-0005-0000-0000-000057390000}"/>
    <cellStyle name="Input [yellow] 2 2 5 2 9 4" xfId="15478" xr:uid="{00000000-0005-0000-0000-000058390000}"/>
    <cellStyle name="Input [yellow] 2 2 5 2 9 5" xfId="15479" xr:uid="{00000000-0005-0000-0000-000059390000}"/>
    <cellStyle name="Input [yellow] 2 2 5 2 9 6" xfId="15480" xr:uid="{00000000-0005-0000-0000-00005A390000}"/>
    <cellStyle name="Input [yellow] 2 2 5 2 9 7" xfId="15481" xr:uid="{00000000-0005-0000-0000-00005B390000}"/>
    <cellStyle name="Input [yellow] 2 2 5 2 9 8" xfId="15482" xr:uid="{00000000-0005-0000-0000-00005C390000}"/>
    <cellStyle name="Input [yellow] 2 2 5 3" xfId="637" xr:uid="{00000000-0005-0000-0000-00005D390000}"/>
    <cellStyle name="Input [yellow] 2 2 5 3 10" xfId="15483" xr:uid="{00000000-0005-0000-0000-00005E390000}"/>
    <cellStyle name="Input [yellow] 2 2 5 3 11" xfId="15484" xr:uid="{00000000-0005-0000-0000-00005F390000}"/>
    <cellStyle name="Input [yellow] 2 2 5 3 12" xfId="15485" xr:uid="{00000000-0005-0000-0000-000060390000}"/>
    <cellStyle name="Input [yellow] 2 2 5 3 13" xfId="15486" xr:uid="{00000000-0005-0000-0000-000061390000}"/>
    <cellStyle name="Input [yellow] 2 2 5 3 14" xfId="15487" xr:uid="{00000000-0005-0000-0000-000062390000}"/>
    <cellStyle name="Input [yellow] 2 2 5 3 15" xfId="15488" xr:uid="{00000000-0005-0000-0000-000063390000}"/>
    <cellStyle name="Input [yellow] 2 2 5 3 16" xfId="15489" xr:uid="{00000000-0005-0000-0000-000064390000}"/>
    <cellStyle name="Input [yellow] 2 2 5 3 17" xfId="15490" xr:uid="{00000000-0005-0000-0000-000065390000}"/>
    <cellStyle name="Input [yellow] 2 2 5 3 2" xfId="638" xr:uid="{00000000-0005-0000-0000-000066390000}"/>
    <cellStyle name="Input [yellow] 2 2 5 3 2 10" xfId="15491" xr:uid="{00000000-0005-0000-0000-000067390000}"/>
    <cellStyle name="Input [yellow] 2 2 5 3 2 11" xfId="15492" xr:uid="{00000000-0005-0000-0000-000068390000}"/>
    <cellStyle name="Input [yellow] 2 2 5 3 2 12" xfId="15493" xr:uid="{00000000-0005-0000-0000-000069390000}"/>
    <cellStyle name="Input [yellow] 2 2 5 3 2 13" xfId="15494" xr:uid="{00000000-0005-0000-0000-00006A390000}"/>
    <cellStyle name="Input [yellow] 2 2 5 3 2 14" xfId="15495" xr:uid="{00000000-0005-0000-0000-00006B390000}"/>
    <cellStyle name="Input [yellow] 2 2 5 3 2 15" xfId="15496" xr:uid="{00000000-0005-0000-0000-00006C390000}"/>
    <cellStyle name="Input [yellow] 2 2 5 3 2 16" xfId="15497" xr:uid="{00000000-0005-0000-0000-00006D390000}"/>
    <cellStyle name="Input [yellow] 2 2 5 3 2 2" xfId="639" xr:uid="{00000000-0005-0000-0000-00006E390000}"/>
    <cellStyle name="Input [yellow] 2 2 5 3 2 2 10" xfId="15498" xr:uid="{00000000-0005-0000-0000-00006F390000}"/>
    <cellStyle name="Input [yellow] 2 2 5 3 2 2 2" xfId="15499" xr:uid="{00000000-0005-0000-0000-000070390000}"/>
    <cellStyle name="Input [yellow] 2 2 5 3 2 2 2 2" xfId="15500" xr:uid="{00000000-0005-0000-0000-000071390000}"/>
    <cellStyle name="Input [yellow] 2 2 5 3 2 2 2 3" xfId="15501" xr:uid="{00000000-0005-0000-0000-000072390000}"/>
    <cellStyle name="Input [yellow] 2 2 5 3 2 2 2 4" xfId="15502" xr:uid="{00000000-0005-0000-0000-000073390000}"/>
    <cellStyle name="Input [yellow] 2 2 5 3 2 2 2 5" xfId="15503" xr:uid="{00000000-0005-0000-0000-000074390000}"/>
    <cellStyle name="Input [yellow] 2 2 5 3 2 2 2 6" xfId="15504" xr:uid="{00000000-0005-0000-0000-000075390000}"/>
    <cellStyle name="Input [yellow] 2 2 5 3 2 2 2 7" xfId="15505" xr:uid="{00000000-0005-0000-0000-000076390000}"/>
    <cellStyle name="Input [yellow] 2 2 5 3 2 2 2 8" xfId="15506" xr:uid="{00000000-0005-0000-0000-000077390000}"/>
    <cellStyle name="Input [yellow] 2 2 5 3 2 2 3" xfId="15507" xr:uid="{00000000-0005-0000-0000-000078390000}"/>
    <cellStyle name="Input [yellow] 2 2 5 3 2 2 4" xfId="15508" xr:uid="{00000000-0005-0000-0000-000079390000}"/>
    <cellStyle name="Input [yellow] 2 2 5 3 2 2 5" xfId="15509" xr:uid="{00000000-0005-0000-0000-00007A390000}"/>
    <cellStyle name="Input [yellow] 2 2 5 3 2 2 6" xfId="15510" xr:uid="{00000000-0005-0000-0000-00007B390000}"/>
    <cellStyle name="Input [yellow] 2 2 5 3 2 2 7" xfId="15511" xr:uid="{00000000-0005-0000-0000-00007C390000}"/>
    <cellStyle name="Input [yellow] 2 2 5 3 2 2 8" xfId="15512" xr:uid="{00000000-0005-0000-0000-00007D390000}"/>
    <cellStyle name="Input [yellow] 2 2 5 3 2 2 9" xfId="15513" xr:uid="{00000000-0005-0000-0000-00007E390000}"/>
    <cellStyle name="Input [yellow] 2 2 5 3 2 3" xfId="15514" xr:uid="{00000000-0005-0000-0000-00007F390000}"/>
    <cellStyle name="Input [yellow] 2 2 5 3 2 3 10" xfId="15515" xr:uid="{00000000-0005-0000-0000-000080390000}"/>
    <cellStyle name="Input [yellow] 2 2 5 3 2 3 2" xfId="15516" xr:uid="{00000000-0005-0000-0000-000081390000}"/>
    <cellStyle name="Input [yellow] 2 2 5 3 2 3 2 2" xfId="15517" xr:uid="{00000000-0005-0000-0000-000082390000}"/>
    <cellStyle name="Input [yellow] 2 2 5 3 2 3 2 3" xfId="15518" xr:uid="{00000000-0005-0000-0000-000083390000}"/>
    <cellStyle name="Input [yellow] 2 2 5 3 2 3 2 4" xfId="15519" xr:uid="{00000000-0005-0000-0000-000084390000}"/>
    <cellStyle name="Input [yellow] 2 2 5 3 2 3 2 5" xfId="15520" xr:uid="{00000000-0005-0000-0000-000085390000}"/>
    <cellStyle name="Input [yellow] 2 2 5 3 2 3 2 6" xfId="15521" xr:uid="{00000000-0005-0000-0000-000086390000}"/>
    <cellStyle name="Input [yellow] 2 2 5 3 2 3 2 7" xfId="15522" xr:uid="{00000000-0005-0000-0000-000087390000}"/>
    <cellStyle name="Input [yellow] 2 2 5 3 2 3 2 8" xfId="15523" xr:uid="{00000000-0005-0000-0000-000088390000}"/>
    <cellStyle name="Input [yellow] 2 2 5 3 2 3 3" xfId="15524" xr:uid="{00000000-0005-0000-0000-000089390000}"/>
    <cellStyle name="Input [yellow] 2 2 5 3 2 3 4" xfId="15525" xr:uid="{00000000-0005-0000-0000-00008A390000}"/>
    <cellStyle name="Input [yellow] 2 2 5 3 2 3 5" xfId="15526" xr:uid="{00000000-0005-0000-0000-00008B390000}"/>
    <cellStyle name="Input [yellow] 2 2 5 3 2 3 6" xfId="15527" xr:uid="{00000000-0005-0000-0000-00008C390000}"/>
    <cellStyle name="Input [yellow] 2 2 5 3 2 3 7" xfId="15528" xr:uid="{00000000-0005-0000-0000-00008D390000}"/>
    <cellStyle name="Input [yellow] 2 2 5 3 2 3 8" xfId="15529" xr:uid="{00000000-0005-0000-0000-00008E390000}"/>
    <cellStyle name="Input [yellow] 2 2 5 3 2 3 9" xfId="15530" xr:uid="{00000000-0005-0000-0000-00008F390000}"/>
    <cellStyle name="Input [yellow] 2 2 5 3 2 4" xfId="15531" xr:uid="{00000000-0005-0000-0000-000090390000}"/>
    <cellStyle name="Input [yellow] 2 2 5 3 2 4 2" xfId="15532" xr:uid="{00000000-0005-0000-0000-000091390000}"/>
    <cellStyle name="Input [yellow] 2 2 5 3 2 4 3" xfId="15533" xr:uid="{00000000-0005-0000-0000-000092390000}"/>
    <cellStyle name="Input [yellow] 2 2 5 3 2 4 4" xfId="15534" xr:uid="{00000000-0005-0000-0000-000093390000}"/>
    <cellStyle name="Input [yellow] 2 2 5 3 2 4 5" xfId="15535" xr:uid="{00000000-0005-0000-0000-000094390000}"/>
    <cellStyle name="Input [yellow] 2 2 5 3 2 4 6" xfId="15536" xr:uid="{00000000-0005-0000-0000-000095390000}"/>
    <cellStyle name="Input [yellow] 2 2 5 3 2 4 7" xfId="15537" xr:uid="{00000000-0005-0000-0000-000096390000}"/>
    <cellStyle name="Input [yellow] 2 2 5 3 2 4 8" xfId="15538" xr:uid="{00000000-0005-0000-0000-000097390000}"/>
    <cellStyle name="Input [yellow] 2 2 5 3 2 4 9" xfId="15539" xr:uid="{00000000-0005-0000-0000-000098390000}"/>
    <cellStyle name="Input [yellow] 2 2 5 3 2 5" xfId="15540" xr:uid="{00000000-0005-0000-0000-000099390000}"/>
    <cellStyle name="Input [yellow] 2 2 5 3 2 5 2" xfId="15541" xr:uid="{00000000-0005-0000-0000-00009A390000}"/>
    <cellStyle name="Input [yellow] 2 2 5 3 2 5 3" xfId="15542" xr:uid="{00000000-0005-0000-0000-00009B390000}"/>
    <cellStyle name="Input [yellow] 2 2 5 3 2 5 4" xfId="15543" xr:uid="{00000000-0005-0000-0000-00009C390000}"/>
    <cellStyle name="Input [yellow] 2 2 5 3 2 5 5" xfId="15544" xr:uid="{00000000-0005-0000-0000-00009D390000}"/>
    <cellStyle name="Input [yellow] 2 2 5 3 2 5 6" xfId="15545" xr:uid="{00000000-0005-0000-0000-00009E390000}"/>
    <cellStyle name="Input [yellow] 2 2 5 3 2 5 7" xfId="15546" xr:uid="{00000000-0005-0000-0000-00009F390000}"/>
    <cellStyle name="Input [yellow] 2 2 5 3 2 5 8" xfId="15547" xr:uid="{00000000-0005-0000-0000-0000A0390000}"/>
    <cellStyle name="Input [yellow] 2 2 5 3 2 6" xfId="15548" xr:uid="{00000000-0005-0000-0000-0000A1390000}"/>
    <cellStyle name="Input [yellow] 2 2 5 3 2 6 2" xfId="15549" xr:uid="{00000000-0005-0000-0000-0000A2390000}"/>
    <cellStyle name="Input [yellow] 2 2 5 3 2 6 3" xfId="15550" xr:uid="{00000000-0005-0000-0000-0000A3390000}"/>
    <cellStyle name="Input [yellow] 2 2 5 3 2 6 4" xfId="15551" xr:uid="{00000000-0005-0000-0000-0000A4390000}"/>
    <cellStyle name="Input [yellow] 2 2 5 3 2 6 5" xfId="15552" xr:uid="{00000000-0005-0000-0000-0000A5390000}"/>
    <cellStyle name="Input [yellow] 2 2 5 3 2 6 6" xfId="15553" xr:uid="{00000000-0005-0000-0000-0000A6390000}"/>
    <cellStyle name="Input [yellow] 2 2 5 3 2 6 7" xfId="15554" xr:uid="{00000000-0005-0000-0000-0000A7390000}"/>
    <cellStyle name="Input [yellow] 2 2 5 3 2 6 8" xfId="15555" xr:uid="{00000000-0005-0000-0000-0000A8390000}"/>
    <cellStyle name="Input [yellow] 2 2 5 3 2 7" xfId="15556" xr:uid="{00000000-0005-0000-0000-0000A9390000}"/>
    <cellStyle name="Input [yellow] 2 2 5 3 2 7 2" xfId="15557" xr:uid="{00000000-0005-0000-0000-0000AA390000}"/>
    <cellStyle name="Input [yellow] 2 2 5 3 2 7 3" xfId="15558" xr:uid="{00000000-0005-0000-0000-0000AB390000}"/>
    <cellStyle name="Input [yellow] 2 2 5 3 2 7 4" xfId="15559" xr:uid="{00000000-0005-0000-0000-0000AC390000}"/>
    <cellStyle name="Input [yellow] 2 2 5 3 2 7 5" xfId="15560" xr:uid="{00000000-0005-0000-0000-0000AD390000}"/>
    <cellStyle name="Input [yellow] 2 2 5 3 2 7 6" xfId="15561" xr:uid="{00000000-0005-0000-0000-0000AE390000}"/>
    <cellStyle name="Input [yellow] 2 2 5 3 2 7 7" xfId="15562" xr:uid="{00000000-0005-0000-0000-0000AF390000}"/>
    <cellStyle name="Input [yellow] 2 2 5 3 2 7 8" xfId="15563" xr:uid="{00000000-0005-0000-0000-0000B0390000}"/>
    <cellStyle name="Input [yellow] 2 2 5 3 2 8" xfId="15564" xr:uid="{00000000-0005-0000-0000-0000B1390000}"/>
    <cellStyle name="Input [yellow] 2 2 5 3 2 8 2" xfId="15565" xr:uid="{00000000-0005-0000-0000-0000B2390000}"/>
    <cellStyle name="Input [yellow] 2 2 5 3 2 8 3" xfId="15566" xr:uid="{00000000-0005-0000-0000-0000B3390000}"/>
    <cellStyle name="Input [yellow] 2 2 5 3 2 8 4" xfId="15567" xr:uid="{00000000-0005-0000-0000-0000B4390000}"/>
    <cellStyle name="Input [yellow] 2 2 5 3 2 8 5" xfId="15568" xr:uid="{00000000-0005-0000-0000-0000B5390000}"/>
    <cellStyle name="Input [yellow] 2 2 5 3 2 8 6" xfId="15569" xr:uid="{00000000-0005-0000-0000-0000B6390000}"/>
    <cellStyle name="Input [yellow] 2 2 5 3 2 8 7" xfId="15570" xr:uid="{00000000-0005-0000-0000-0000B7390000}"/>
    <cellStyle name="Input [yellow] 2 2 5 3 2 8 8" xfId="15571" xr:uid="{00000000-0005-0000-0000-0000B8390000}"/>
    <cellStyle name="Input [yellow] 2 2 5 3 2 9" xfId="15572" xr:uid="{00000000-0005-0000-0000-0000B9390000}"/>
    <cellStyle name="Input [yellow] 2 2 5 3 3" xfId="640" xr:uid="{00000000-0005-0000-0000-0000BA390000}"/>
    <cellStyle name="Input [yellow] 2 2 5 3 3 10" xfId="15573" xr:uid="{00000000-0005-0000-0000-0000BB390000}"/>
    <cellStyle name="Input [yellow] 2 2 5 3 3 2" xfId="15574" xr:uid="{00000000-0005-0000-0000-0000BC390000}"/>
    <cellStyle name="Input [yellow] 2 2 5 3 3 2 2" xfId="15575" xr:uid="{00000000-0005-0000-0000-0000BD390000}"/>
    <cellStyle name="Input [yellow] 2 2 5 3 3 2 3" xfId="15576" xr:uid="{00000000-0005-0000-0000-0000BE390000}"/>
    <cellStyle name="Input [yellow] 2 2 5 3 3 2 4" xfId="15577" xr:uid="{00000000-0005-0000-0000-0000BF390000}"/>
    <cellStyle name="Input [yellow] 2 2 5 3 3 2 5" xfId="15578" xr:uid="{00000000-0005-0000-0000-0000C0390000}"/>
    <cellStyle name="Input [yellow] 2 2 5 3 3 2 6" xfId="15579" xr:uid="{00000000-0005-0000-0000-0000C1390000}"/>
    <cellStyle name="Input [yellow] 2 2 5 3 3 2 7" xfId="15580" xr:uid="{00000000-0005-0000-0000-0000C2390000}"/>
    <cellStyle name="Input [yellow] 2 2 5 3 3 2 8" xfId="15581" xr:uid="{00000000-0005-0000-0000-0000C3390000}"/>
    <cellStyle name="Input [yellow] 2 2 5 3 3 3" xfId="15582" xr:uid="{00000000-0005-0000-0000-0000C4390000}"/>
    <cellStyle name="Input [yellow] 2 2 5 3 3 4" xfId="15583" xr:uid="{00000000-0005-0000-0000-0000C5390000}"/>
    <cellStyle name="Input [yellow] 2 2 5 3 3 5" xfId="15584" xr:uid="{00000000-0005-0000-0000-0000C6390000}"/>
    <cellStyle name="Input [yellow] 2 2 5 3 3 6" xfId="15585" xr:uid="{00000000-0005-0000-0000-0000C7390000}"/>
    <cellStyle name="Input [yellow] 2 2 5 3 3 7" xfId="15586" xr:uid="{00000000-0005-0000-0000-0000C8390000}"/>
    <cellStyle name="Input [yellow] 2 2 5 3 3 8" xfId="15587" xr:uid="{00000000-0005-0000-0000-0000C9390000}"/>
    <cellStyle name="Input [yellow] 2 2 5 3 3 9" xfId="15588" xr:uid="{00000000-0005-0000-0000-0000CA390000}"/>
    <cellStyle name="Input [yellow] 2 2 5 3 4" xfId="15589" xr:uid="{00000000-0005-0000-0000-0000CB390000}"/>
    <cellStyle name="Input [yellow] 2 2 5 3 4 10" xfId="15590" xr:uid="{00000000-0005-0000-0000-0000CC390000}"/>
    <cellStyle name="Input [yellow] 2 2 5 3 4 2" xfId="15591" xr:uid="{00000000-0005-0000-0000-0000CD390000}"/>
    <cellStyle name="Input [yellow] 2 2 5 3 4 2 2" xfId="15592" xr:uid="{00000000-0005-0000-0000-0000CE390000}"/>
    <cellStyle name="Input [yellow] 2 2 5 3 4 2 3" xfId="15593" xr:uid="{00000000-0005-0000-0000-0000CF390000}"/>
    <cellStyle name="Input [yellow] 2 2 5 3 4 2 4" xfId="15594" xr:uid="{00000000-0005-0000-0000-0000D0390000}"/>
    <cellStyle name="Input [yellow] 2 2 5 3 4 2 5" xfId="15595" xr:uid="{00000000-0005-0000-0000-0000D1390000}"/>
    <cellStyle name="Input [yellow] 2 2 5 3 4 2 6" xfId="15596" xr:uid="{00000000-0005-0000-0000-0000D2390000}"/>
    <cellStyle name="Input [yellow] 2 2 5 3 4 2 7" xfId="15597" xr:uid="{00000000-0005-0000-0000-0000D3390000}"/>
    <cellStyle name="Input [yellow] 2 2 5 3 4 2 8" xfId="15598" xr:uid="{00000000-0005-0000-0000-0000D4390000}"/>
    <cellStyle name="Input [yellow] 2 2 5 3 4 3" xfId="15599" xr:uid="{00000000-0005-0000-0000-0000D5390000}"/>
    <cellStyle name="Input [yellow] 2 2 5 3 4 4" xfId="15600" xr:uid="{00000000-0005-0000-0000-0000D6390000}"/>
    <cellStyle name="Input [yellow] 2 2 5 3 4 5" xfId="15601" xr:uid="{00000000-0005-0000-0000-0000D7390000}"/>
    <cellStyle name="Input [yellow] 2 2 5 3 4 6" xfId="15602" xr:uid="{00000000-0005-0000-0000-0000D8390000}"/>
    <cellStyle name="Input [yellow] 2 2 5 3 4 7" xfId="15603" xr:uid="{00000000-0005-0000-0000-0000D9390000}"/>
    <cellStyle name="Input [yellow] 2 2 5 3 4 8" xfId="15604" xr:uid="{00000000-0005-0000-0000-0000DA390000}"/>
    <cellStyle name="Input [yellow] 2 2 5 3 4 9" xfId="15605" xr:uid="{00000000-0005-0000-0000-0000DB390000}"/>
    <cellStyle name="Input [yellow] 2 2 5 3 5" xfId="15606" xr:uid="{00000000-0005-0000-0000-0000DC390000}"/>
    <cellStyle name="Input [yellow] 2 2 5 3 5 2" xfId="15607" xr:uid="{00000000-0005-0000-0000-0000DD390000}"/>
    <cellStyle name="Input [yellow] 2 2 5 3 5 3" xfId="15608" xr:uid="{00000000-0005-0000-0000-0000DE390000}"/>
    <cellStyle name="Input [yellow] 2 2 5 3 5 4" xfId="15609" xr:uid="{00000000-0005-0000-0000-0000DF390000}"/>
    <cellStyle name="Input [yellow] 2 2 5 3 5 5" xfId="15610" xr:uid="{00000000-0005-0000-0000-0000E0390000}"/>
    <cellStyle name="Input [yellow] 2 2 5 3 5 6" xfId="15611" xr:uid="{00000000-0005-0000-0000-0000E1390000}"/>
    <cellStyle name="Input [yellow] 2 2 5 3 5 7" xfId="15612" xr:uid="{00000000-0005-0000-0000-0000E2390000}"/>
    <cellStyle name="Input [yellow] 2 2 5 3 5 8" xfId="15613" xr:uid="{00000000-0005-0000-0000-0000E3390000}"/>
    <cellStyle name="Input [yellow] 2 2 5 3 5 9" xfId="15614" xr:uid="{00000000-0005-0000-0000-0000E4390000}"/>
    <cellStyle name="Input [yellow] 2 2 5 3 6" xfId="15615" xr:uid="{00000000-0005-0000-0000-0000E5390000}"/>
    <cellStyle name="Input [yellow] 2 2 5 3 6 2" xfId="15616" xr:uid="{00000000-0005-0000-0000-0000E6390000}"/>
    <cellStyle name="Input [yellow] 2 2 5 3 6 3" xfId="15617" xr:uid="{00000000-0005-0000-0000-0000E7390000}"/>
    <cellStyle name="Input [yellow] 2 2 5 3 6 4" xfId="15618" xr:uid="{00000000-0005-0000-0000-0000E8390000}"/>
    <cellStyle name="Input [yellow] 2 2 5 3 6 5" xfId="15619" xr:uid="{00000000-0005-0000-0000-0000E9390000}"/>
    <cellStyle name="Input [yellow] 2 2 5 3 6 6" xfId="15620" xr:uid="{00000000-0005-0000-0000-0000EA390000}"/>
    <cellStyle name="Input [yellow] 2 2 5 3 6 7" xfId="15621" xr:uid="{00000000-0005-0000-0000-0000EB390000}"/>
    <cellStyle name="Input [yellow] 2 2 5 3 6 8" xfId="15622" xr:uid="{00000000-0005-0000-0000-0000EC390000}"/>
    <cellStyle name="Input [yellow] 2 2 5 3 7" xfId="15623" xr:uid="{00000000-0005-0000-0000-0000ED390000}"/>
    <cellStyle name="Input [yellow] 2 2 5 3 7 2" xfId="15624" xr:uid="{00000000-0005-0000-0000-0000EE390000}"/>
    <cellStyle name="Input [yellow] 2 2 5 3 7 3" xfId="15625" xr:uid="{00000000-0005-0000-0000-0000EF390000}"/>
    <cellStyle name="Input [yellow] 2 2 5 3 7 4" xfId="15626" xr:uid="{00000000-0005-0000-0000-0000F0390000}"/>
    <cellStyle name="Input [yellow] 2 2 5 3 7 5" xfId="15627" xr:uid="{00000000-0005-0000-0000-0000F1390000}"/>
    <cellStyle name="Input [yellow] 2 2 5 3 7 6" xfId="15628" xr:uid="{00000000-0005-0000-0000-0000F2390000}"/>
    <cellStyle name="Input [yellow] 2 2 5 3 7 7" xfId="15629" xr:uid="{00000000-0005-0000-0000-0000F3390000}"/>
    <cellStyle name="Input [yellow] 2 2 5 3 7 8" xfId="15630" xr:uid="{00000000-0005-0000-0000-0000F4390000}"/>
    <cellStyle name="Input [yellow] 2 2 5 3 8" xfId="15631" xr:uid="{00000000-0005-0000-0000-0000F5390000}"/>
    <cellStyle name="Input [yellow] 2 2 5 3 8 2" xfId="15632" xr:uid="{00000000-0005-0000-0000-0000F6390000}"/>
    <cellStyle name="Input [yellow] 2 2 5 3 8 3" xfId="15633" xr:uid="{00000000-0005-0000-0000-0000F7390000}"/>
    <cellStyle name="Input [yellow] 2 2 5 3 8 4" xfId="15634" xr:uid="{00000000-0005-0000-0000-0000F8390000}"/>
    <cellStyle name="Input [yellow] 2 2 5 3 8 5" xfId="15635" xr:uid="{00000000-0005-0000-0000-0000F9390000}"/>
    <cellStyle name="Input [yellow] 2 2 5 3 8 6" xfId="15636" xr:uid="{00000000-0005-0000-0000-0000FA390000}"/>
    <cellStyle name="Input [yellow] 2 2 5 3 8 7" xfId="15637" xr:uid="{00000000-0005-0000-0000-0000FB390000}"/>
    <cellStyle name="Input [yellow] 2 2 5 3 8 8" xfId="15638" xr:uid="{00000000-0005-0000-0000-0000FC390000}"/>
    <cellStyle name="Input [yellow] 2 2 5 3 9" xfId="15639" xr:uid="{00000000-0005-0000-0000-0000FD390000}"/>
    <cellStyle name="Input [yellow] 2 2 5 3 9 2" xfId="15640" xr:uid="{00000000-0005-0000-0000-0000FE390000}"/>
    <cellStyle name="Input [yellow] 2 2 5 3 9 3" xfId="15641" xr:uid="{00000000-0005-0000-0000-0000FF390000}"/>
    <cellStyle name="Input [yellow] 2 2 5 3 9 4" xfId="15642" xr:uid="{00000000-0005-0000-0000-0000003A0000}"/>
    <cellStyle name="Input [yellow] 2 2 5 3 9 5" xfId="15643" xr:uid="{00000000-0005-0000-0000-0000013A0000}"/>
    <cellStyle name="Input [yellow] 2 2 5 3 9 6" xfId="15644" xr:uid="{00000000-0005-0000-0000-0000023A0000}"/>
    <cellStyle name="Input [yellow] 2 2 5 3 9 7" xfId="15645" xr:uid="{00000000-0005-0000-0000-0000033A0000}"/>
    <cellStyle name="Input [yellow] 2 2 5 3 9 8" xfId="15646" xr:uid="{00000000-0005-0000-0000-0000043A0000}"/>
    <cellStyle name="Input [yellow] 2 2 5 4" xfId="641" xr:uid="{00000000-0005-0000-0000-0000053A0000}"/>
    <cellStyle name="Input [yellow] 2 2 5 4 10" xfId="15647" xr:uid="{00000000-0005-0000-0000-0000063A0000}"/>
    <cellStyle name="Input [yellow] 2 2 5 4 11" xfId="15648" xr:uid="{00000000-0005-0000-0000-0000073A0000}"/>
    <cellStyle name="Input [yellow] 2 2 5 4 12" xfId="15649" xr:uid="{00000000-0005-0000-0000-0000083A0000}"/>
    <cellStyle name="Input [yellow] 2 2 5 4 13" xfId="15650" xr:uid="{00000000-0005-0000-0000-0000093A0000}"/>
    <cellStyle name="Input [yellow] 2 2 5 4 14" xfId="15651" xr:uid="{00000000-0005-0000-0000-00000A3A0000}"/>
    <cellStyle name="Input [yellow] 2 2 5 4 15" xfId="15652" xr:uid="{00000000-0005-0000-0000-00000B3A0000}"/>
    <cellStyle name="Input [yellow] 2 2 5 4 16" xfId="15653" xr:uid="{00000000-0005-0000-0000-00000C3A0000}"/>
    <cellStyle name="Input [yellow] 2 2 5 4 2" xfId="642" xr:uid="{00000000-0005-0000-0000-00000D3A0000}"/>
    <cellStyle name="Input [yellow] 2 2 5 4 2 10" xfId="15654" xr:uid="{00000000-0005-0000-0000-00000E3A0000}"/>
    <cellStyle name="Input [yellow] 2 2 5 4 2 2" xfId="15655" xr:uid="{00000000-0005-0000-0000-00000F3A0000}"/>
    <cellStyle name="Input [yellow] 2 2 5 4 2 2 2" xfId="15656" xr:uid="{00000000-0005-0000-0000-0000103A0000}"/>
    <cellStyle name="Input [yellow] 2 2 5 4 2 2 3" xfId="15657" xr:uid="{00000000-0005-0000-0000-0000113A0000}"/>
    <cellStyle name="Input [yellow] 2 2 5 4 2 2 4" xfId="15658" xr:uid="{00000000-0005-0000-0000-0000123A0000}"/>
    <cellStyle name="Input [yellow] 2 2 5 4 2 2 5" xfId="15659" xr:uid="{00000000-0005-0000-0000-0000133A0000}"/>
    <cellStyle name="Input [yellow] 2 2 5 4 2 2 6" xfId="15660" xr:uid="{00000000-0005-0000-0000-0000143A0000}"/>
    <cellStyle name="Input [yellow] 2 2 5 4 2 2 7" xfId="15661" xr:uid="{00000000-0005-0000-0000-0000153A0000}"/>
    <cellStyle name="Input [yellow] 2 2 5 4 2 2 8" xfId="15662" xr:uid="{00000000-0005-0000-0000-0000163A0000}"/>
    <cellStyle name="Input [yellow] 2 2 5 4 2 3" xfId="15663" xr:uid="{00000000-0005-0000-0000-0000173A0000}"/>
    <cellStyle name="Input [yellow] 2 2 5 4 2 4" xfId="15664" xr:uid="{00000000-0005-0000-0000-0000183A0000}"/>
    <cellStyle name="Input [yellow] 2 2 5 4 2 5" xfId="15665" xr:uid="{00000000-0005-0000-0000-0000193A0000}"/>
    <cellStyle name="Input [yellow] 2 2 5 4 2 6" xfId="15666" xr:uid="{00000000-0005-0000-0000-00001A3A0000}"/>
    <cellStyle name="Input [yellow] 2 2 5 4 2 7" xfId="15667" xr:uid="{00000000-0005-0000-0000-00001B3A0000}"/>
    <cellStyle name="Input [yellow] 2 2 5 4 2 8" xfId="15668" xr:uid="{00000000-0005-0000-0000-00001C3A0000}"/>
    <cellStyle name="Input [yellow] 2 2 5 4 2 9" xfId="15669" xr:uid="{00000000-0005-0000-0000-00001D3A0000}"/>
    <cellStyle name="Input [yellow] 2 2 5 4 3" xfId="15670" xr:uid="{00000000-0005-0000-0000-00001E3A0000}"/>
    <cellStyle name="Input [yellow] 2 2 5 4 3 10" xfId="15671" xr:uid="{00000000-0005-0000-0000-00001F3A0000}"/>
    <cellStyle name="Input [yellow] 2 2 5 4 3 2" xfId="15672" xr:uid="{00000000-0005-0000-0000-0000203A0000}"/>
    <cellStyle name="Input [yellow] 2 2 5 4 3 2 2" xfId="15673" xr:uid="{00000000-0005-0000-0000-0000213A0000}"/>
    <cellStyle name="Input [yellow] 2 2 5 4 3 2 3" xfId="15674" xr:uid="{00000000-0005-0000-0000-0000223A0000}"/>
    <cellStyle name="Input [yellow] 2 2 5 4 3 2 4" xfId="15675" xr:uid="{00000000-0005-0000-0000-0000233A0000}"/>
    <cellStyle name="Input [yellow] 2 2 5 4 3 2 5" xfId="15676" xr:uid="{00000000-0005-0000-0000-0000243A0000}"/>
    <cellStyle name="Input [yellow] 2 2 5 4 3 2 6" xfId="15677" xr:uid="{00000000-0005-0000-0000-0000253A0000}"/>
    <cellStyle name="Input [yellow] 2 2 5 4 3 2 7" xfId="15678" xr:uid="{00000000-0005-0000-0000-0000263A0000}"/>
    <cellStyle name="Input [yellow] 2 2 5 4 3 2 8" xfId="15679" xr:uid="{00000000-0005-0000-0000-0000273A0000}"/>
    <cellStyle name="Input [yellow] 2 2 5 4 3 3" xfId="15680" xr:uid="{00000000-0005-0000-0000-0000283A0000}"/>
    <cellStyle name="Input [yellow] 2 2 5 4 3 4" xfId="15681" xr:uid="{00000000-0005-0000-0000-0000293A0000}"/>
    <cellStyle name="Input [yellow] 2 2 5 4 3 5" xfId="15682" xr:uid="{00000000-0005-0000-0000-00002A3A0000}"/>
    <cellStyle name="Input [yellow] 2 2 5 4 3 6" xfId="15683" xr:uid="{00000000-0005-0000-0000-00002B3A0000}"/>
    <cellStyle name="Input [yellow] 2 2 5 4 3 7" xfId="15684" xr:uid="{00000000-0005-0000-0000-00002C3A0000}"/>
    <cellStyle name="Input [yellow] 2 2 5 4 3 8" xfId="15685" xr:uid="{00000000-0005-0000-0000-00002D3A0000}"/>
    <cellStyle name="Input [yellow] 2 2 5 4 3 9" xfId="15686" xr:uid="{00000000-0005-0000-0000-00002E3A0000}"/>
    <cellStyle name="Input [yellow] 2 2 5 4 4" xfId="15687" xr:uid="{00000000-0005-0000-0000-00002F3A0000}"/>
    <cellStyle name="Input [yellow] 2 2 5 4 4 2" xfId="15688" xr:uid="{00000000-0005-0000-0000-0000303A0000}"/>
    <cellStyle name="Input [yellow] 2 2 5 4 4 3" xfId="15689" xr:uid="{00000000-0005-0000-0000-0000313A0000}"/>
    <cellStyle name="Input [yellow] 2 2 5 4 4 4" xfId="15690" xr:uid="{00000000-0005-0000-0000-0000323A0000}"/>
    <cellStyle name="Input [yellow] 2 2 5 4 4 5" xfId="15691" xr:uid="{00000000-0005-0000-0000-0000333A0000}"/>
    <cellStyle name="Input [yellow] 2 2 5 4 4 6" xfId="15692" xr:uid="{00000000-0005-0000-0000-0000343A0000}"/>
    <cellStyle name="Input [yellow] 2 2 5 4 4 7" xfId="15693" xr:uid="{00000000-0005-0000-0000-0000353A0000}"/>
    <cellStyle name="Input [yellow] 2 2 5 4 4 8" xfId="15694" xr:uid="{00000000-0005-0000-0000-0000363A0000}"/>
    <cellStyle name="Input [yellow] 2 2 5 4 4 9" xfId="15695" xr:uid="{00000000-0005-0000-0000-0000373A0000}"/>
    <cellStyle name="Input [yellow] 2 2 5 4 5" xfId="15696" xr:uid="{00000000-0005-0000-0000-0000383A0000}"/>
    <cellStyle name="Input [yellow] 2 2 5 4 5 2" xfId="15697" xr:uid="{00000000-0005-0000-0000-0000393A0000}"/>
    <cellStyle name="Input [yellow] 2 2 5 4 5 3" xfId="15698" xr:uid="{00000000-0005-0000-0000-00003A3A0000}"/>
    <cellStyle name="Input [yellow] 2 2 5 4 5 4" xfId="15699" xr:uid="{00000000-0005-0000-0000-00003B3A0000}"/>
    <cellStyle name="Input [yellow] 2 2 5 4 5 5" xfId="15700" xr:uid="{00000000-0005-0000-0000-00003C3A0000}"/>
    <cellStyle name="Input [yellow] 2 2 5 4 5 6" xfId="15701" xr:uid="{00000000-0005-0000-0000-00003D3A0000}"/>
    <cellStyle name="Input [yellow] 2 2 5 4 5 7" xfId="15702" xr:uid="{00000000-0005-0000-0000-00003E3A0000}"/>
    <cellStyle name="Input [yellow] 2 2 5 4 5 8" xfId="15703" xr:uid="{00000000-0005-0000-0000-00003F3A0000}"/>
    <cellStyle name="Input [yellow] 2 2 5 4 6" xfId="15704" xr:uid="{00000000-0005-0000-0000-0000403A0000}"/>
    <cellStyle name="Input [yellow] 2 2 5 4 6 2" xfId="15705" xr:uid="{00000000-0005-0000-0000-0000413A0000}"/>
    <cellStyle name="Input [yellow] 2 2 5 4 6 3" xfId="15706" xr:uid="{00000000-0005-0000-0000-0000423A0000}"/>
    <cellStyle name="Input [yellow] 2 2 5 4 6 4" xfId="15707" xr:uid="{00000000-0005-0000-0000-0000433A0000}"/>
    <cellStyle name="Input [yellow] 2 2 5 4 6 5" xfId="15708" xr:uid="{00000000-0005-0000-0000-0000443A0000}"/>
    <cellStyle name="Input [yellow] 2 2 5 4 6 6" xfId="15709" xr:uid="{00000000-0005-0000-0000-0000453A0000}"/>
    <cellStyle name="Input [yellow] 2 2 5 4 6 7" xfId="15710" xr:uid="{00000000-0005-0000-0000-0000463A0000}"/>
    <cellStyle name="Input [yellow] 2 2 5 4 6 8" xfId="15711" xr:uid="{00000000-0005-0000-0000-0000473A0000}"/>
    <cellStyle name="Input [yellow] 2 2 5 4 7" xfId="15712" xr:uid="{00000000-0005-0000-0000-0000483A0000}"/>
    <cellStyle name="Input [yellow] 2 2 5 4 7 2" xfId="15713" xr:uid="{00000000-0005-0000-0000-0000493A0000}"/>
    <cellStyle name="Input [yellow] 2 2 5 4 7 3" xfId="15714" xr:uid="{00000000-0005-0000-0000-00004A3A0000}"/>
    <cellStyle name="Input [yellow] 2 2 5 4 7 4" xfId="15715" xr:uid="{00000000-0005-0000-0000-00004B3A0000}"/>
    <cellStyle name="Input [yellow] 2 2 5 4 7 5" xfId="15716" xr:uid="{00000000-0005-0000-0000-00004C3A0000}"/>
    <cellStyle name="Input [yellow] 2 2 5 4 7 6" xfId="15717" xr:uid="{00000000-0005-0000-0000-00004D3A0000}"/>
    <cellStyle name="Input [yellow] 2 2 5 4 7 7" xfId="15718" xr:uid="{00000000-0005-0000-0000-00004E3A0000}"/>
    <cellStyle name="Input [yellow] 2 2 5 4 7 8" xfId="15719" xr:uid="{00000000-0005-0000-0000-00004F3A0000}"/>
    <cellStyle name="Input [yellow] 2 2 5 4 8" xfId="15720" xr:uid="{00000000-0005-0000-0000-0000503A0000}"/>
    <cellStyle name="Input [yellow] 2 2 5 4 8 2" xfId="15721" xr:uid="{00000000-0005-0000-0000-0000513A0000}"/>
    <cellStyle name="Input [yellow] 2 2 5 4 8 3" xfId="15722" xr:uid="{00000000-0005-0000-0000-0000523A0000}"/>
    <cellStyle name="Input [yellow] 2 2 5 4 8 4" xfId="15723" xr:uid="{00000000-0005-0000-0000-0000533A0000}"/>
    <cellStyle name="Input [yellow] 2 2 5 4 8 5" xfId="15724" xr:uid="{00000000-0005-0000-0000-0000543A0000}"/>
    <cellStyle name="Input [yellow] 2 2 5 4 8 6" xfId="15725" xr:uid="{00000000-0005-0000-0000-0000553A0000}"/>
    <cellStyle name="Input [yellow] 2 2 5 4 8 7" xfId="15726" xr:uid="{00000000-0005-0000-0000-0000563A0000}"/>
    <cellStyle name="Input [yellow] 2 2 5 4 8 8" xfId="15727" xr:uid="{00000000-0005-0000-0000-0000573A0000}"/>
    <cellStyle name="Input [yellow] 2 2 5 4 9" xfId="15728" xr:uid="{00000000-0005-0000-0000-0000583A0000}"/>
    <cellStyle name="Input [yellow] 2 2 5 5" xfId="643" xr:uid="{00000000-0005-0000-0000-0000593A0000}"/>
    <cellStyle name="Input [yellow] 2 2 5 5 10" xfId="15729" xr:uid="{00000000-0005-0000-0000-00005A3A0000}"/>
    <cellStyle name="Input [yellow] 2 2 5 5 2" xfId="15730" xr:uid="{00000000-0005-0000-0000-00005B3A0000}"/>
    <cellStyle name="Input [yellow] 2 2 5 5 2 2" xfId="15731" xr:uid="{00000000-0005-0000-0000-00005C3A0000}"/>
    <cellStyle name="Input [yellow] 2 2 5 5 2 3" xfId="15732" xr:uid="{00000000-0005-0000-0000-00005D3A0000}"/>
    <cellStyle name="Input [yellow] 2 2 5 5 2 4" xfId="15733" xr:uid="{00000000-0005-0000-0000-00005E3A0000}"/>
    <cellStyle name="Input [yellow] 2 2 5 5 2 5" xfId="15734" xr:uid="{00000000-0005-0000-0000-00005F3A0000}"/>
    <cellStyle name="Input [yellow] 2 2 5 5 2 6" xfId="15735" xr:uid="{00000000-0005-0000-0000-0000603A0000}"/>
    <cellStyle name="Input [yellow] 2 2 5 5 2 7" xfId="15736" xr:uid="{00000000-0005-0000-0000-0000613A0000}"/>
    <cellStyle name="Input [yellow] 2 2 5 5 2 8" xfId="15737" xr:uid="{00000000-0005-0000-0000-0000623A0000}"/>
    <cellStyle name="Input [yellow] 2 2 5 5 3" xfId="15738" xr:uid="{00000000-0005-0000-0000-0000633A0000}"/>
    <cellStyle name="Input [yellow] 2 2 5 5 4" xfId="15739" xr:uid="{00000000-0005-0000-0000-0000643A0000}"/>
    <cellStyle name="Input [yellow] 2 2 5 5 5" xfId="15740" xr:uid="{00000000-0005-0000-0000-0000653A0000}"/>
    <cellStyle name="Input [yellow] 2 2 5 5 6" xfId="15741" xr:uid="{00000000-0005-0000-0000-0000663A0000}"/>
    <cellStyle name="Input [yellow] 2 2 5 5 7" xfId="15742" xr:uid="{00000000-0005-0000-0000-0000673A0000}"/>
    <cellStyle name="Input [yellow] 2 2 5 5 8" xfId="15743" xr:uid="{00000000-0005-0000-0000-0000683A0000}"/>
    <cellStyle name="Input [yellow] 2 2 5 5 9" xfId="15744" xr:uid="{00000000-0005-0000-0000-0000693A0000}"/>
    <cellStyle name="Input [yellow] 2 2 5 6" xfId="15745" xr:uid="{00000000-0005-0000-0000-00006A3A0000}"/>
    <cellStyle name="Input [yellow] 2 2 5 6 10" xfId="15746" xr:uid="{00000000-0005-0000-0000-00006B3A0000}"/>
    <cellStyle name="Input [yellow] 2 2 5 6 2" xfId="15747" xr:uid="{00000000-0005-0000-0000-00006C3A0000}"/>
    <cellStyle name="Input [yellow] 2 2 5 6 2 2" xfId="15748" xr:uid="{00000000-0005-0000-0000-00006D3A0000}"/>
    <cellStyle name="Input [yellow] 2 2 5 6 2 3" xfId="15749" xr:uid="{00000000-0005-0000-0000-00006E3A0000}"/>
    <cellStyle name="Input [yellow] 2 2 5 6 2 4" xfId="15750" xr:uid="{00000000-0005-0000-0000-00006F3A0000}"/>
    <cellStyle name="Input [yellow] 2 2 5 6 2 5" xfId="15751" xr:uid="{00000000-0005-0000-0000-0000703A0000}"/>
    <cellStyle name="Input [yellow] 2 2 5 6 2 6" xfId="15752" xr:uid="{00000000-0005-0000-0000-0000713A0000}"/>
    <cellStyle name="Input [yellow] 2 2 5 6 2 7" xfId="15753" xr:uid="{00000000-0005-0000-0000-0000723A0000}"/>
    <cellStyle name="Input [yellow] 2 2 5 6 2 8" xfId="15754" xr:uid="{00000000-0005-0000-0000-0000733A0000}"/>
    <cellStyle name="Input [yellow] 2 2 5 6 3" xfId="15755" xr:uid="{00000000-0005-0000-0000-0000743A0000}"/>
    <cellStyle name="Input [yellow] 2 2 5 6 4" xfId="15756" xr:uid="{00000000-0005-0000-0000-0000753A0000}"/>
    <cellStyle name="Input [yellow] 2 2 5 6 5" xfId="15757" xr:uid="{00000000-0005-0000-0000-0000763A0000}"/>
    <cellStyle name="Input [yellow] 2 2 5 6 6" xfId="15758" xr:uid="{00000000-0005-0000-0000-0000773A0000}"/>
    <cellStyle name="Input [yellow] 2 2 5 6 7" xfId="15759" xr:uid="{00000000-0005-0000-0000-0000783A0000}"/>
    <cellStyle name="Input [yellow] 2 2 5 6 8" xfId="15760" xr:uid="{00000000-0005-0000-0000-0000793A0000}"/>
    <cellStyle name="Input [yellow] 2 2 5 6 9" xfId="15761" xr:uid="{00000000-0005-0000-0000-00007A3A0000}"/>
    <cellStyle name="Input [yellow] 2 2 5 7" xfId="15762" xr:uid="{00000000-0005-0000-0000-00007B3A0000}"/>
    <cellStyle name="Input [yellow] 2 2 5 7 2" xfId="15763" xr:uid="{00000000-0005-0000-0000-00007C3A0000}"/>
    <cellStyle name="Input [yellow] 2 2 5 7 3" xfId="15764" xr:uid="{00000000-0005-0000-0000-00007D3A0000}"/>
    <cellStyle name="Input [yellow] 2 2 5 7 4" xfId="15765" xr:uid="{00000000-0005-0000-0000-00007E3A0000}"/>
    <cellStyle name="Input [yellow] 2 2 5 7 5" xfId="15766" xr:uid="{00000000-0005-0000-0000-00007F3A0000}"/>
    <cellStyle name="Input [yellow] 2 2 5 7 6" xfId="15767" xr:uid="{00000000-0005-0000-0000-0000803A0000}"/>
    <cellStyle name="Input [yellow] 2 2 5 7 7" xfId="15768" xr:uid="{00000000-0005-0000-0000-0000813A0000}"/>
    <cellStyle name="Input [yellow] 2 2 5 7 8" xfId="15769" xr:uid="{00000000-0005-0000-0000-0000823A0000}"/>
    <cellStyle name="Input [yellow] 2 2 5 7 9" xfId="15770" xr:uid="{00000000-0005-0000-0000-0000833A0000}"/>
    <cellStyle name="Input [yellow] 2 2 5 8" xfId="15771" xr:uid="{00000000-0005-0000-0000-0000843A0000}"/>
    <cellStyle name="Input [yellow] 2 2 5 8 2" xfId="15772" xr:uid="{00000000-0005-0000-0000-0000853A0000}"/>
    <cellStyle name="Input [yellow] 2 2 5 8 3" xfId="15773" xr:uid="{00000000-0005-0000-0000-0000863A0000}"/>
    <cellStyle name="Input [yellow] 2 2 5 8 4" xfId="15774" xr:uid="{00000000-0005-0000-0000-0000873A0000}"/>
    <cellStyle name="Input [yellow] 2 2 5 8 5" xfId="15775" xr:uid="{00000000-0005-0000-0000-0000883A0000}"/>
    <cellStyle name="Input [yellow] 2 2 5 8 6" xfId="15776" xr:uid="{00000000-0005-0000-0000-0000893A0000}"/>
    <cellStyle name="Input [yellow] 2 2 5 8 7" xfId="15777" xr:uid="{00000000-0005-0000-0000-00008A3A0000}"/>
    <cellStyle name="Input [yellow] 2 2 5 8 8" xfId="15778" xr:uid="{00000000-0005-0000-0000-00008B3A0000}"/>
    <cellStyle name="Input [yellow] 2 2 5 9" xfId="15779" xr:uid="{00000000-0005-0000-0000-00008C3A0000}"/>
    <cellStyle name="Input [yellow] 2 2 5 9 2" xfId="15780" xr:uid="{00000000-0005-0000-0000-00008D3A0000}"/>
    <cellStyle name="Input [yellow] 2 2 5 9 3" xfId="15781" xr:uid="{00000000-0005-0000-0000-00008E3A0000}"/>
    <cellStyle name="Input [yellow] 2 2 5 9 4" xfId="15782" xr:uid="{00000000-0005-0000-0000-00008F3A0000}"/>
    <cellStyle name="Input [yellow] 2 2 5 9 5" xfId="15783" xr:uid="{00000000-0005-0000-0000-0000903A0000}"/>
    <cellStyle name="Input [yellow] 2 2 5 9 6" xfId="15784" xr:uid="{00000000-0005-0000-0000-0000913A0000}"/>
    <cellStyle name="Input [yellow] 2 2 5 9 7" xfId="15785" xr:uid="{00000000-0005-0000-0000-0000923A0000}"/>
    <cellStyle name="Input [yellow] 2 2 5 9 8" xfId="15786" xr:uid="{00000000-0005-0000-0000-0000933A0000}"/>
    <cellStyle name="Input [yellow] 2 2 6" xfId="644" xr:uid="{00000000-0005-0000-0000-0000943A0000}"/>
    <cellStyle name="Input [yellow] 2 2 6 10" xfId="15787" xr:uid="{00000000-0005-0000-0000-0000953A0000}"/>
    <cellStyle name="Input [yellow] 2 2 6 10 2" xfId="15788" xr:uid="{00000000-0005-0000-0000-0000963A0000}"/>
    <cellStyle name="Input [yellow] 2 2 6 10 3" xfId="15789" xr:uid="{00000000-0005-0000-0000-0000973A0000}"/>
    <cellStyle name="Input [yellow] 2 2 6 10 4" xfId="15790" xr:uid="{00000000-0005-0000-0000-0000983A0000}"/>
    <cellStyle name="Input [yellow] 2 2 6 10 5" xfId="15791" xr:uid="{00000000-0005-0000-0000-0000993A0000}"/>
    <cellStyle name="Input [yellow] 2 2 6 10 6" xfId="15792" xr:uid="{00000000-0005-0000-0000-00009A3A0000}"/>
    <cellStyle name="Input [yellow] 2 2 6 10 7" xfId="15793" xr:uid="{00000000-0005-0000-0000-00009B3A0000}"/>
    <cellStyle name="Input [yellow] 2 2 6 10 8" xfId="15794" xr:uid="{00000000-0005-0000-0000-00009C3A0000}"/>
    <cellStyle name="Input [yellow] 2 2 6 11" xfId="15795" xr:uid="{00000000-0005-0000-0000-00009D3A0000}"/>
    <cellStyle name="Input [yellow] 2 2 6 11 2" xfId="15796" xr:uid="{00000000-0005-0000-0000-00009E3A0000}"/>
    <cellStyle name="Input [yellow] 2 2 6 11 3" xfId="15797" xr:uid="{00000000-0005-0000-0000-00009F3A0000}"/>
    <cellStyle name="Input [yellow] 2 2 6 11 4" xfId="15798" xr:uid="{00000000-0005-0000-0000-0000A03A0000}"/>
    <cellStyle name="Input [yellow] 2 2 6 11 5" xfId="15799" xr:uid="{00000000-0005-0000-0000-0000A13A0000}"/>
    <cellStyle name="Input [yellow] 2 2 6 11 6" xfId="15800" xr:uid="{00000000-0005-0000-0000-0000A23A0000}"/>
    <cellStyle name="Input [yellow] 2 2 6 11 7" xfId="15801" xr:uid="{00000000-0005-0000-0000-0000A33A0000}"/>
    <cellStyle name="Input [yellow] 2 2 6 11 8" xfId="15802" xr:uid="{00000000-0005-0000-0000-0000A43A0000}"/>
    <cellStyle name="Input [yellow] 2 2 6 12" xfId="15803" xr:uid="{00000000-0005-0000-0000-0000A53A0000}"/>
    <cellStyle name="Input [yellow] 2 2 6 13" xfId="15804" xr:uid="{00000000-0005-0000-0000-0000A63A0000}"/>
    <cellStyle name="Input [yellow] 2 2 6 14" xfId="15805" xr:uid="{00000000-0005-0000-0000-0000A73A0000}"/>
    <cellStyle name="Input [yellow] 2 2 6 15" xfId="15806" xr:uid="{00000000-0005-0000-0000-0000A83A0000}"/>
    <cellStyle name="Input [yellow] 2 2 6 16" xfId="15807" xr:uid="{00000000-0005-0000-0000-0000A93A0000}"/>
    <cellStyle name="Input [yellow] 2 2 6 17" xfId="15808" xr:uid="{00000000-0005-0000-0000-0000AA3A0000}"/>
    <cellStyle name="Input [yellow] 2 2 6 18" xfId="15809" xr:uid="{00000000-0005-0000-0000-0000AB3A0000}"/>
    <cellStyle name="Input [yellow] 2 2 6 19" xfId="15810" xr:uid="{00000000-0005-0000-0000-0000AC3A0000}"/>
    <cellStyle name="Input [yellow] 2 2 6 2" xfId="645" xr:uid="{00000000-0005-0000-0000-0000AD3A0000}"/>
    <cellStyle name="Input [yellow] 2 2 6 2 10" xfId="15811" xr:uid="{00000000-0005-0000-0000-0000AE3A0000}"/>
    <cellStyle name="Input [yellow] 2 2 6 2 11" xfId="15812" xr:uid="{00000000-0005-0000-0000-0000AF3A0000}"/>
    <cellStyle name="Input [yellow] 2 2 6 2 12" xfId="15813" xr:uid="{00000000-0005-0000-0000-0000B03A0000}"/>
    <cellStyle name="Input [yellow] 2 2 6 2 13" xfId="15814" xr:uid="{00000000-0005-0000-0000-0000B13A0000}"/>
    <cellStyle name="Input [yellow] 2 2 6 2 14" xfId="15815" xr:uid="{00000000-0005-0000-0000-0000B23A0000}"/>
    <cellStyle name="Input [yellow] 2 2 6 2 15" xfId="15816" xr:uid="{00000000-0005-0000-0000-0000B33A0000}"/>
    <cellStyle name="Input [yellow] 2 2 6 2 16" xfId="15817" xr:uid="{00000000-0005-0000-0000-0000B43A0000}"/>
    <cellStyle name="Input [yellow] 2 2 6 2 17" xfId="15818" xr:uid="{00000000-0005-0000-0000-0000B53A0000}"/>
    <cellStyle name="Input [yellow] 2 2 6 2 2" xfId="646" xr:uid="{00000000-0005-0000-0000-0000B63A0000}"/>
    <cellStyle name="Input [yellow] 2 2 6 2 2 10" xfId="15819" xr:uid="{00000000-0005-0000-0000-0000B73A0000}"/>
    <cellStyle name="Input [yellow] 2 2 6 2 2 11" xfId="15820" xr:uid="{00000000-0005-0000-0000-0000B83A0000}"/>
    <cellStyle name="Input [yellow] 2 2 6 2 2 12" xfId="15821" xr:uid="{00000000-0005-0000-0000-0000B93A0000}"/>
    <cellStyle name="Input [yellow] 2 2 6 2 2 13" xfId="15822" xr:uid="{00000000-0005-0000-0000-0000BA3A0000}"/>
    <cellStyle name="Input [yellow] 2 2 6 2 2 14" xfId="15823" xr:uid="{00000000-0005-0000-0000-0000BB3A0000}"/>
    <cellStyle name="Input [yellow] 2 2 6 2 2 15" xfId="15824" xr:uid="{00000000-0005-0000-0000-0000BC3A0000}"/>
    <cellStyle name="Input [yellow] 2 2 6 2 2 16" xfId="15825" xr:uid="{00000000-0005-0000-0000-0000BD3A0000}"/>
    <cellStyle name="Input [yellow] 2 2 6 2 2 2" xfId="647" xr:uid="{00000000-0005-0000-0000-0000BE3A0000}"/>
    <cellStyle name="Input [yellow] 2 2 6 2 2 2 10" xfId="15826" xr:uid="{00000000-0005-0000-0000-0000BF3A0000}"/>
    <cellStyle name="Input [yellow] 2 2 6 2 2 2 2" xfId="15827" xr:uid="{00000000-0005-0000-0000-0000C03A0000}"/>
    <cellStyle name="Input [yellow] 2 2 6 2 2 2 2 2" xfId="15828" xr:uid="{00000000-0005-0000-0000-0000C13A0000}"/>
    <cellStyle name="Input [yellow] 2 2 6 2 2 2 2 3" xfId="15829" xr:uid="{00000000-0005-0000-0000-0000C23A0000}"/>
    <cellStyle name="Input [yellow] 2 2 6 2 2 2 2 4" xfId="15830" xr:uid="{00000000-0005-0000-0000-0000C33A0000}"/>
    <cellStyle name="Input [yellow] 2 2 6 2 2 2 2 5" xfId="15831" xr:uid="{00000000-0005-0000-0000-0000C43A0000}"/>
    <cellStyle name="Input [yellow] 2 2 6 2 2 2 2 6" xfId="15832" xr:uid="{00000000-0005-0000-0000-0000C53A0000}"/>
    <cellStyle name="Input [yellow] 2 2 6 2 2 2 2 7" xfId="15833" xr:uid="{00000000-0005-0000-0000-0000C63A0000}"/>
    <cellStyle name="Input [yellow] 2 2 6 2 2 2 2 8" xfId="15834" xr:uid="{00000000-0005-0000-0000-0000C73A0000}"/>
    <cellStyle name="Input [yellow] 2 2 6 2 2 2 3" xfId="15835" xr:uid="{00000000-0005-0000-0000-0000C83A0000}"/>
    <cellStyle name="Input [yellow] 2 2 6 2 2 2 4" xfId="15836" xr:uid="{00000000-0005-0000-0000-0000C93A0000}"/>
    <cellStyle name="Input [yellow] 2 2 6 2 2 2 5" xfId="15837" xr:uid="{00000000-0005-0000-0000-0000CA3A0000}"/>
    <cellStyle name="Input [yellow] 2 2 6 2 2 2 6" xfId="15838" xr:uid="{00000000-0005-0000-0000-0000CB3A0000}"/>
    <cellStyle name="Input [yellow] 2 2 6 2 2 2 7" xfId="15839" xr:uid="{00000000-0005-0000-0000-0000CC3A0000}"/>
    <cellStyle name="Input [yellow] 2 2 6 2 2 2 8" xfId="15840" xr:uid="{00000000-0005-0000-0000-0000CD3A0000}"/>
    <cellStyle name="Input [yellow] 2 2 6 2 2 2 9" xfId="15841" xr:uid="{00000000-0005-0000-0000-0000CE3A0000}"/>
    <cellStyle name="Input [yellow] 2 2 6 2 2 3" xfId="15842" xr:uid="{00000000-0005-0000-0000-0000CF3A0000}"/>
    <cellStyle name="Input [yellow] 2 2 6 2 2 3 10" xfId="15843" xr:uid="{00000000-0005-0000-0000-0000D03A0000}"/>
    <cellStyle name="Input [yellow] 2 2 6 2 2 3 2" xfId="15844" xr:uid="{00000000-0005-0000-0000-0000D13A0000}"/>
    <cellStyle name="Input [yellow] 2 2 6 2 2 3 2 2" xfId="15845" xr:uid="{00000000-0005-0000-0000-0000D23A0000}"/>
    <cellStyle name="Input [yellow] 2 2 6 2 2 3 2 3" xfId="15846" xr:uid="{00000000-0005-0000-0000-0000D33A0000}"/>
    <cellStyle name="Input [yellow] 2 2 6 2 2 3 2 4" xfId="15847" xr:uid="{00000000-0005-0000-0000-0000D43A0000}"/>
    <cellStyle name="Input [yellow] 2 2 6 2 2 3 2 5" xfId="15848" xr:uid="{00000000-0005-0000-0000-0000D53A0000}"/>
    <cellStyle name="Input [yellow] 2 2 6 2 2 3 2 6" xfId="15849" xr:uid="{00000000-0005-0000-0000-0000D63A0000}"/>
    <cellStyle name="Input [yellow] 2 2 6 2 2 3 2 7" xfId="15850" xr:uid="{00000000-0005-0000-0000-0000D73A0000}"/>
    <cellStyle name="Input [yellow] 2 2 6 2 2 3 2 8" xfId="15851" xr:uid="{00000000-0005-0000-0000-0000D83A0000}"/>
    <cellStyle name="Input [yellow] 2 2 6 2 2 3 3" xfId="15852" xr:uid="{00000000-0005-0000-0000-0000D93A0000}"/>
    <cellStyle name="Input [yellow] 2 2 6 2 2 3 4" xfId="15853" xr:uid="{00000000-0005-0000-0000-0000DA3A0000}"/>
    <cellStyle name="Input [yellow] 2 2 6 2 2 3 5" xfId="15854" xr:uid="{00000000-0005-0000-0000-0000DB3A0000}"/>
    <cellStyle name="Input [yellow] 2 2 6 2 2 3 6" xfId="15855" xr:uid="{00000000-0005-0000-0000-0000DC3A0000}"/>
    <cellStyle name="Input [yellow] 2 2 6 2 2 3 7" xfId="15856" xr:uid="{00000000-0005-0000-0000-0000DD3A0000}"/>
    <cellStyle name="Input [yellow] 2 2 6 2 2 3 8" xfId="15857" xr:uid="{00000000-0005-0000-0000-0000DE3A0000}"/>
    <cellStyle name="Input [yellow] 2 2 6 2 2 3 9" xfId="15858" xr:uid="{00000000-0005-0000-0000-0000DF3A0000}"/>
    <cellStyle name="Input [yellow] 2 2 6 2 2 4" xfId="15859" xr:uid="{00000000-0005-0000-0000-0000E03A0000}"/>
    <cellStyle name="Input [yellow] 2 2 6 2 2 4 2" xfId="15860" xr:uid="{00000000-0005-0000-0000-0000E13A0000}"/>
    <cellStyle name="Input [yellow] 2 2 6 2 2 4 3" xfId="15861" xr:uid="{00000000-0005-0000-0000-0000E23A0000}"/>
    <cellStyle name="Input [yellow] 2 2 6 2 2 4 4" xfId="15862" xr:uid="{00000000-0005-0000-0000-0000E33A0000}"/>
    <cellStyle name="Input [yellow] 2 2 6 2 2 4 5" xfId="15863" xr:uid="{00000000-0005-0000-0000-0000E43A0000}"/>
    <cellStyle name="Input [yellow] 2 2 6 2 2 4 6" xfId="15864" xr:uid="{00000000-0005-0000-0000-0000E53A0000}"/>
    <cellStyle name="Input [yellow] 2 2 6 2 2 4 7" xfId="15865" xr:uid="{00000000-0005-0000-0000-0000E63A0000}"/>
    <cellStyle name="Input [yellow] 2 2 6 2 2 4 8" xfId="15866" xr:uid="{00000000-0005-0000-0000-0000E73A0000}"/>
    <cellStyle name="Input [yellow] 2 2 6 2 2 4 9" xfId="15867" xr:uid="{00000000-0005-0000-0000-0000E83A0000}"/>
    <cellStyle name="Input [yellow] 2 2 6 2 2 5" xfId="15868" xr:uid="{00000000-0005-0000-0000-0000E93A0000}"/>
    <cellStyle name="Input [yellow] 2 2 6 2 2 5 2" xfId="15869" xr:uid="{00000000-0005-0000-0000-0000EA3A0000}"/>
    <cellStyle name="Input [yellow] 2 2 6 2 2 5 3" xfId="15870" xr:uid="{00000000-0005-0000-0000-0000EB3A0000}"/>
    <cellStyle name="Input [yellow] 2 2 6 2 2 5 4" xfId="15871" xr:uid="{00000000-0005-0000-0000-0000EC3A0000}"/>
    <cellStyle name="Input [yellow] 2 2 6 2 2 5 5" xfId="15872" xr:uid="{00000000-0005-0000-0000-0000ED3A0000}"/>
    <cellStyle name="Input [yellow] 2 2 6 2 2 5 6" xfId="15873" xr:uid="{00000000-0005-0000-0000-0000EE3A0000}"/>
    <cellStyle name="Input [yellow] 2 2 6 2 2 5 7" xfId="15874" xr:uid="{00000000-0005-0000-0000-0000EF3A0000}"/>
    <cellStyle name="Input [yellow] 2 2 6 2 2 5 8" xfId="15875" xr:uid="{00000000-0005-0000-0000-0000F03A0000}"/>
    <cellStyle name="Input [yellow] 2 2 6 2 2 6" xfId="15876" xr:uid="{00000000-0005-0000-0000-0000F13A0000}"/>
    <cellStyle name="Input [yellow] 2 2 6 2 2 6 2" xfId="15877" xr:uid="{00000000-0005-0000-0000-0000F23A0000}"/>
    <cellStyle name="Input [yellow] 2 2 6 2 2 6 3" xfId="15878" xr:uid="{00000000-0005-0000-0000-0000F33A0000}"/>
    <cellStyle name="Input [yellow] 2 2 6 2 2 6 4" xfId="15879" xr:uid="{00000000-0005-0000-0000-0000F43A0000}"/>
    <cellStyle name="Input [yellow] 2 2 6 2 2 6 5" xfId="15880" xr:uid="{00000000-0005-0000-0000-0000F53A0000}"/>
    <cellStyle name="Input [yellow] 2 2 6 2 2 6 6" xfId="15881" xr:uid="{00000000-0005-0000-0000-0000F63A0000}"/>
    <cellStyle name="Input [yellow] 2 2 6 2 2 6 7" xfId="15882" xr:uid="{00000000-0005-0000-0000-0000F73A0000}"/>
    <cellStyle name="Input [yellow] 2 2 6 2 2 6 8" xfId="15883" xr:uid="{00000000-0005-0000-0000-0000F83A0000}"/>
    <cellStyle name="Input [yellow] 2 2 6 2 2 7" xfId="15884" xr:uid="{00000000-0005-0000-0000-0000F93A0000}"/>
    <cellStyle name="Input [yellow] 2 2 6 2 2 7 2" xfId="15885" xr:uid="{00000000-0005-0000-0000-0000FA3A0000}"/>
    <cellStyle name="Input [yellow] 2 2 6 2 2 7 3" xfId="15886" xr:uid="{00000000-0005-0000-0000-0000FB3A0000}"/>
    <cellStyle name="Input [yellow] 2 2 6 2 2 7 4" xfId="15887" xr:uid="{00000000-0005-0000-0000-0000FC3A0000}"/>
    <cellStyle name="Input [yellow] 2 2 6 2 2 7 5" xfId="15888" xr:uid="{00000000-0005-0000-0000-0000FD3A0000}"/>
    <cellStyle name="Input [yellow] 2 2 6 2 2 7 6" xfId="15889" xr:uid="{00000000-0005-0000-0000-0000FE3A0000}"/>
    <cellStyle name="Input [yellow] 2 2 6 2 2 7 7" xfId="15890" xr:uid="{00000000-0005-0000-0000-0000FF3A0000}"/>
    <cellStyle name="Input [yellow] 2 2 6 2 2 7 8" xfId="15891" xr:uid="{00000000-0005-0000-0000-0000003B0000}"/>
    <cellStyle name="Input [yellow] 2 2 6 2 2 8" xfId="15892" xr:uid="{00000000-0005-0000-0000-0000013B0000}"/>
    <cellStyle name="Input [yellow] 2 2 6 2 2 8 2" xfId="15893" xr:uid="{00000000-0005-0000-0000-0000023B0000}"/>
    <cellStyle name="Input [yellow] 2 2 6 2 2 8 3" xfId="15894" xr:uid="{00000000-0005-0000-0000-0000033B0000}"/>
    <cellStyle name="Input [yellow] 2 2 6 2 2 8 4" xfId="15895" xr:uid="{00000000-0005-0000-0000-0000043B0000}"/>
    <cellStyle name="Input [yellow] 2 2 6 2 2 8 5" xfId="15896" xr:uid="{00000000-0005-0000-0000-0000053B0000}"/>
    <cellStyle name="Input [yellow] 2 2 6 2 2 8 6" xfId="15897" xr:uid="{00000000-0005-0000-0000-0000063B0000}"/>
    <cellStyle name="Input [yellow] 2 2 6 2 2 8 7" xfId="15898" xr:uid="{00000000-0005-0000-0000-0000073B0000}"/>
    <cellStyle name="Input [yellow] 2 2 6 2 2 8 8" xfId="15899" xr:uid="{00000000-0005-0000-0000-0000083B0000}"/>
    <cellStyle name="Input [yellow] 2 2 6 2 2 9" xfId="15900" xr:uid="{00000000-0005-0000-0000-0000093B0000}"/>
    <cellStyle name="Input [yellow] 2 2 6 2 3" xfId="648" xr:uid="{00000000-0005-0000-0000-00000A3B0000}"/>
    <cellStyle name="Input [yellow] 2 2 6 2 3 10" xfId="15901" xr:uid="{00000000-0005-0000-0000-00000B3B0000}"/>
    <cellStyle name="Input [yellow] 2 2 6 2 3 2" xfId="15902" xr:uid="{00000000-0005-0000-0000-00000C3B0000}"/>
    <cellStyle name="Input [yellow] 2 2 6 2 3 2 2" xfId="15903" xr:uid="{00000000-0005-0000-0000-00000D3B0000}"/>
    <cellStyle name="Input [yellow] 2 2 6 2 3 2 3" xfId="15904" xr:uid="{00000000-0005-0000-0000-00000E3B0000}"/>
    <cellStyle name="Input [yellow] 2 2 6 2 3 2 4" xfId="15905" xr:uid="{00000000-0005-0000-0000-00000F3B0000}"/>
    <cellStyle name="Input [yellow] 2 2 6 2 3 2 5" xfId="15906" xr:uid="{00000000-0005-0000-0000-0000103B0000}"/>
    <cellStyle name="Input [yellow] 2 2 6 2 3 2 6" xfId="15907" xr:uid="{00000000-0005-0000-0000-0000113B0000}"/>
    <cellStyle name="Input [yellow] 2 2 6 2 3 2 7" xfId="15908" xr:uid="{00000000-0005-0000-0000-0000123B0000}"/>
    <cellStyle name="Input [yellow] 2 2 6 2 3 2 8" xfId="15909" xr:uid="{00000000-0005-0000-0000-0000133B0000}"/>
    <cellStyle name="Input [yellow] 2 2 6 2 3 3" xfId="15910" xr:uid="{00000000-0005-0000-0000-0000143B0000}"/>
    <cellStyle name="Input [yellow] 2 2 6 2 3 4" xfId="15911" xr:uid="{00000000-0005-0000-0000-0000153B0000}"/>
    <cellStyle name="Input [yellow] 2 2 6 2 3 5" xfId="15912" xr:uid="{00000000-0005-0000-0000-0000163B0000}"/>
    <cellStyle name="Input [yellow] 2 2 6 2 3 6" xfId="15913" xr:uid="{00000000-0005-0000-0000-0000173B0000}"/>
    <cellStyle name="Input [yellow] 2 2 6 2 3 7" xfId="15914" xr:uid="{00000000-0005-0000-0000-0000183B0000}"/>
    <cellStyle name="Input [yellow] 2 2 6 2 3 8" xfId="15915" xr:uid="{00000000-0005-0000-0000-0000193B0000}"/>
    <cellStyle name="Input [yellow] 2 2 6 2 3 9" xfId="15916" xr:uid="{00000000-0005-0000-0000-00001A3B0000}"/>
    <cellStyle name="Input [yellow] 2 2 6 2 4" xfId="15917" xr:uid="{00000000-0005-0000-0000-00001B3B0000}"/>
    <cellStyle name="Input [yellow] 2 2 6 2 4 10" xfId="15918" xr:uid="{00000000-0005-0000-0000-00001C3B0000}"/>
    <cellStyle name="Input [yellow] 2 2 6 2 4 2" xfId="15919" xr:uid="{00000000-0005-0000-0000-00001D3B0000}"/>
    <cellStyle name="Input [yellow] 2 2 6 2 4 2 2" xfId="15920" xr:uid="{00000000-0005-0000-0000-00001E3B0000}"/>
    <cellStyle name="Input [yellow] 2 2 6 2 4 2 3" xfId="15921" xr:uid="{00000000-0005-0000-0000-00001F3B0000}"/>
    <cellStyle name="Input [yellow] 2 2 6 2 4 2 4" xfId="15922" xr:uid="{00000000-0005-0000-0000-0000203B0000}"/>
    <cellStyle name="Input [yellow] 2 2 6 2 4 2 5" xfId="15923" xr:uid="{00000000-0005-0000-0000-0000213B0000}"/>
    <cellStyle name="Input [yellow] 2 2 6 2 4 2 6" xfId="15924" xr:uid="{00000000-0005-0000-0000-0000223B0000}"/>
    <cellStyle name="Input [yellow] 2 2 6 2 4 2 7" xfId="15925" xr:uid="{00000000-0005-0000-0000-0000233B0000}"/>
    <cellStyle name="Input [yellow] 2 2 6 2 4 2 8" xfId="15926" xr:uid="{00000000-0005-0000-0000-0000243B0000}"/>
    <cellStyle name="Input [yellow] 2 2 6 2 4 3" xfId="15927" xr:uid="{00000000-0005-0000-0000-0000253B0000}"/>
    <cellStyle name="Input [yellow] 2 2 6 2 4 4" xfId="15928" xr:uid="{00000000-0005-0000-0000-0000263B0000}"/>
    <cellStyle name="Input [yellow] 2 2 6 2 4 5" xfId="15929" xr:uid="{00000000-0005-0000-0000-0000273B0000}"/>
    <cellStyle name="Input [yellow] 2 2 6 2 4 6" xfId="15930" xr:uid="{00000000-0005-0000-0000-0000283B0000}"/>
    <cellStyle name="Input [yellow] 2 2 6 2 4 7" xfId="15931" xr:uid="{00000000-0005-0000-0000-0000293B0000}"/>
    <cellStyle name="Input [yellow] 2 2 6 2 4 8" xfId="15932" xr:uid="{00000000-0005-0000-0000-00002A3B0000}"/>
    <cellStyle name="Input [yellow] 2 2 6 2 4 9" xfId="15933" xr:uid="{00000000-0005-0000-0000-00002B3B0000}"/>
    <cellStyle name="Input [yellow] 2 2 6 2 5" xfId="15934" xr:uid="{00000000-0005-0000-0000-00002C3B0000}"/>
    <cellStyle name="Input [yellow] 2 2 6 2 5 2" xfId="15935" xr:uid="{00000000-0005-0000-0000-00002D3B0000}"/>
    <cellStyle name="Input [yellow] 2 2 6 2 5 3" xfId="15936" xr:uid="{00000000-0005-0000-0000-00002E3B0000}"/>
    <cellStyle name="Input [yellow] 2 2 6 2 5 4" xfId="15937" xr:uid="{00000000-0005-0000-0000-00002F3B0000}"/>
    <cellStyle name="Input [yellow] 2 2 6 2 5 5" xfId="15938" xr:uid="{00000000-0005-0000-0000-0000303B0000}"/>
    <cellStyle name="Input [yellow] 2 2 6 2 5 6" xfId="15939" xr:uid="{00000000-0005-0000-0000-0000313B0000}"/>
    <cellStyle name="Input [yellow] 2 2 6 2 5 7" xfId="15940" xr:uid="{00000000-0005-0000-0000-0000323B0000}"/>
    <cellStyle name="Input [yellow] 2 2 6 2 5 8" xfId="15941" xr:uid="{00000000-0005-0000-0000-0000333B0000}"/>
    <cellStyle name="Input [yellow] 2 2 6 2 5 9" xfId="15942" xr:uid="{00000000-0005-0000-0000-0000343B0000}"/>
    <cellStyle name="Input [yellow] 2 2 6 2 6" xfId="15943" xr:uid="{00000000-0005-0000-0000-0000353B0000}"/>
    <cellStyle name="Input [yellow] 2 2 6 2 6 2" xfId="15944" xr:uid="{00000000-0005-0000-0000-0000363B0000}"/>
    <cellStyle name="Input [yellow] 2 2 6 2 6 3" xfId="15945" xr:uid="{00000000-0005-0000-0000-0000373B0000}"/>
    <cellStyle name="Input [yellow] 2 2 6 2 6 4" xfId="15946" xr:uid="{00000000-0005-0000-0000-0000383B0000}"/>
    <cellStyle name="Input [yellow] 2 2 6 2 6 5" xfId="15947" xr:uid="{00000000-0005-0000-0000-0000393B0000}"/>
    <cellStyle name="Input [yellow] 2 2 6 2 6 6" xfId="15948" xr:uid="{00000000-0005-0000-0000-00003A3B0000}"/>
    <cellStyle name="Input [yellow] 2 2 6 2 6 7" xfId="15949" xr:uid="{00000000-0005-0000-0000-00003B3B0000}"/>
    <cellStyle name="Input [yellow] 2 2 6 2 6 8" xfId="15950" xr:uid="{00000000-0005-0000-0000-00003C3B0000}"/>
    <cellStyle name="Input [yellow] 2 2 6 2 7" xfId="15951" xr:uid="{00000000-0005-0000-0000-00003D3B0000}"/>
    <cellStyle name="Input [yellow] 2 2 6 2 7 2" xfId="15952" xr:uid="{00000000-0005-0000-0000-00003E3B0000}"/>
    <cellStyle name="Input [yellow] 2 2 6 2 7 3" xfId="15953" xr:uid="{00000000-0005-0000-0000-00003F3B0000}"/>
    <cellStyle name="Input [yellow] 2 2 6 2 7 4" xfId="15954" xr:uid="{00000000-0005-0000-0000-0000403B0000}"/>
    <cellStyle name="Input [yellow] 2 2 6 2 7 5" xfId="15955" xr:uid="{00000000-0005-0000-0000-0000413B0000}"/>
    <cellStyle name="Input [yellow] 2 2 6 2 7 6" xfId="15956" xr:uid="{00000000-0005-0000-0000-0000423B0000}"/>
    <cellStyle name="Input [yellow] 2 2 6 2 7 7" xfId="15957" xr:uid="{00000000-0005-0000-0000-0000433B0000}"/>
    <cellStyle name="Input [yellow] 2 2 6 2 7 8" xfId="15958" xr:uid="{00000000-0005-0000-0000-0000443B0000}"/>
    <cellStyle name="Input [yellow] 2 2 6 2 8" xfId="15959" xr:uid="{00000000-0005-0000-0000-0000453B0000}"/>
    <cellStyle name="Input [yellow] 2 2 6 2 8 2" xfId="15960" xr:uid="{00000000-0005-0000-0000-0000463B0000}"/>
    <cellStyle name="Input [yellow] 2 2 6 2 8 3" xfId="15961" xr:uid="{00000000-0005-0000-0000-0000473B0000}"/>
    <cellStyle name="Input [yellow] 2 2 6 2 8 4" xfId="15962" xr:uid="{00000000-0005-0000-0000-0000483B0000}"/>
    <cellStyle name="Input [yellow] 2 2 6 2 8 5" xfId="15963" xr:uid="{00000000-0005-0000-0000-0000493B0000}"/>
    <cellStyle name="Input [yellow] 2 2 6 2 8 6" xfId="15964" xr:uid="{00000000-0005-0000-0000-00004A3B0000}"/>
    <cellStyle name="Input [yellow] 2 2 6 2 8 7" xfId="15965" xr:uid="{00000000-0005-0000-0000-00004B3B0000}"/>
    <cellStyle name="Input [yellow] 2 2 6 2 8 8" xfId="15966" xr:uid="{00000000-0005-0000-0000-00004C3B0000}"/>
    <cellStyle name="Input [yellow] 2 2 6 2 9" xfId="15967" xr:uid="{00000000-0005-0000-0000-00004D3B0000}"/>
    <cellStyle name="Input [yellow] 2 2 6 2 9 2" xfId="15968" xr:uid="{00000000-0005-0000-0000-00004E3B0000}"/>
    <cellStyle name="Input [yellow] 2 2 6 2 9 3" xfId="15969" xr:uid="{00000000-0005-0000-0000-00004F3B0000}"/>
    <cellStyle name="Input [yellow] 2 2 6 2 9 4" xfId="15970" xr:uid="{00000000-0005-0000-0000-0000503B0000}"/>
    <cellStyle name="Input [yellow] 2 2 6 2 9 5" xfId="15971" xr:uid="{00000000-0005-0000-0000-0000513B0000}"/>
    <cellStyle name="Input [yellow] 2 2 6 2 9 6" xfId="15972" xr:uid="{00000000-0005-0000-0000-0000523B0000}"/>
    <cellStyle name="Input [yellow] 2 2 6 2 9 7" xfId="15973" xr:uid="{00000000-0005-0000-0000-0000533B0000}"/>
    <cellStyle name="Input [yellow] 2 2 6 2 9 8" xfId="15974" xr:uid="{00000000-0005-0000-0000-0000543B0000}"/>
    <cellStyle name="Input [yellow] 2 2 6 3" xfId="649" xr:uid="{00000000-0005-0000-0000-0000553B0000}"/>
    <cellStyle name="Input [yellow] 2 2 6 3 10" xfId="15975" xr:uid="{00000000-0005-0000-0000-0000563B0000}"/>
    <cellStyle name="Input [yellow] 2 2 6 3 11" xfId="15976" xr:uid="{00000000-0005-0000-0000-0000573B0000}"/>
    <cellStyle name="Input [yellow] 2 2 6 3 12" xfId="15977" xr:uid="{00000000-0005-0000-0000-0000583B0000}"/>
    <cellStyle name="Input [yellow] 2 2 6 3 13" xfId="15978" xr:uid="{00000000-0005-0000-0000-0000593B0000}"/>
    <cellStyle name="Input [yellow] 2 2 6 3 14" xfId="15979" xr:uid="{00000000-0005-0000-0000-00005A3B0000}"/>
    <cellStyle name="Input [yellow] 2 2 6 3 15" xfId="15980" xr:uid="{00000000-0005-0000-0000-00005B3B0000}"/>
    <cellStyle name="Input [yellow] 2 2 6 3 16" xfId="15981" xr:uid="{00000000-0005-0000-0000-00005C3B0000}"/>
    <cellStyle name="Input [yellow] 2 2 6 3 17" xfId="15982" xr:uid="{00000000-0005-0000-0000-00005D3B0000}"/>
    <cellStyle name="Input [yellow] 2 2 6 3 2" xfId="650" xr:uid="{00000000-0005-0000-0000-00005E3B0000}"/>
    <cellStyle name="Input [yellow] 2 2 6 3 2 10" xfId="15983" xr:uid="{00000000-0005-0000-0000-00005F3B0000}"/>
    <cellStyle name="Input [yellow] 2 2 6 3 2 11" xfId="15984" xr:uid="{00000000-0005-0000-0000-0000603B0000}"/>
    <cellStyle name="Input [yellow] 2 2 6 3 2 12" xfId="15985" xr:uid="{00000000-0005-0000-0000-0000613B0000}"/>
    <cellStyle name="Input [yellow] 2 2 6 3 2 13" xfId="15986" xr:uid="{00000000-0005-0000-0000-0000623B0000}"/>
    <cellStyle name="Input [yellow] 2 2 6 3 2 14" xfId="15987" xr:uid="{00000000-0005-0000-0000-0000633B0000}"/>
    <cellStyle name="Input [yellow] 2 2 6 3 2 15" xfId="15988" xr:uid="{00000000-0005-0000-0000-0000643B0000}"/>
    <cellStyle name="Input [yellow] 2 2 6 3 2 16" xfId="15989" xr:uid="{00000000-0005-0000-0000-0000653B0000}"/>
    <cellStyle name="Input [yellow] 2 2 6 3 2 2" xfId="651" xr:uid="{00000000-0005-0000-0000-0000663B0000}"/>
    <cellStyle name="Input [yellow] 2 2 6 3 2 2 10" xfId="15990" xr:uid="{00000000-0005-0000-0000-0000673B0000}"/>
    <cellStyle name="Input [yellow] 2 2 6 3 2 2 2" xfId="15991" xr:uid="{00000000-0005-0000-0000-0000683B0000}"/>
    <cellStyle name="Input [yellow] 2 2 6 3 2 2 2 2" xfId="15992" xr:uid="{00000000-0005-0000-0000-0000693B0000}"/>
    <cellStyle name="Input [yellow] 2 2 6 3 2 2 2 3" xfId="15993" xr:uid="{00000000-0005-0000-0000-00006A3B0000}"/>
    <cellStyle name="Input [yellow] 2 2 6 3 2 2 2 4" xfId="15994" xr:uid="{00000000-0005-0000-0000-00006B3B0000}"/>
    <cellStyle name="Input [yellow] 2 2 6 3 2 2 2 5" xfId="15995" xr:uid="{00000000-0005-0000-0000-00006C3B0000}"/>
    <cellStyle name="Input [yellow] 2 2 6 3 2 2 2 6" xfId="15996" xr:uid="{00000000-0005-0000-0000-00006D3B0000}"/>
    <cellStyle name="Input [yellow] 2 2 6 3 2 2 2 7" xfId="15997" xr:uid="{00000000-0005-0000-0000-00006E3B0000}"/>
    <cellStyle name="Input [yellow] 2 2 6 3 2 2 2 8" xfId="15998" xr:uid="{00000000-0005-0000-0000-00006F3B0000}"/>
    <cellStyle name="Input [yellow] 2 2 6 3 2 2 3" xfId="15999" xr:uid="{00000000-0005-0000-0000-0000703B0000}"/>
    <cellStyle name="Input [yellow] 2 2 6 3 2 2 4" xfId="16000" xr:uid="{00000000-0005-0000-0000-0000713B0000}"/>
    <cellStyle name="Input [yellow] 2 2 6 3 2 2 5" xfId="16001" xr:uid="{00000000-0005-0000-0000-0000723B0000}"/>
    <cellStyle name="Input [yellow] 2 2 6 3 2 2 6" xfId="16002" xr:uid="{00000000-0005-0000-0000-0000733B0000}"/>
    <cellStyle name="Input [yellow] 2 2 6 3 2 2 7" xfId="16003" xr:uid="{00000000-0005-0000-0000-0000743B0000}"/>
    <cellStyle name="Input [yellow] 2 2 6 3 2 2 8" xfId="16004" xr:uid="{00000000-0005-0000-0000-0000753B0000}"/>
    <cellStyle name="Input [yellow] 2 2 6 3 2 2 9" xfId="16005" xr:uid="{00000000-0005-0000-0000-0000763B0000}"/>
    <cellStyle name="Input [yellow] 2 2 6 3 2 3" xfId="16006" xr:uid="{00000000-0005-0000-0000-0000773B0000}"/>
    <cellStyle name="Input [yellow] 2 2 6 3 2 3 10" xfId="16007" xr:uid="{00000000-0005-0000-0000-0000783B0000}"/>
    <cellStyle name="Input [yellow] 2 2 6 3 2 3 2" xfId="16008" xr:uid="{00000000-0005-0000-0000-0000793B0000}"/>
    <cellStyle name="Input [yellow] 2 2 6 3 2 3 2 2" xfId="16009" xr:uid="{00000000-0005-0000-0000-00007A3B0000}"/>
    <cellStyle name="Input [yellow] 2 2 6 3 2 3 2 3" xfId="16010" xr:uid="{00000000-0005-0000-0000-00007B3B0000}"/>
    <cellStyle name="Input [yellow] 2 2 6 3 2 3 2 4" xfId="16011" xr:uid="{00000000-0005-0000-0000-00007C3B0000}"/>
    <cellStyle name="Input [yellow] 2 2 6 3 2 3 2 5" xfId="16012" xr:uid="{00000000-0005-0000-0000-00007D3B0000}"/>
    <cellStyle name="Input [yellow] 2 2 6 3 2 3 2 6" xfId="16013" xr:uid="{00000000-0005-0000-0000-00007E3B0000}"/>
    <cellStyle name="Input [yellow] 2 2 6 3 2 3 2 7" xfId="16014" xr:uid="{00000000-0005-0000-0000-00007F3B0000}"/>
    <cellStyle name="Input [yellow] 2 2 6 3 2 3 2 8" xfId="16015" xr:uid="{00000000-0005-0000-0000-0000803B0000}"/>
    <cellStyle name="Input [yellow] 2 2 6 3 2 3 3" xfId="16016" xr:uid="{00000000-0005-0000-0000-0000813B0000}"/>
    <cellStyle name="Input [yellow] 2 2 6 3 2 3 4" xfId="16017" xr:uid="{00000000-0005-0000-0000-0000823B0000}"/>
    <cellStyle name="Input [yellow] 2 2 6 3 2 3 5" xfId="16018" xr:uid="{00000000-0005-0000-0000-0000833B0000}"/>
    <cellStyle name="Input [yellow] 2 2 6 3 2 3 6" xfId="16019" xr:uid="{00000000-0005-0000-0000-0000843B0000}"/>
    <cellStyle name="Input [yellow] 2 2 6 3 2 3 7" xfId="16020" xr:uid="{00000000-0005-0000-0000-0000853B0000}"/>
    <cellStyle name="Input [yellow] 2 2 6 3 2 3 8" xfId="16021" xr:uid="{00000000-0005-0000-0000-0000863B0000}"/>
    <cellStyle name="Input [yellow] 2 2 6 3 2 3 9" xfId="16022" xr:uid="{00000000-0005-0000-0000-0000873B0000}"/>
    <cellStyle name="Input [yellow] 2 2 6 3 2 4" xfId="16023" xr:uid="{00000000-0005-0000-0000-0000883B0000}"/>
    <cellStyle name="Input [yellow] 2 2 6 3 2 4 2" xfId="16024" xr:uid="{00000000-0005-0000-0000-0000893B0000}"/>
    <cellStyle name="Input [yellow] 2 2 6 3 2 4 3" xfId="16025" xr:uid="{00000000-0005-0000-0000-00008A3B0000}"/>
    <cellStyle name="Input [yellow] 2 2 6 3 2 4 4" xfId="16026" xr:uid="{00000000-0005-0000-0000-00008B3B0000}"/>
    <cellStyle name="Input [yellow] 2 2 6 3 2 4 5" xfId="16027" xr:uid="{00000000-0005-0000-0000-00008C3B0000}"/>
    <cellStyle name="Input [yellow] 2 2 6 3 2 4 6" xfId="16028" xr:uid="{00000000-0005-0000-0000-00008D3B0000}"/>
    <cellStyle name="Input [yellow] 2 2 6 3 2 4 7" xfId="16029" xr:uid="{00000000-0005-0000-0000-00008E3B0000}"/>
    <cellStyle name="Input [yellow] 2 2 6 3 2 4 8" xfId="16030" xr:uid="{00000000-0005-0000-0000-00008F3B0000}"/>
    <cellStyle name="Input [yellow] 2 2 6 3 2 4 9" xfId="16031" xr:uid="{00000000-0005-0000-0000-0000903B0000}"/>
    <cellStyle name="Input [yellow] 2 2 6 3 2 5" xfId="16032" xr:uid="{00000000-0005-0000-0000-0000913B0000}"/>
    <cellStyle name="Input [yellow] 2 2 6 3 2 5 2" xfId="16033" xr:uid="{00000000-0005-0000-0000-0000923B0000}"/>
    <cellStyle name="Input [yellow] 2 2 6 3 2 5 3" xfId="16034" xr:uid="{00000000-0005-0000-0000-0000933B0000}"/>
    <cellStyle name="Input [yellow] 2 2 6 3 2 5 4" xfId="16035" xr:uid="{00000000-0005-0000-0000-0000943B0000}"/>
    <cellStyle name="Input [yellow] 2 2 6 3 2 5 5" xfId="16036" xr:uid="{00000000-0005-0000-0000-0000953B0000}"/>
    <cellStyle name="Input [yellow] 2 2 6 3 2 5 6" xfId="16037" xr:uid="{00000000-0005-0000-0000-0000963B0000}"/>
    <cellStyle name="Input [yellow] 2 2 6 3 2 5 7" xfId="16038" xr:uid="{00000000-0005-0000-0000-0000973B0000}"/>
    <cellStyle name="Input [yellow] 2 2 6 3 2 5 8" xfId="16039" xr:uid="{00000000-0005-0000-0000-0000983B0000}"/>
    <cellStyle name="Input [yellow] 2 2 6 3 2 6" xfId="16040" xr:uid="{00000000-0005-0000-0000-0000993B0000}"/>
    <cellStyle name="Input [yellow] 2 2 6 3 2 6 2" xfId="16041" xr:uid="{00000000-0005-0000-0000-00009A3B0000}"/>
    <cellStyle name="Input [yellow] 2 2 6 3 2 6 3" xfId="16042" xr:uid="{00000000-0005-0000-0000-00009B3B0000}"/>
    <cellStyle name="Input [yellow] 2 2 6 3 2 6 4" xfId="16043" xr:uid="{00000000-0005-0000-0000-00009C3B0000}"/>
    <cellStyle name="Input [yellow] 2 2 6 3 2 6 5" xfId="16044" xr:uid="{00000000-0005-0000-0000-00009D3B0000}"/>
    <cellStyle name="Input [yellow] 2 2 6 3 2 6 6" xfId="16045" xr:uid="{00000000-0005-0000-0000-00009E3B0000}"/>
    <cellStyle name="Input [yellow] 2 2 6 3 2 6 7" xfId="16046" xr:uid="{00000000-0005-0000-0000-00009F3B0000}"/>
    <cellStyle name="Input [yellow] 2 2 6 3 2 6 8" xfId="16047" xr:uid="{00000000-0005-0000-0000-0000A03B0000}"/>
    <cellStyle name="Input [yellow] 2 2 6 3 2 7" xfId="16048" xr:uid="{00000000-0005-0000-0000-0000A13B0000}"/>
    <cellStyle name="Input [yellow] 2 2 6 3 2 7 2" xfId="16049" xr:uid="{00000000-0005-0000-0000-0000A23B0000}"/>
    <cellStyle name="Input [yellow] 2 2 6 3 2 7 3" xfId="16050" xr:uid="{00000000-0005-0000-0000-0000A33B0000}"/>
    <cellStyle name="Input [yellow] 2 2 6 3 2 7 4" xfId="16051" xr:uid="{00000000-0005-0000-0000-0000A43B0000}"/>
    <cellStyle name="Input [yellow] 2 2 6 3 2 7 5" xfId="16052" xr:uid="{00000000-0005-0000-0000-0000A53B0000}"/>
    <cellStyle name="Input [yellow] 2 2 6 3 2 7 6" xfId="16053" xr:uid="{00000000-0005-0000-0000-0000A63B0000}"/>
    <cellStyle name="Input [yellow] 2 2 6 3 2 7 7" xfId="16054" xr:uid="{00000000-0005-0000-0000-0000A73B0000}"/>
    <cellStyle name="Input [yellow] 2 2 6 3 2 7 8" xfId="16055" xr:uid="{00000000-0005-0000-0000-0000A83B0000}"/>
    <cellStyle name="Input [yellow] 2 2 6 3 2 8" xfId="16056" xr:uid="{00000000-0005-0000-0000-0000A93B0000}"/>
    <cellStyle name="Input [yellow] 2 2 6 3 2 8 2" xfId="16057" xr:uid="{00000000-0005-0000-0000-0000AA3B0000}"/>
    <cellStyle name="Input [yellow] 2 2 6 3 2 8 3" xfId="16058" xr:uid="{00000000-0005-0000-0000-0000AB3B0000}"/>
    <cellStyle name="Input [yellow] 2 2 6 3 2 8 4" xfId="16059" xr:uid="{00000000-0005-0000-0000-0000AC3B0000}"/>
    <cellStyle name="Input [yellow] 2 2 6 3 2 8 5" xfId="16060" xr:uid="{00000000-0005-0000-0000-0000AD3B0000}"/>
    <cellStyle name="Input [yellow] 2 2 6 3 2 8 6" xfId="16061" xr:uid="{00000000-0005-0000-0000-0000AE3B0000}"/>
    <cellStyle name="Input [yellow] 2 2 6 3 2 8 7" xfId="16062" xr:uid="{00000000-0005-0000-0000-0000AF3B0000}"/>
    <cellStyle name="Input [yellow] 2 2 6 3 2 8 8" xfId="16063" xr:uid="{00000000-0005-0000-0000-0000B03B0000}"/>
    <cellStyle name="Input [yellow] 2 2 6 3 2 9" xfId="16064" xr:uid="{00000000-0005-0000-0000-0000B13B0000}"/>
    <cellStyle name="Input [yellow] 2 2 6 3 3" xfId="652" xr:uid="{00000000-0005-0000-0000-0000B23B0000}"/>
    <cellStyle name="Input [yellow] 2 2 6 3 3 10" xfId="16065" xr:uid="{00000000-0005-0000-0000-0000B33B0000}"/>
    <cellStyle name="Input [yellow] 2 2 6 3 3 2" xfId="16066" xr:uid="{00000000-0005-0000-0000-0000B43B0000}"/>
    <cellStyle name="Input [yellow] 2 2 6 3 3 2 2" xfId="16067" xr:uid="{00000000-0005-0000-0000-0000B53B0000}"/>
    <cellStyle name="Input [yellow] 2 2 6 3 3 2 3" xfId="16068" xr:uid="{00000000-0005-0000-0000-0000B63B0000}"/>
    <cellStyle name="Input [yellow] 2 2 6 3 3 2 4" xfId="16069" xr:uid="{00000000-0005-0000-0000-0000B73B0000}"/>
    <cellStyle name="Input [yellow] 2 2 6 3 3 2 5" xfId="16070" xr:uid="{00000000-0005-0000-0000-0000B83B0000}"/>
    <cellStyle name="Input [yellow] 2 2 6 3 3 2 6" xfId="16071" xr:uid="{00000000-0005-0000-0000-0000B93B0000}"/>
    <cellStyle name="Input [yellow] 2 2 6 3 3 2 7" xfId="16072" xr:uid="{00000000-0005-0000-0000-0000BA3B0000}"/>
    <cellStyle name="Input [yellow] 2 2 6 3 3 2 8" xfId="16073" xr:uid="{00000000-0005-0000-0000-0000BB3B0000}"/>
    <cellStyle name="Input [yellow] 2 2 6 3 3 3" xfId="16074" xr:uid="{00000000-0005-0000-0000-0000BC3B0000}"/>
    <cellStyle name="Input [yellow] 2 2 6 3 3 4" xfId="16075" xr:uid="{00000000-0005-0000-0000-0000BD3B0000}"/>
    <cellStyle name="Input [yellow] 2 2 6 3 3 5" xfId="16076" xr:uid="{00000000-0005-0000-0000-0000BE3B0000}"/>
    <cellStyle name="Input [yellow] 2 2 6 3 3 6" xfId="16077" xr:uid="{00000000-0005-0000-0000-0000BF3B0000}"/>
    <cellStyle name="Input [yellow] 2 2 6 3 3 7" xfId="16078" xr:uid="{00000000-0005-0000-0000-0000C03B0000}"/>
    <cellStyle name="Input [yellow] 2 2 6 3 3 8" xfId="16079" xr:uid="{00000000-0005-0000-0000-0000C13B0000}"/>
    <cellStyle name="Input [yellow] 2 2 6 3 3 9" xfId="16080" xr:uid="{00000000-0005-0000-0000-0000C23B0000}"/>
    <cellStyle name="Input [yellow] 2 2 6 3 4" xfId="16081" xr:uid="{00000000-0005-0000-0000-0000C33B0000}"/>
    <cellStyle name="Input [yellow] 2 2 6 3 4 10" xfId="16082" xr:uid="{00000000-0005-0000-0000-0000C43B0000}"/>
    <cellStyle name="Input [yellow] 2 2 6 3 4 2" xfId="16083" xr:uid="{00000000-0005-0000-0000-0000C53B0000}"/>
    <cellStyle name="Input [yellow] 2 2 6 3 4 2 2" xfId="16084" xr:uid="{00000000-0005-0000-0000-0000C63B0000}"/>
    <cellStyle name="Input [yellow] 2 2 6 3 4 2 3" xfId="16085" xr:uid="{00000000-0005-0000-0000-0000C73B0000}"/>
    <cellStyle name="Input [yellow] 2 2 6 3 4 2 4" xfId="16086" xr:uid="{00000000-0005-0000-0000-0000C83B0000}"/>
    <cellStyle name="Input [yellow] 2 2 6 3 4 2 5" xfId="16087" xr:uid="{00000000-0005-0000-0000-0000C93B0000}"/>
    <cellStyle name="Input [yellow] 2 2 6 3 4 2 6" xfId="16088" xr:uid="{00000000-0005-0000-0000-0000CA3B0000}"/>
    <cellStyle name="Input [yellow] 2 2 6 3 4 2 7" xfId="16089" xr:uid="{00000000-0005-0000-0000-0000CB3B0000}"/>
    <cellStyle name="Input [yellow] 2 2 6 3 4 2 8" xfId="16090" xr:uid="{00000000-0005-0000-0000-0000CC3B0000}"/>
    <cellStyle name="Input [yellow] 2 2 6 3 4 3" xfId="16091" xr:uid="{00000000-0005-0000-0000-0000CD3B0000}"/>
    <cellStyle name="Input [yellow] 2 2 6 3 4 4" xfId="16092" xr:uid="{00000000-0005-0000-0000-0000CE3B0000}"/>
    <cellStyle name="Input [yellow] 2 2 6 3 4 5" xfId="16093" xr:uid="{00000000-0005-0000-0000-0000CF3B0000}"/>
    <cellStyle name="Input [yellow] 2 2 6 3 4 6" xfId="16094" xr:uid="{00000000-0005-0000-0000-0000D03B0000}"/>
    <cellStyle name="Input [yellow] 2 2 6 3 4 7" xfId="16095" xr:uid="{00000000-0005-0000-0000-0000D13B0000}"/>
    <cellStyle name="Input [yellow] 2 2 6 3 4 8" xfId="16096" xr:uid="{00000000-0005-0000-0000-0000D23B0000}"/>
    <cellStyle name="Input [yellow] 2 2 6 3 4 9" xfId="16097" xr:uid="{00000000-0005-0000-0000-0000D33B0000}"/>
    <cellStyle name="Input [yellow] 2 2 6 3 5" xfId="16098" xr:uid="{00000000-0005-0000-0000-0000D43B0000}"/>
    <cellStyle name="Input [yellow] 2 2 6 3 5 2" xfId="16099" xr:uid="{00000000-0005-0000-0000-0000D53B0000}"/>
    <cellStyle name="Input [yellow] 2 2 6 3 5 3" xfId="16100" xr:uid="{00000000-0005-0000-0000-0000D63B0000}"/>
    <cellStyle name="Input [yellow] 2 2 6 3 5 4" xfId="16101" xr:uid="{00000000-0005-0000-0000-0000D73B0000}"/>
    <cellStyle name="Input [yellow] 2 2 6 3 5 5" xfId="16102" xr:uid="{00000000-0005-0000-0000-0000D83B0000}"/>
    <cellStyle name="Input [yellow] 2 2 6 3 5 6" xfId="16103" xr:uid="{00000000-0005-0000-0000-0000D93B0000}"/>
    <cellStyle name="Input [yellow] 2 2 6 3 5 7" xfId="16104" xr:uid="{00000000-0005-0000-0000-0000DA3B0000}"/>
    <cellStyle name="Input [yellow] 2 2 6 3 5 8" xfId="16105" xr:uid="{00000000-0005-0000-0000-0000DB3B0000}"/>
    <cellStyle name="Input [yellow] 2 2 6 3 5 9" xfId="16106" xr:uid="{00000000-0005-0000-0000-0000DC3B0000}"/>
    <cellStyle name="Input [yellow] 2 2 6 3 6" xfId="16107" xr:uid="{00000000-0005-0000-0000-0000DD3B0000}"/>
    <cellStyle name="Input [yellow] 2 2 6 3 6 2" xfId="16108" xr:uid="{00000000-0005-0000-0000-0000DE3B0000}"/>
    <cellStyle name="Input [yellow] 2 2 6 3 6 3" xfId="16109" xr:uid="{00000000-0005-0000-0000-0000DF3B0000}"/>
    <cellStyle name="Input [yellow] 2 2 6 3 6 4" xfId="16110" xr:uid="{00000000-0005-0000-0000-0000E03B0000}"/>
    <cellStyle name="Input [yellow] 2 2 6 3 6 5" xfId="16111" xr:uid="{00000000-0005-0000-0000-0000E13B0000}"/>
    <cellStyle name="Input [yellow] 2 2 6 3 6 6" xfId="16112" xr:uid="{00000000-0005-0000-0000-0000E23B0000}"/>
    <cellStyle name="Input [yellow] 2 2 6 3 6 7" xfId="16113" xr:uid="{00000000-0005-0000-0000-0000E33B0000}"/>
    <cellStyle name="Input [yellow] 2 2 6 3 6 8" xfId="16114" xr:uid="{00000000-0005-0000-0000-0000E43B0000}"/>
    <cellStyle name="Input [yellow] 2 2 6 3 7" xfId="16115" xr:uid="{00000000-0005-0000-0000-0000E53B0000}"/>
    <cellStyle name="Input [yellow] 2 2 6 3 7 2" xfId="16116" xr:uid="{00000000-0005-0000-0000-0000E63B0000}"/>
    <cellStyle name="Input [yellow] 2 2 6 3 7 3" xfId="16117" xr:uid="{00000000-0005-0000-0000-0000E73B0000}"/>
    <cellStyle name="Input [yellow] 2 2 6 3 7 4" xfId="16118" xr:uid="{00000000-0005-0000-0000-0000E83B0000}"/>
    <cellStyle name="Input [yellow] 2 2 6 3 7 5" xfId="16119" xr:uid="{00000000-0005-0000-0000-0000E93B0000}"/>
    <cellStyle name="Input [yellow] 2 2 6 3 7 6" xfId="16120" xr:uid="{00000000-0005-0000-0000-0000EA3B0000}"/>
    <cellStyle name="Input [yellow] 2 2 6 3 7 7" xfId="16121" xr:uid="{00000000-0005-0000-0000-0000EB3B0000}"/>
    <cellStyle name="Input [yellow] 2 2 6 3 7 8" xfId="16122" xr:uid="{00000000-0005-0000-0000-0000EC3B0000}"/>
    <cellStyle name="Input [yellow] 2 2 6 3 8" xfId="16123" xr:uid="{00000000-0005-0000-0000-0000ED3B0000}"/>
    <cellStyle name="Input [yellow] 2 2 6 3 8 2" xfId="16124" xr:uid="{00000000-0005-0000-0000-0000EE3B0000}"/>
    <cellStyle name="Input [yellow] 2 2 6 3 8 3" xfId="16125" xr:uid="{00000000-0005-0000-0000-0000EF3B0000}"/>
    <cellStyle name="Input [yellow] 2 2 6 3 8 4" xfId="16126" xr:uid="{00000000-0005-0000-0000-0000F03B0000}"/>
    <cellStyle name="Input [yellow] 2 2 6 3 8 5" xfId="16127" xr:uid="{00000000-0005-0000-0000-0000F13B0000}"/>
    <cellStyle name="Input [yellow] 2 2 6 3 8 6" xfId="16128" xr:uid="{00000000-0005-0000-0000-0000F23B0000}"/>
    <cellStyle name="Input [yellow] 2 2 6 3 8 7" xfId="16129" xr:uid="{00000000-0005-0000-0000-0000F33B0000}"/>
    <cellStyle name="Input [yellow] 2 2 6 3 8 8" xfId="16130" xr:uid="{00000000-0005-0000-0000-0000F43B0000}"/>
    <cellStyle name="Input [yellow] 2 2 6 3 9" xfId="16131" xr:uid="{00000000-0005-0000-0000-0000F53B0000}"/>
    <cellStyle name="Input [yellow] 2 2 6 3 9 2" xfId="16132" xr:uid="{00000000-0005-0000-0000-0000F63B0000}"/>
    <cellStyle name="Input [yellow] 2 2 6 3 9 3" xfId="16133" xr:uid="{00000000-0005-0000-0000-0000F73B0000}"/>
    <cellStyle name="Input [yellow] 2 2 6 3 9 4" xfId="16134" xr:uid="{00000000-0005-0000-0000-0000F83B0000}"/>
    <cellStyle name="Input [yellow] 2 2 6 3 9 5" xfId="16135" xr:uid="{00000000-0005-0000-0000-0000F93B0000}"/>
    <cellStyle name="Input [yellow] 2 2 6 3 9 6" xfId="16136" xr:uid="{00000000-0005-0000-0000-0000FA3B0000}"/>
    <cellStyle name="Input [yellow] 2 2 6 3 9 7" xfId="16137" xr:uid="{00000000-0005-0000-0000-0000FB3B0000}"/>
    <cellStyle name="Input [yellow] 2 2 6 3 9 8" xfId="16138" xr:uid="{00000000-0005-0000-0000-0000FC3B0000}"/>
    <cellStyle name="Input [yellow] 2 2 6 4" xfId="653" xr:uid="{00000000-0005-0000-0000-0000FD3B0000}"/>
    <cellStyle name="Input [yellow] 2 2 6 4 10" xfId="16139" xr:uid="{00000000-0005-0000-0000-0000FE3B0000}"/>
    <cellStyle name="Input [yellow] 2 2 6 4 11" xfId="16140" xr:uid="{00000000-0005-0000-0000-0000FF3B0000}"/>
    <cellStyle name="Input [yellow] 2 2 6 4 12" xfId="16141" xr:uid="{00000000-0005-0000-0000-0000003C0000}"/>
    <cellStyle name="Input [yellow] 2 2 6 4 13" xfId="16142" xr:uid="{00000000-0005-0000-0000-0000013C0000}"/>
    <cellStyle name="Input [yellow] 2 2 6 4 14" xfId="16143" xr:uid="{00000000-0005-0000-0000-0000023C0000}"/>
    <cellStyle name="Input [yellow] 2 2 6 4 15" xfId="16144" xr:uid="{00000000-0005-0000-0000-0000033C0000}"/>
    <cellStyle name="Input [yellow] 2 2 6 4 16" xfId="16145" xr:uid="{00000000-0005-0000-0000-0000043C0000}"/>
    <cellStyle name="Input [yellow] 2 2 6 4 2" xfId="654" xr:uid="{00000000-0005-0000-0000-0000053C0000}"/>
    <cellStyle name="Input [yellow] 2 2 6 4 2 10" xfId="16146" xr:uid="{00000000-0005-0000-0000-0000063C0000}"/>
    <cellStyle name="Input [yellow] 2 2 6 4 2 2" xfId="16147" xr:uid="{00000000-0005-0000-0000-0000073C0000}"/>
    <cellStyle name="Input [yellow] 2 2 6 4 2 2 2" xfId="16148" xr:uid="{00000000-0005-0000-0000-0000083C0000}"/>
    <cellStyle name="Input [yellow] 2 2 6 4 2 2 3" xfId="16149" xr:uid="{00000000-0005-0000-0000-0000093C0000}"/>
    <cellStyle name="Input [yellow] 2 2 6 4 2 2 4" xfId="16150" xr:uid="{00000000-0005-0000-0000-00000A3C0000}"/>
    <cellStyle name="Input [yellow] 2 2 6 4 2 2 5" xfId="16151" xr:uid="{00000000-0005-0000-0000-00000B3C0000}"/>
    <cellStyle name="Input [yellow] 2 2 6 4 2 2 6" xfId="16152" xr:uid="{00000000-0005-0000-0000-00000C3C0000}"/>
    <cellStyle name="Input [yellow] 2 2 6 4 2 2 7" xfId="16153" xr:uid="{00000000-0005-0000-0000-00000D3C0000}"/>
    <cellStyle name="Input [yellow] 2 2 6 4 2 2 8" xfId="16154" xr:uid="{00000000-0005-0000-0000-00000E3C0000}"/>
    <cellStyle name="Input [yellow] 2 2 6 4 2 3" xfId="16155" xr:uid="{00000000-0005-0000-0000-00000F3C0000}"/>
    <cellStyle name="Input [yellow] 2 2 6 4 2 4" xfId="16156" xr:uid="{00000000-0005-0000-0000-0000103C0000}"/>
    <cellStyle name="Input [yellow] 2 2 6 4 2 5" xfId="16157" xr:uid="{00000000-0005-0000-0000-0000113C0000}"/>
    <cellStyle name="Input [yellow] 2 2 6 4 2 6" xfId="16158" xr:uid="{00000000-0005-0000-0000-0000123C0000}"/>
    <cellStyle name="Input [yellow] 2 2 6 4 2 7" xfId="16159" xr:uid="{00000000-0005-0000-0000-0000133C0000}"/>
    <cellStyle name="Input [yellow] 2 2 6 4 2 8" xfId="16160" xr:uid="{00000000-0005-0000-0000-0000143C0000}"/>
    <cellStyle name="Input [yellow] 2 2 6 4 2 9" xfId="16161" xr:uid="{00000000-0005-0000-0000-0000153C0000}"/>
    <cellStyle name="Input [yellow] 2 2 6 4 3" xfId="16162" xr:uid="{00000000-0005-0000-0000-0000163C0000}"/>
    <cellStyle name="Input [yellow] 2 2 6 4 3 10" xfId="16163" xr:uid="{00000000-0005-0000-0000-0000173C0000}"/>
    <cellStyle name="Input [yellow] 2 2 6 4 3 2" xfId="16164" xr:uid="{00000000-0005-0000-0000-0000183C0000}"/>
    <cellStyle name="Input [yellow] 2 2 6 4 3 2 2" xfId="16165" xr:uid="{00000000-0005-0000-0000-0000193C0000}"/>
    <cellStyle name="Input [yellow] 2 2 6 4 3 2 3" xfId="16166" xr:uid="{00000000-0005-0000-0000-00001A3C0000}"/>
    <cellStyle name="Input [yellow] 2 2 6 4 3 2 4" xfId="16167" xr:uid="{00000000-0005-0000-0000-00001B3C0000}"/>
    <cellStyle name="Input [yellow] 2 2 6 4 3 2 5" xfId="16168" xr:uid="{00000000-0005-0000-0000-00001C3C0000}"/>
    <cellStyle name="Input [yellow] 2 2 6 4 3 2 6" xfId="16169" xr:uid="{00000000-0005-0000-0000-00001D3C0000}"/>
    <cellStyle name="Input [yellow] 2 2 6 4 3 2 7" xfId="16170" xr:uid="{00000000-0005-0000-0000-00001E3C0000}"/>
    <cellStyle name="Input [yellow] 2 2 6 4 3 2 8" xfId="16171" xr:uid="{00000000-0005-0000-0000-00001F3C0000}"/>
    <cellStyle name="Input [yellow] 2 2 6 4 3 3" xfId="16172" xr:uid="{00000000-0005-0000-0000-0000203C0000}"/>
    <cellStyle name="Input [yellow] 2 2 6 4 3 4" xfId="16173" xr:uid="{00000000-0005-0000-0000-0000213C0000}"/>
    <cellStyle name="Input [yellow] 2 2 6 4 3 5" xfId="16174" xr:uid="{00000000-0005-0000-0000-0000223C0000}"/>
    <cellStyle name="Input [yellow] 2 2 6 4 3 6" xfId="16175" xr:uid="{00000000-0005-0000-0000-0000233C0000}"/>
    <cellStyle name="Input [yellow] 2 2 6 4 3 7" xfId="16176" xr:uid="{00000000-0005-0000-0000-0000243C0000}"/>
    <cellStyle name="Input [yellow] 2 2 6 4 3 8" xfId="16177" xr:uid="{00000000-0005-0000-0000-0000253C0000}"/>
    <cellStyle name="Input [yellow] 2 2 6 4 3 9" xfId="16178" xr:uid="{00000000-0005-0000-0000-0000263C0000}"/>
    <cellStyle name="Input [yellow] 2 2 6 4 4" xfId="16179" xr:uid="{00000000-0005-0000-0000-0000273C0000}"/>
    <cellStyle name="Input [yellow] 2 2 6 4 4 2" xfId="16180" xr:uid="{00000000-0005-0000-0000-0000283C0000}"/>
    <cellStyle name="Input [yellow] 2 2 6 4 4 3" xfId="16181" xr:uid="{00000000-0005-0000-0000-0000293C0000}"/>
    <cellStyle name="Input [yellow] 2 2 6 4 4 4" xfId="16182" xr:uid="{00000000-0005-0000-0000-00002A3C0000}"/>
    <cellStyle name="Input [yellow] 2 2 6 4 4 5" xfId="16183" xr:uid="{00000000-0005-0000-0000-00002B3C0000}"/>
    <cellStyle name="Input [yellow] 2 2 6 4 4 6" xfId="16184" xr:uid="{00000000-0005-0000-0000-00002C3C0000}"/>
    <cellStyle name="Input [yellow] 2 2 6 4 4 7" xfId="16185" xr:uid="{00000000-0005-0000-0000-00002D3C0000}"/>
    <cellStyle name="Input [yellow] 2 2 6 4 4 8" xfId="16186" xr:uid="{00000000-0005-0000-0000-00002E3C0000}"/>
    <cellStyle name="Input [yellow] 2 2 6 4 4 9" xfId="16187" xr:uid="{00000000-0005-0000-0000-00002F3C0000}"/>
    <cellStyle name="Input [yellow] 2 2 6 4 5" xfId="16188" xr:uid="{00000000-0005-0000-0000-0000303C0000}"/>
    <cellStyle name="Input [yellow] 2 2 6 4 5 2" xfId="16189" xr:uid="{00000000-0005-0000-0000-0000313C0000}"/>
    <cellStyle name="Input [yellow] 2 2 6 4 5 3" xfId="16190" xr:uid="{00000000-0005-0000-0000-0000323C0000}"/>
    <cellStyle name="Input [yellow] 2 2 6 4 5 4" xfId="16191" xr:uid="{00000000-0005-0000-0000-0000333C0000}"/>
    <cellStyle name="Input [yellow] 2 2 6 4 5 5" xfId="16192" xr:uid="{00000000-0005-0000-0000-0000343C0000}"/>
    <cellStyle name="Input [yellow] 2 2 6 4 5 6" xfId="16193" xr:uid="{00000000-0005-0000-0000-0000353C0000}"/>
    <cellStyle name="Input [yellow] 2 2 6 4 5 7" xfId="16194" xr:uid="{00000000-0005-0000-0000-0000363C0000}"/>
    <cellStyle name="Input [yellow] 2 2 6 4 5 8" xfId="16195" xr:uid="{00000000-0005-0000-0000-0000373C0000}"/>
    <cellStyle name="Input [yellow] 2 2 6 4 6" xfId="16196" xr:uid="{00000000-0005-0000-0000-0000383C0000}"/>
    <cellStyle name="Input [yellow] 2 2 6 4 6 2" xfId="16197" xr:uid="{00000000-0005-0000-0000-0000393C0000}"/>
    <cellStyle name="Input [yellow] 2 2 6 4 6 3" xfId="16198" xr:uid="{00000000-0005-0000-0000-00003A3C0000}"/>
    <cellStyle name="Input [yellow] 2 2 6 4 6 4" xfId="16199" xr:uid="{00000000-0005-0000-0000-00003B3C0000}"/>
    <cellStyle name="Input [yellow] 2 2 6 4 6 5" xfId="16200" xr:uid="{00000000-0005-0000-0000-00003C3C0000}"/>
    <cellStyle name="Input [yellow] 2 2 6 4 6 6" xfId="16201" xr:uid="{00000000-0005-0000-0000-00003D3C0000}"/>
    <cellStyle name="Input [yellow] 2 2 6 4 6 7" xfId="16202" xr:uid="{00000000-0005-0000-0000-00003E3C0000}"/>
    <cellStyle name="Input [yellow] 2 2 6 4 6 8" xfId="16203" xr:uid="{00000000-0005-0000-0000-00003F3C0000}"/>
    <cellStyle name="Input [yellow] 2 2 6 4 7" xfId="16204" xr:uid="{00000000-0005-0000-0000-0000403C0000}"/>
    <cellStyle name="Input [yellow] 2 2 6 4 7 2" xfId="16205" xr:uid="{00000000-0005-0000-0000-0000413C0000}"/>
    <cellStyle name="Input [yellow] 2 2 6 4 7 3" xfId="16206" xr:uid="{00000000-0005-0000-0000-0000423C0000}"/>
    <cellStyle name="Input [yellow] 2 2 6 4 7 4" xfId="16207" xr:uid="{00000000-0005-0000-0000-0000433C0000}"/>
    <cellStyle name="Input [yellow] 2 2 6 4 7 5" xfId="16208" xr:uid="{00000000-0005-0000-0000-0000443C0000}"/>
    <cellStyle name="Input [yellow] 2 2 6 4 7 6" xfId="16209" xr:uid="{00000000-0005-0000-0000-0000453C0000}"/>
    <cellStyle name="Input [yellow] 2 2 6 4 7 7" xfId="16210" xr:uid="{00000000-0005-0000-0000-0000463C0000}"/>
    <cellStyle name="Input [yellow] 2 2 6 4 7 8" xfId="16211" xr:uid="{00000000-0005-0000-0000-0000473C0000}"/>
    <cellStyle name="Input [yellow] 2 2 6 4 8" xfId="16212" xr:uid="{00000000-0005-0000-0000-0000483C0000}"/>
    <cellStyle name="Input [yellow] 2 2 6 4 8 2" xfId="16213" xr:uid="{00000000-0005-0000-0000-0000493C0000}"/>
    <cellStyle name="Input [yellow] 2 2 6 4 8 3" xfId="16214" xr:uid="{00000000-0005-0000-0000-00004A3C0000}"/>
    <cellStyle name="Input [yellow] 2 2 6 4 8 4" xfId="16215" xr:uid="{00000000-0005-0000-0000-00004B3C0000}"/>
    <cellStyle name="Input [yellow] 2 2 6 4 8 5" xfId="16216" xr:uid="{00000000-0005-0000-0000-00004C3C0000}"/>
    <cellStyle name="Input [yellow] 2 2 6 4 8 6" xfId="16217" xr:uid="{00000000-0005-0000-0000-00004D3C0000}"/>
    <cellStyle name="Input [yellow] 2 2 6 4 8 7" xfId="16218" xr:uid="{00000000-0005-0000-0000-00004E3C0000}"/>
    <cellStyle name="Input [yellow] 2 2 6 4 8 8" xfId="16219" xr:uid="{00000000-0005-0000-0000-00004F3C0000}"/>
    <cellStyle name="Input [yellow] 2 2 6 4 9" xfId="16220" xr:uid="{00000000-0005-0000-0000-0000503C0000}"/>
    <cellStyle name="Input [yellow] 2 2 6 5" xfId="655" xr:uid="{00000000-0005-0000-0000-0000513C0000}"/>
    <cellStyle name="Input [yellow] 2 2 6 5 10" xfId="16221" xr:uid="{00000000-0005-0000-0000-0000523C0000}"/>
    <cellStyle name="Input [yellow] 2 2 6 5 2" xfId="16222" xr:uid="{00000000-0005-0000-0000-0000533C0000}"/>
    <cellStyle name="Input [yellow] 2 2 6 5 2 2" xfId="16223" xr:uid="{00000000-0005-0000-0000-0000543C0000}"/>
    <cellStyle name="Input [yellow] 2 2 6 5 2 3" xfId="16224" xr:uid="{00000000-0005-0000-0000-0000553C0000}"/>
    <cellStyle name="Input [yellow] 2 2 6 5 2 4" xfId="16225" xr:uid="{00000000-0005-0000-0000-0000563C0000}"/>
    <cellStyle name="Input [yellow] 2 2 6 5 2 5" xfId="16226" xr:uid="{00000000-0005-0000-0000-0000573C0000}"/>
    <cellStyle name="Input [yellow] 2 2 6 5 2 6" xfId="16227" xr:uid="{00000000-0005-0000-0000-0000583C0000}"/>
    <cellStyle name="Input [yellow] 2 2 6 5 2 7" xfId="16228" xr:uid="{00000000-0005-0000-0000-0000593C0000}"/>
    <cellStyle name="Input [yellow] 2 2 6 5 2 8" xfId="16229" xr:uid="{00000000-0005-0000-0000-00005A3C0000}"/>
    <cellStyle name="Input [yellow] 2 2 6 5 3" xfId="16230" xr:uid="{00000000-0005-0000-0000-00005B3C0000}"/>
    <cellStyle name="Input [yellow] 2 2 6 5 4" xfId="16231" xr:uid="{00000000-0005-0000-0000-00005C3C0000}"/>
    <cellStyle name="Input [yellow] 2 2 6 5 5" xfId="16232" xr:uid="{00000000-0005-0000-0000-00005D3C0000}"/>
    <cellStyle name="Input [yellow] 2 2 6 5 6" xfId="16233" xr:uid="{00000000-0005-0000-0000-00005E3C0000}"/>
    <cellStyle name="Input [yellow] 2 2 6 5 7" xfId="16234" xr:uid="{00000000-0005-0000-0000-00005F3C0000}"/>
    <cellStyle name="Input [yellow] 2 2 6 5 8" xfId="16235" xr:uid="{00000000-0005-0000-0000-0000603C0000}"/>
    <cellStyle name="Input [yellow] 2 2 6 5 9" xfId="16236" xr:uid="{00000000-0005-0000-0000-0000613C0000}"/>
    <cellStyle name="Input [yellow] 2 2 6 6" xfId="16237" xr:uid="{00000000-0005-0000-0000-0000623C0000}"/>
    <cellStyle name="Input [yellow] 2 2 6 6 10" xfId="16238" xr:uid="{00000000-0005-0000-0000-0000633C0000}"/>
    <cellStyle name="Input [yellow] 2 2 6 6 2" xfId="16239" xr:uid="{00000000-0005-0000-0000-0000643C0000}"/>
    <cellStyle name="Input [yellow] 2 2 6 6 2 2" xfId="16240" xr:uid="{00000000-0005-0000-0000-0000653C0000}"/>
    <cellStyle name="Input [yellow] 2 2 6 6 2 3" xfId="16241" xr:uid="{00000000-0005-0000-0000-0000663C0000}"/>
    <cellStyle name="Input [yellow] 2 2 6 6 2 4" xfId="16242" xr:uid="{00000000-0005-0000-0000-0000673C0000}"/>
    <cellStyle name="Input [yellow] 2 2 6 6 2 5" xfId="16243" xr:uid="{00000000-0005-0000-0000-0000683C0000}"/>
    <cellStyle name="Input [yellow] 2 2 6 6 2 6" xfId="16244" xr:uid="{00000000-0005-0000-0000-0000693C0000}"/>
    <cellStyle name="Input [yellow] 2 2 6 6 2 7" xfId="16245" xr:uid="{00000000-0005-0000-0000-00006A3C0000}"/>
    <cellStyle name="Input [yellow] 2 2 6 6 2 8" xfId="16246" xr:uid="{00000000-0005-0000-0000-00006B3C0000}"/>
    <cellStyle name="Input [yellow] 2 2 6 6 3" xfId="16247" xr:uid="{00000000-0005-0000-0000-00006C3C0000}"/>
    <cellStyle name="Input [yellow] 2 2 6 6 4" xfId="16248" xr:uid="{00000000-0005-0000-0000-00006D3C0000}"/>
    <cellStyle name="Input [yellow] 2 2 6 6 5" xfId="16249" xr:uid="{00000000-0005-0000-0000-00006E3C0000}"/>
    <cellStyle name="Input [yellow] 2 2 6 6 6" xfId="16250" xr:uid="{00000000-0005-0000-0000-00006F3C0000}"/>
    <cellStyle name="Input [yellow] 2 2 6 6 7" xfId="16251" xr:uid="{00000000-0005-0000-0000-0000703C0000}"/>
    <cellStyle name="Input [yellow] 2 2 6 6 8" xfId="16252" xr:uid="{00000000-0005-0000-0000-0000713C0000}"/>
    <cellStyle name="Input [yellow] 2 2 6 6 9" xfId="16253" xr:uid="{00000000-0005-0000-0000-0000723C0000}"/>
    <cellStyle name="Input [yellow] 2 2 6 7" xfId="16254" xr:uid="{00000000-0005-0000-0000-0000733C0000}"/>
    <cellStyle name="Input [yellow] 2 2 6 7 2" xfId="16255" xr:uid="{00000000-0005-0000-0000-0000743C0000}"/>
    <cellStyle name="Input [yellow] 2 2 6 7 3" xfId="16256" xr:uid="{00000000-0005-0000-0000-0000753C0000}"/>
    <cellStyle name="Input [yellow] 2 2 6 7 4" xfId="16257" xr:uid="{00000000-0005-0000-0000-0000763C0000}"/>
    <cellStyle name="Input [yellow] 2 2 6 7 5" xfId="16258" xr:uid="{00000000-0005-0000-0000-0000773C0000}"/>
    <cellStyle name="Input [yellow] 2 2 6 7 6" xfId="16259" xr:uid="{00000000-0005-0000-0000-0000783C0000}"/>
    <cellStyle name="Input [yellow] 2 2 6 7 7" xfId="16260" xr:uid="{00000000-0005-0000-0000-0000793C0000}"/>
    <cellStyle name="Input [yellow] 2 2 6 7 8" xfId="16261" xr:uid="{00000000-0005-0000-0000-00007A3C0000}"/>
    <cellStyle name="Input [yellow] 2 2 6 7 9" xfId="16262" xr:uid="{00000000-0005-0000-0000-00007B3C0000}"/>
    <cellStyle name="Input [yellow] 2 2 6 8" xfId="16263" xr:uid="{00000000-0005-0000-0000-00007C3C0000}"/>
    <cellStyle name="Input [yellow] 2 2 6 8 2" xfId="16264" xr:uid="{00000000-0005-0000-0000-00007D3C0000}"/>
    <cellStyle name="Input [yellow] 2 2 6 8 3" xfId="16265" xr:uid="{00000000-0005-0000-0000-00007E3C0000}"/>
    <cellStyle name="Input [yellow] 2 2 6 8 4" xfId="16266" xr:uid="{00000000-0005-0000-0000-00007F3C0000}"/>
    <cellStyle name="Input [yellow] 2 2 6 8 5" xfId="16267" xr:uid="{00000000-0005-0000-0000-0000803C0000}"/>
    <cellStyle name="Input [yellow] 2 2 6 8 6" xfId="16268" xr:uid="{00000000-0005-0000-0000-0000813C0000}"/>
    <cellStyle name="Input [yellow] 2 2 6 8 7" xfId="16269" xr:uid="{00000000-0005-0000-0000-0000823C0000}"/>
    <cellStyle name="Input [yellow] 2 2 6 8 8" xfId="16270" xr:uid="{00000000-0005-0000-0000-0000833C0000}"/>
    <cellStyle name="Input [yellow] 2 2 6 9" xfId="16271" xr:uid="{00000000-0005-0000-0000-0000843C0000}"/>
    <cellStyle name="Input [yellow] 2 2 6 9 2" xfId="16272" xr:uid="{00000000-0005-0000-0000-0000853C0000}"/>
    <cellStyle name="Input [yellow] 2 2 6 9 3" xfId="16273" xr:uid="{00000000-0005-0000-0000-0000863C0000}"/>
    <cellStyle name="Input [yellow] 2 2 6 9 4" xfId="16274" xr:uid="{00000000-0005-0000-0000-0000873C0000}"/>
    <cellStyle name="Input [yellow] 2 2 6 9 5" xfId="16275" xr:uid="{00000000-0005-0000-0000-0000883C0000}"/>
    <cellStyle name="Input [yellow] 2 2 6 9 6" xfId="16276" xr:uid="{00000000-0005-0000-0000-0000893C0000}"/>
    <cellStyle name="Input [yellow] 2 2 6 9 7" xfId="16277" xr:uid="{00000000-0005-0000-0000-00008A3C0000}"/>
    <cellStyle name="Input [yellow] 2 2 6 9 8" xfId="16278" xr:uid="{00000000-0005-0000-0000-00008B3C0000}"/>
    <cellStyle name="Input [yellow] 2 2 7" xfId="656" xr:uid="{00000000-0005-0000-0000-00008C3C0000}"/>
    <cellStyle name="Input [yellow] 2 2 7 10" xfId="16279" xr:uid="{00000000-0005-0000-0000-00008D3C0000}"/>
    <cellStyle name="Input [yellow] 2 2 7 11" xfId="16280" xr:uid="{00000000-0005-0000-0000-00008E3C0000}"/>
    <cellStyle name="Input [yellow] 2 2 7 12" xfId="16281" xr:uid="{00000000-0005-0000-0000-00008F3C0000}"/>
    <cellStyle name="Input [yellow] 2 2 7 13" xfId="16282" xr:uid="{00000000-0005-0000-0000-0000903C0000}"/>
    <cellStyle name="Input [yellow] 2 2 7 14" xfId="16283" xr:uid="{00000000-0005-0000-0000-0000913C0000}"/>
    <cellStyle name="Input [yellow] 2 2 7 15" xfId="16284" xr:uid="{00000000-0005-0000-0000-0000923C0000}"/>
    <cellStyle name="Input [yellow] 2 2 7 16" xfId="16285" xr:uid="{00000000-0005-0000-0000-0000933C0000}"/>
    <cellStyle name="Input [yellow] 2 2 7 17" xfId="16286" xr:uid="{00000000-0005-0000-0000-0000943C0000}"/>
    <cellStyle name="Input [yellow] 2 2 7 2" xfId="657" xr:uid="{00000000-0005-0000-0000-0000953C0000}"/>
    <cellStyle name="Input [yellow] 2 2 7 2 10" xfId="16287" xr:uid="{00000000-0005-0000-0000-0000963C0000}"/>
    <cellStyle name="Input [yellow] 2 2 7 2 11" xfId="16288" xr:uid="{00000000-0005-0000-0000-0000973C0000}"/>
    <cellStyle name="Input [yellow] 2 2 7 2 12" xfId="16289" xr:uid="{00000000-0005-0000-0000-0000983C0000}"/>
    <cellStyle name="Input [yellow] 2 2 7 2 13" xfId="16290" xr:uid="{00000000-0005-0000-0000-0000993C0000}"/>
    <cellStyle name="Input [yellow] 2 2 7 2 14" xfId="16291" xr:uid="{00000000-0005-0000-0000-00009A3C0000}"/>
    <cellStyle name="Input [yellow] 2 2 7 2 15" xfId="16292" xr:uid="{00000000-0005-0000-0000-00009B3C0000}"/>
    <cellStyle name="Input [yellow] 2 2 7 2 16" xfId="16293" xr:uid="{00000000-0005-0000-0000-00009C3C0000}"/>
    <cellStyle name="Input [yellow] 2 2 7 2 2" xfId="658" xr:uid="{00000000-0005-0000-0000-00009D3C0000}"/>
    <cellStyle name="Input [yellow] 2 2 7 2 2 10" xfId="16294" xr:uid="{00000000-0005-0000-0000-00009E3C0000}"/>
    <cellStyle name="Input [yellow] 2 2 7 2 2 2" xfId="16295" xr:uid="{00000000-0005-0000-0000-00009F3C0000}"/>
    <cellStyle name="Input [yellow] 2 2 7 2 2 2 2" xfId="16296" xr:uid="{00000000-0005-0000-0000-0000A03C0000}"/>
    <cellStyle name="Input [yellow] 2 2 7 2 2 2 3" xfId="16297" xr:uid="{00000000-0005-0000-0000-0000A13C0000}"/>
    <cellStyle name="Input [yellow] 2 2 7 2 2 2 4" xfId="16298" xr:uid="{00000000-0005-0000-0000-0000A23C0000}"/>
    <cellStyle name="Input [yellow] 2 2 7 2 2 2 5" xfId="16299" xr:uid="{00000000-0005-0000-0000-0000A33C0000}"/>
    <cellStyle name="Input [yellow] 2 2 7 2 2 2 6" xfId="16300" xr:uid="{00000000-0005-0000-0000-0000A43C0000}"/>
    <cellStyle name="Input [yellow] 2 2 7 2 2 2 7" xfId="16301" xr:uid="{00000000-0005-0000-0000-0000A53C0000}"/>
    <cellStyle name="Input [yellow] 2 2 7 2 2 2 8" xfId="16302" xr:uid="{00000000-0005-0000-0000-0000A63C0000}"/>
    <cellStyle name="Input [yellow] 2 2 7 2 2 3" xfId="16303" xr:uid="{00000000-0005-0000-0000-0000A73C0000}"/>
    <cellStyle name="Input [yellow] 2 2 7 2 2 4" xfId="16304" xr:uid="{00000000-0005-0000-0000-0000A83C0000}"/>
    <cellStyle name="Input [yellow] 2 2 7 2 2 5" xfId="16305" xr:uid="{00000000-0005-0000-0000-0000A93C0000}"/>
    <cellStyle name="Input [yellow] 2 2 7 2 2 6" xfId="16306" xr:uid="{00000000-0005-0000-0000-0000AA3C0000}"/>
    <cellStyle name="Input [yellow] 2 2 7 2 2 7" xfId="16307" xr:uid="{00000000-0005-0000-0000-0000AB3C0000}"/>
    <cellStyle name="Input [yellow] 2 2 7 2 2 8" xfId="16308" xr:uid="{00000000-0005-0000-0000-0000AC3C0000}"/>
    <cellStyle name="Input [yellow] 2 2 7 2 2 9" xfId="16309" xr:uid="{00000000-0005-0000-0000-0000AD3C0000}"/>
    <cellStyle name="Input [yellow] 2 2 7 2 3" xfId="16310" xr:uid="{00000000-0005-0000-0000-0000AE3C0000}"/>
    <cellStyle name="Input [yellow] 2 2 7 2 3 10" xfId="16311" xr:uid="{00000000-0005-0000-0000-0000AF3C0000}"/>
    <cellStyle name="Input [yellow] 2 2 7 2 3 2" xfId="16312" xr:uid="{00000000-0005-0000-0000-0000B03C0000}"/>
    <cellStyle name="Input [yellow] 2 2 7 2 3 2 2" xfId="16313" xr:uid="{00000000-0005-0000-0000-0000B13C0000}"/>
    <cellStyle name="Input [yellow] 2 2 7 2 3 2 3" xfId="16314" xr:uid="{00000000-0005-0000-0000-0000B23C0000}"/>
    <cellStyle name="Input [yellow] 2 2 7 2 3 2 4" xfId="16315" xr:uid="{00000000-0005-0000-0000-0000B33C0000}"/>
    <cellStyle name="Input [yellow] 2 2 7 2 3 2 5" xfId="16316" xr:uid="{00000000-0005-0000-0000-0000B43C0000}"/>
    <cellStyle name="Input [yellow] 2 2 7 2 3 2 6" xfId="16317" xr:uid="{00000000-0005-0000-0000-0000B53C0000}"/>
    <cellStyle name="Input [yellow] 2 2 7 2 3 2 7" xfId="16318" xr:uid="{00000000-0005-0000-0000-0000B63C0000}"/>
    <cellStyle name="Input [yellow] 2 2 7 2 3 2 8" xfId="16319" xr:uid="{00000000-0005-0000-0000-0000B73C0000}"/>
    <cellStyle name="Input [yellow] 2 2 7 2 3 3" xfId="16320" xr:uid="{00000000-0005-0000-0000-0000B83C0000}"/>
    <cellStyle name="Input [yellow] 2 2 7 2 3 4" xfId="16321" xr:uid="{00000000-0005-0000-0000-0000B93C0000}"/>
    <cellStyle name="Input [yellow] 2 2 7 2 3 5" xfId="16322" xr:uid="{00000000-0005-0000-0000-0000BA3C0000}"/>
    <cellStyle name="Input [yellow] 2 2 7 2 3 6" xfId="16323" xr:uid="{00000000-0005-0000-0000-0000BB3C0000}"/>
    <cellStyle name="Input [yellow] 2 2 7 2 3 7" xfId="16324" xr:uid="{00000000-0005-0000-0000-0000BC3C0000}"/>
    <cellStyle name="Input [yellow] 2 2 7 2 3 8" xfId="16325" xr:uid="{00000000-0005-0000-0000-0000BD3C0000}"/>
    <cellStyle name="Input [yellow] 2 2 7 2 3 9" xfId="16326" xr:uid="{00000000-0005-0000-0000-0000BE3C0000}"/>
    <cellStyle name="Input [yellow] 2 2 7 2 4" xfId="16327" xr:uid="{00000000-0005-0000-0000-0000BF3C0000}"/>
    <cellStyle name="Input [yellow] 2 2 7 2 4 2" xfId="16328" xr:uid="{00000000-0005-0000-0000-0000C03C0000}"/>
    <cellStyle name="Input [yellow] 2 2 7 2 4 3" xfId="16329" xr:uid="{00000000-0005-0000-0000-0000C13C0000}"/>
    <cellStyle name="Input [yellow] 2 2 7 2 4 4" xfId="16330" xr:uid="{00000000-0005-0000-0000-0000C23C0000}"/>
    <cellStyle name="Input [yellow] 2 2 7 2 4 5" xfId="16331" xr:uid="{00000000-0005-0000-0000-0000C33C0000}"/>
    <cellStyle name="Input [yellow] 2 2 7 2 4 6" xfId="16332" xr:uid="{00000000-0005-0000-0000-0000C43C0000}"/>
    <cellStyle name="Input [yellow] 2 2 7 2 4 7" xfId="16333" xr:uid="{00000000-0005-0000-0000-0000C53C0000}"/>
    <cellStyle name="Input [yellow] 2 2 7 2 4 8" xfId="16334" xr:uid="{00000000-0005-0000-0000-0000C63C0000}"/>
    <cellStyle name="Input [yellow] 2 2 7 2 4 9" xfId="16335" xr:uid="{00000000-0005-0000-0000-0000C73C0000}"/>
    <cellStyle name="Input [yellow] 2 2 7 2 5" xfId="16336" xr:uid="{00000000-0005-0000-0000-0000C83C0000}"/>
    <cellStyle name="Input [yellow] 2 2 7 2 5 2" xfId="16337" xr:uid="{00000000-0005-0000-0000-0000C93C0000}"/>
    <cellStyle name="Input [yellow] 2 2 7 2 5 3" xfId="16338" xr:uid="{00000000-0005-0000-0000-0000CA3C0000}"/>
    <cellStyle name="Input [yellow] 2 2 7 2 5 4" xfId="16339" xr:uid="{00000000-0005-0000-0000-0000CB3C0000}"/>
    <cellStyle name="Input [yellow] 2 2 7 2 5 5" xfId="16340" xr:uid="{00000000-0005-0000-0000-0000CC3C0000}"/>
    <cellStyle name="Input [yellow] 2 2 7 2 5 6" xfId="16341" xr:uid="{00000000-0005-0000-0000-0000CD3C0000}"/>
    <cellStyle name="Input [yellow] 2 2 7 2 5 7" xfId="16342" xr:uid="{00000000-0005-0000-0000-0000CE3C0000}"/>
    <cellStyle name="Input [yellow] 2 2 7 2 5 8" xfId="16343" xr:uid="{00000000-0005-0000-0000-0000CF3C0000}"/>
    <cellStyle name="Input [yellow] 2 2 7 2 6" xfId="16344" xr:uid="{00000000-0005-0000-0000-0000D03C0000}"/>
    <cellStyle name="Input [yellow] 2 2 7 2 6 2" xfId="16345" xr:uid="{00000000-0005-0000-0000-0000D13C0000}"/>
    <cellStyle name="Input [yellow] 2 2 7 2 6 3" xfId="16346" xr:uid="{00000000-0005-0000-0000-0000D23C0000}"/>
    <cellStyle name="Input [yellow] 2 2 7 2 6 4" xfId="16347" xr:uid="{00000000-0005-0000-0000-0000D33C0000}"/>
    <cellStyle name="Input [yellow] 2 2 7 2 6 5" xfId="16348" xr:uid="{00000000-0005-0000-0000-0000D43C0000}"/>
    <cellStyle name="Input [yellow] 2 2 7 2 6 6" xfId="16349" xr:uid="{00000000-0005-0000-0000-0000D53C0000}"/>
    <cellStyle name="Input [yellow] 2 2 7 2 6 7" xfId="16350" xr:uid="{00000000-0005-0000-0000-0000D63C0000}"/>
    <cellStyle name="Input [yellow] 2 2 7 2 6 8" xfId="16351" xr:uid="{00000000-0005-0000-0000-0000D73C0000}"/>
    <cellStyle name="Input [yellow] 2 2 7 2 7" xfId="16352" xr:uid="{00000000-0005-0000-0000-0000D83C0000}"/>
    <cellStyle name="Input [yellow] 2 2 7 2 7 2" xfId="16353" xr:uid="{00000000-0005-0000-0000-0000D93C0000}"/>
    <cellStyle name="Input [yellow] 2 2 7 2 7 3" xfId="16354" xr:uid="{00000000-0005-0000-0000-0000DA3C0000}"/>
    <cellStyle name="Input [yellow] 2 2 7 2 7 4" xfId="16355" xr:uid="{00000000-0005-0000-0000-0000DB3C0000}"/>
    <cellStyle name="Input [yellow] 2 2 7 2 7 5" xfId="16356" xr:uid="{00000000-0005-0000-0000-0000DC3C0000}"/>
    <cellStyle name="Input [yellow] 2 2 7 2 7 6" xfId="16357" xr:uid="{00000000-0005-0000-0000-0000DD3C0000}"/>
    <cellStyle name="Input [yellow] 2 2 7 2 7 7" xfId="16358" xr:uid="{00000000-0005-0000-0000-0000DE3C0000}"/>
    <cellStyle name="Input [yellow] 2 2 7 2 7 8" xfId="16359" xr:uid="{00000000-0005-0000-0000-0000DF3C0000}"/>
    <cellStyle name="Input [yellow] 2 2 7 2 8" xfId="16360" xr:uid="{00000000-0005-0000-0000-0000E03C0000}"/>
    <cellStyle name="Input [yellow] 2 2 7 2 8 2" xfId="16361" xr:uid="{00000000-0005-0000-0000-0000E13C0000}"/>
    <cellStyle name="Input [yellow] 2 2 7 2 8 3" xfId="16362" xr:uid="{00000000-0005-0000-0000-0000E23C0000}"/>
    <cellStyle name="Input [yellow] 2 2 7 2 8 4" xfId="16363" xr:uid="{00000000-0005-0000-0000-0000E33C0000}"/>
    <cellStyle name="Input [yellow] 2 2 7 2 8 5" xfId="16364" xr:uid="{00000000-0005-0000-0000-0000E43C0000}"/>
    <cellStyle name="Input [yellow] 2 2 7 2 8 6" xfId="16365" xr:uid="{00000000-0005-0000-0000-0000E53C0000}"/>
    <cellStyle name="Input [yellow] 2 2 7 2 8 7" xfId="16366" xr:uid="{00000000-0005-0000-0000-0000E63C0000}"/>
    <cellStyle name="Input [yellow] 2 2 7 2 8 8" xfId="16367" xr:uid="{00000000-0005-0000-0000-0000E73C0000}"/>
    <cellStyle name="Input [yellow] 2 2 7 2 9" xfId="16368" xr:uid="{00000000-0005-0000-0000-0000E83C0000}"/>
    <cellStyle name="Input [yellow] 2 2 7 3" xfId="659" xr:uid="{00000000-0005-0000-0000-0000E93C0000}"/>
    <cellStyle name="Input [yellow] 2 2 7 3 10" xfId="16369" xr:uid="{00000000-0005-0000-0000-0000EA3C0000}"/>
    <cellStyle name="Input [yellow] 2 2 7 3 2" xfId="16370" xr:uid="{00000000-0005-0000-0000-0000EB3C0000}"/>
    <cellStyle name="Input [yellow] 2 2 7 3 2 2" xfId="16371" xr:uid="{00000000-0005-0000-0000-0000EC3C0000}"/>
    <cellStyle name="Input [yellow] 2 2 7 3 2 3" xfId="16372" xr:uid="{00000000-0005-0000-0000-0000ED3C0000}"/>
    <cellStyle name="Input [yellow] 2 2 7 3 2 4" xfId="16373" xr:uid="{00000000-0005-0000-0000-0000EE3C0000}"/>
    <cellStyle name="Input [yellow] 2 2 7 3 2 5" xfId="16374" xr:uid="{00000000-0005-0000-0000-0000EF3C0000}"/>
    <cellStyle name="Input [yellow] 2 2 7 3 2 6" xfId="16375" xr:uid="{00000000-0005-0000-0000-0000F03C0000}"/>
    <cellStyle name="Input [yellow] 2 2 7 3 2 7" xfId="16376" xr:uid="{00000000-0005-0000-0000-0000F13C0000}"/>
    <cellStyle name="Input [yellow] 2 2 7 3 2 8" xfId="16377" xr:uid="{00000000-0005-0000-0000-0000F23C0000}"/>
    <cellStyle name="Input [yellow] 2 2 7 3 3" xfId="16378" xr:uid="{00000000-0005-0000-0000-0000F33C0000}"/>
    <cellStyle name="Input [yellow] 2 2 7 3 4" xfId="16379" xr:uid="{00000000-0005-0000-0000-0000F43C0000}"/>
    <cellStyle name="Input [yellow] 2 2 7 3 5" xfId="16380" xr:uid="{00000000-0005-0000-0000-0000F53C0000}"/>
    <cellStyle name="Input [yellow] 2 2 7 3 6" xfId="16381" xr:uid="{00000000-0005-0000-0000-0000F63C0000}"/>
    <cellStyle name="Input [yellow] 2 2 7 3 7" xfId="16382" xr:uid="{00000000-0005-0000-0000-0000F73C0000}"/>
    <cellStyle name="Input [yellow] 2 2 7 3 8" xfId="16383" xr:uid="{00000000-0005-0000-0000-0000F83C0000}"/>
    <cellStyle name="Input [yellow] 2 2 7 3 9" xfId="16384" xr:uid="{00000000-0005-0000-0000-0000F93C0000}"/>
    <cellStyle name="Input [yellow] 2 2 7 4" xfId="16385" xr:uid="{00000000-0005-0000-0000-0000FA3C0000}"/>
    <cellStyle name="Input [yellow] 2 2 7 4 10" xfId="16386" xr:uid="{00000000-0005-0000-0000-0000FB3C0000}"/>
    <cellStyle name="Input [yellow] 2 2 7 4 2" xfId="16387" xr:uid="{00000000-0005-0000-0000-0000FC3C0000}"/>
    <cellStyle name="Input [yellow] 2 2 7 4 2 2" xfId="16388" xr:uid="{00000000-0005-0000-0000-0000FD3C0000}"/>
    <cellStyle name="Input [yellow] 2 2 7 4 2 3" xfId="16389" xr:uid="{00000000-0005-0000-0000-0000FE3C0000}"/>
    <cellStyle name="Input [yellow] 2 2 7 4 2 4" xfId="16390" xr:uid="{00000000-0005-0000-0000-0000FF3C0000}"/>
    <cellStyle name="Input [yellow] 2 2 7 4 2 5" xfId="16391" xr:uid="{00000000-0005-0000-0000-0000003D0000}"/>
    <cellStyle name="Input [yellow] 2 2 7 4 2 6" xfId="16392" xr:uid="{00000000-0005-0000-0000-0000013D0000}"/>
    <cellStyle name="Input [yellow] 2 2 7 4 2 7" xfId="16393" xr:uid="{00000000-0005-0000-0000-0000023D0000}"/>
    <cellStyle name="Input [yellow] 2 2 7 4 2 8" xfId="16394" xr:uid="{00000000-0005-0000-0000-0000033D0000}"/>
    <cellStyle name="Input [yellow] 2 2 7 4 3" xfId="16395" xr:uid="{00000000-0005-0000-0000-0000043D0000}"/>
    <cellStyle name="Input [yellow] 2 2 7 4 4" xfId="16396" xr:uid="{00000000-0005-0000-0000-0000053D0000}"/>
    <cellStyle name="Input [yellow] 2 2 7 4 5" xfId="16397" xr:uid="{00000000-0005-0000-0000-0000063D0000}"/>
    <cellStyle name="Input [yellow] 2 2 7 4 6" xfId="16398" xr:uid="{00000000-0005-0000-0000-0000073D0000}"/>
    <cellStyle name="Input [yellow] 2 2 7 4 7" xfId="16399" xr:uid="{00000000-0005-0000-0000-0000083D0000}"/>
    <cellStyle name="Input [yellow] 2 2 7 4 8" xfId="16400" xr:uid="{00000000-0005-0000-0000-0000093D0000}"/>
    <cellStyle name="Input [yellow] 2 2 7 4 9" xfId="16401" xr:uid="{00000000-0005-0000-0000-00000A3D0000}"/>
    <cellStyle name="Input [yellow] 2 2 7 5" xfId="16402" xr:uid="{00000000-0005-0000-0000-00000B3D0000}"/>
    <cellStyle name="Input [yellow] 2 2 7 5 2" xfId="16403" xr:uid="{00000000-0005-0000-0000-00000C3D0000}"/>
    <cellStyle name="Input [yellow] 2 2 7 5 3" xfId="16404" xr:uid="{00000000-0005-0000-0000-00000D3D0000}"/>
    <cellStyle name="Input [yellow] 2 2 7 5 4" xfId="16405" xr:uid="{00000000-0005-0000-0000-00000E3D0000}"/>
    <cellStyle name="Input [yellow] 2 2 7 5 5" xfId="16406" xr:uid="{00000000-0005-0000-0000-00000F3D0000}"/>
    <cellStyle name="Input [yellow] 2 2 7 5 6" xfId="16407" xr:uid="{00000000-0005-0000-0000-0000103D0000}"/>
    <cellStyle name="Input [yellow] 2 2 7 5 7" xfId="16408" xr:uid="{00000000-0005-0000-0000-0000113D0000}"/>
    <cellStyle name="Input [yellow] 2 2 7 5 8" xfId="16409" xr:uid="{00000000-0005-0000-0000-0000123D0000}"/>
    <cellStyle name="Input [yellow] 2 2 7 5 9" xfId="16410" xr:uid="{00000000-0005-0000-0000-0000133D0000}"/>
    <cellStyle name="Input [yellow] 2 2 7 6" xfId="16411" xr:uid="{00000000-0005-0000-0000-0000143D0000}"/>
    <cellStyle name="Input [yellow] 2 2 7 6 2" xfId="16412" xr:uid="{00000000-0005-0000-0000-0000153D0000}"/>
    <cellStyle name="Input [yellow] 2 2 7 6 3" xfId="16413" xr:uid="{00000000-0005-0000-0000-0000163D0000}"/>
    <cellStyle name="Input [yellow] 2 2 7 6 4" xfId="16414" xr:uid="{00000000-0005-0000-0000-0000173D0000}"/>
    <cellStyle name="Input [yellow] 2 2 7 6 5" xfId="16415" xr:uid="{00000000-0005-0000-0000-0000183D0000}"/>
    <cellStyle name="Input [yellow] 2 2 7 6 6" xfId="16416" xr:uid="{00000000-0005-0000-0000-0000193D0000}"/>
    <cellStyle name="Input [yellow] 2 2 7 6 7" xfId="16417" xr:uid="{00000000-0005-0000-0000-00001A3D0000}"/>
    <cellStyle name="Input [yellow] 2 2 7 6 8" xfId="16418" xr:uid="{00000000-0005-0000-0000-00001B3D0000}"/>
    <cellStyle name="Input [yellow] 2 2 7 7" xfId="16419" xr:uid="{00000000-0005-0000-0000-00001C3D0000}"/>
    <cellStyle name="Input [yellow] 2 2 7 7 2" xfId="16420" xr:uid="{00000000-0005-0000-0000-00001D3D0000}"/>
    <cellStyle name="Input [yellow] 2 2 7 7 3" xfId="16421" xr:uid="{00000000-0005-0000-0000-00001E3D0000}"/>
    <cellStyle name="Input [yellow] 2 2 7 7 4" xfId="16422" xr:uid="{00000000-0005-0000-0000-00001F3D0000}"/>
    <cellStyle name="Input [yellow] 2 2 7 7 5" xfId="16423" xr:uid="{00000000-0005-0000-0000-0000203D0000}"/>
    <cellStyle name="Input [yellow] 2 2 7 7 6" xfId="16424" xr:uid="{00000000-0005-0000-0000-0000213D0000}"/>
    <cellStyle name="Input [yellow] 2 2 7 7 7" xfId="16425" xr:uid="{00000000-0005-0000-0000-0000223D0000}"/>
    <cellStyle name="Input [yellow] 2 2 7 7 8" xfId="16426" xr:uid="{00000000-0005-0000-0000-0000233D0000}"/>
    <cellStyle name="Input [yellow] 2 2 7 8" xfId="16427" xr:uid="{00000000-0005-0000-0000-0000243D0000}"/>
    <cellStyle name="Input [yellow] 2 2 7 8 2" xfId="16428" xr:uid="{00000000-0005-0000-0000-0000253D0000}"/>
    <cellStyle name="Input [yellow] 2 2 7 8 3" xfId="16429" xr:uid="{00000000-0005-0000-0000-0000263D0000}"/>
    <cellStyle name="Input [yellow] 2 2 7 8 4" xfId="16430" xr:uid="{00000000-0005-0000-0000-0000273D0000}"/>
    <cellStyle name="Input [yellow] 2 2 7 8 5" xfId="16431" xr:uid="{00000000-0005-0000-0000-0000283D0000}"/>
    <cellStyle name="Input [yellow] 2 2 7 8 6" xfId="16432" xr:uid="{00000000-0005-0000-0000-0000293D0000}"/>
    <cellStyle name="Input [yellow] 2 2 7 8 7" xfId="16433" xr:uid="{00000000-0005-0000-0000-00002A3D0000}"/>
    <cellStyle name="Input [yellow] 2 2 7 8 8" xfId="16434" xr:uid="{00000000-0005-0000-0000-00002B3D0000}"/>
    <cellStyle name="Input [yellow] 2 2 7 9" xfId="16435" xr:uid="{00000000-0005-0000-0000-00002C3D0000}"/>
    <cellStyle name="Input [yellow] 2 2 7 9 2" xfId="16436" xr:uid="{00000000-0005-0000-0000-00002D3D0000}"/>
    <cellStyle name="Input [yellow] 2 2 7 9 3" xfId="16437" xr:uid="{00000000-0005-0000-0000-00002E3D0000}"/>
    <cellStyle name="Input [yellow] 2 2 7 9 4" xfId="16438" xr:uid="{00000000-0005-0000-0000-00002F3D0000}"/>
    <cellStyle name="Input [yellow] 2 2 7 9 5" xfId="16439" xr:uid="{00000000-0005-0000-0000-0000303D0000}"/>
    <cellStyle name="Input [yellow] 2 2 7 9 6" xfId="16440" xr:uid="{00000000-0005-0000-0000-0000313D0000}"/>
    <cellStyle name="Input [yellow] 2 2 7 9 7" xfId="16441" xr:uid="{00000000-0005-0000-0000-0000323D0000}"/>
    <cellStyle name="Input [yellow] 2 2 7 9 8" xfId="16442" xr:uid="{00000000-0005-0000-0000-0000333D0000}"/>
    <cellStyle name="Input [yellow] 2 2 8" xfId="660" xr:uid="{00000000-0005-0000-0000-0000343D0000}"/>
    <cellStyle name="Input [yellow] 2 2 8 10" xfId="16443" xr:uid="{00000000-0005-0000-0000-0000353D0000}"/>
    <cellStyle name="Input [yellow] 2 2 8 11" xfId="16444" xr:uid="{00000000-0005-0000-0000-0000363D0000}"/>
    <cellStyle name="Input [yellow] 2 2 8 12" xfId="16445" xr:uid="{00000000-0005-0000-0000-0000373D0000}"/>
    <cellStyle name="Input [yellow] 2 2 8 13" xfId="16446" xr:uid="{00000000-0005-0000-0000-0000383D0000}"/>
    <cellStyle name="Input [yellow] 2 2 8 14" xfId="16447" xr:uid="{00000000-0005-0000-0000-0000393D0000}"/>
    <cellStyle name="Input [yellow] 2 2 8 15" xfId="16448" xr:uid="{00000000-0005-0000-0000-00003A3D0000}"/>
    <cellStyle name="Input [yellow] 2 2 8 16" xfId="16449" xr:uid="{00000000-0005-0000-0000-00003B3D0000}"/>
    <cellStyle name="Input [yellow] 2 2 8 2" xfId="661" xr:uid="{00000000-0005-0000-0000-00003C3D0000}"/>
    <cellStyle name="Input [yellow] 2 2 8 2 10" xfId="16450" xr:uid="{00000000-0005-0000-0000-00003D3D0000}"/>
    <cellStyle name="Input [yellow] 2 2 8 2 2" xfId="16451" xr:uid="{00000000-0005-0000-0000-00003E3D0000}"/>
    <cellStyle name="Input [yellow] 2 2 8 2 2 2" xfId="16452" xr:uid="{00000000-0005-0000-0000-00003F3D0000}"/>
    <cellStyle name="Input [yellow] 2 2 8 2 2 3" xfId="16453" xr:uid="{00000000-0005-0000-0000-0000403D0000}"/>
    <cellStyle name="Input [yellow] 2 2 8 2 2 4" xfId="16454" xr:uid="{00000000-0005-0000-0000-0000413D0000}"/>
    <cellStyle name="Input [yellow] 2 2 8 2 2 5" xfId="16455" xr:uid="{00000000-0005-0000-0000-0000423D0000}"/>
    <cellStyle name="Input [yellow] 2 2 8 2 2 6" xfId="16456" xr:uid="{00000000-0005-0000-0000-0000433D0000}"/>
    <cellStyle name="Input [yellow] 2 2 8 2 2 7" xfId="16457" xr:uid="{00000000-0005-0000-0000-0000443D0000}"/>
    <cellStyle name="Input [yellow] 2 2 8 2 2 8" xfId="16458" xr:uid="{00000000-0005-0000-0000-0000453D0000}"/>
    <cellStyle name="Input [yellow] 2 2 8 2 3" xfId="16459" xr:uid="{00000000-0005-0000-0000-0000463D0000}"/>
    <cellStyle name="Input [yellow] 2 2 8 2 4" xfId="16460" xr:uid="{00000000-0005-0000-0000-0000473D0000}"/>
    <cellStyle name="Input [yellow] 2 2 8 2 5" xfId="16461" xr:uid="{00000000-0005-0000-0000-0000483D0000}"/>
    <cellStyle name="Input [yellow] 2 2 8 2 6" xfId="16462" xr:uid="{00000000-0005-0000-0000-0000493D0000}"/>
    <cellStyle name="Input [yellow] 2 2 8 2 7" xfId="16463" xr:uid="{00000000-0005-0000-0000-00004A3D0000}"/>
    <cellStyle name="Input [yellow] 2 2 8 2 8" xfId="16464" xr:uid="{00000000-0005-0000-0000-00004B3D0000}"/>
    <cellStyle name="Input [yellow] 2 2 8 2 9" xfId="16465" xr:uid="{00000000-0005-0000-0000-00004C3D0000}"/>
    <cellStyle name="Input [yellow] 2 2 8 3" xfId="16466" xr:uid="{00000000-0005-0000-0000-00004D3D0000}"/>
    <cellStyle name="Input [yellow] 2 2 8 3 10" xfId="16467" xr:uid="{00000000-0005-0000-0000-00004E3D0000}"/>
    <cellStyle name="Input [yellow] 2 2 8 3 2" xfId="16468" xr:uid="{00000000-0005-0000-0000-00004F3D0000}"/>
    <cellStyle name="Input [yellow] 2 2 8 3 2 2" xfId="16469" xr:uid="{00000000-0005-0000-0000-0000503D0000}"/>
    <cellStyle name="Input [yellow] 2 2 8 3 2 3" xfId="16470" xr:uid="{00000000-0005-0000-0000-0000513D0000}"/>
    <cellStyle name="Input [yellow] 2 2 8 3 2 4" xfId="16471" xr:uid="{00000000-0005-0000-0000-0000523D0000}"/>
    <cellStyle name="Input [yellow] 2 2 8 3 2 5" xfId="16472" xr:uid="{00000000-0005-0000-0000-0000533D0000}"/>
    <cellStyle name="Input [yellow] 2 2 8 3 2 6" xfId="16473" xr:uid="{00000000-0005-0000-0000-0000543D0000}"/>
    <cellStyle name="Input [yellow] 2 2 8 3 2 7" xfId="16474" xr:uid="{00000000-0005-0000-0000-0000553D0000}"/>
    <cellStyle name="Input [yellow] 2 2 8 3 2 8" xfId="16475" xr:uid="{00000000-0005-0000-0000-0000563D0000}"/>
    <cellStyle name="Input [yellow] 2 2 8 3 3" xfId="16476" xr:uid="{00000000-0005-0000-0000-0000573D0000}"/>
    <cellStyle name="Input [yellow] 2 2 8 3 4" xfId="16477" xr:uid="{00000000-0005-0000-0000-0000583D0000}"/>
    <cellStyle name="Input [yellow] 2 2 8 3 5" xfId="16478" xr:uid="{00000000-0005-0000-0000-0000593D0000}"/>
    <cellStyle name="Input [yellow] 2 2 8 3 6" xfId="16479" xr:uid="{00000000-0005-0000-0000-00005A3D0000}"/>
    <cellStyle name="Input [yellow] 2 2 8 3 7" xfId="16480" xr:uid="{00000000-0005-0000-0000-00005B3D0000}"/>
    <cellStyle name="Input [yellow] 2 2 8 3 8" xfId="16481" xr:uid="{00000000-0005-0000-0000-00005C3D0000}"/>
    <cellStyle name="Input [yellow] 2 2 8 3 9" xfId="16482" xr:uid="{00000000-0005-0000-0000-00005D3D0000}"/>
    <cellStyle name="Input [yellow] 2 2 8 4" xfId="16483" xr:uid="{00000000-0005-0000-0000-00005E3D0000}"/>
    <cellStyle name="Input [yellow] 2 2 8 4 2" xfId="16484" xr:uid="{00000000-0005-0000-0000-00005F3D0000}"/>
    <cellStyle name="Input [yellow] 2 2 8 4 3" xfId="16485" xr:uid="{00000000-0005-0000-0000-0000603D0000}"/>
    <cellStyle name="Input [yellow] 2 2 8 4 4" xfId="16486" xr:uid="{00000000-0005-0000-0000-0000613D0000}"/>
    <cellStyle name="Input [yellow] 2 2 8 4 5" xfId="16487" xr:uid="{00000000-0005-0000-0000-0000623D0000}"/>
    <cellStyle name="Input [yellow] 2 2 8 4 6" xfId="16488" xr:uid="{00000000-0005-0000-0000-0000633D0000}"/>
    <cellStyle name="Input [yellow] 2 2 8 4 7" xfId="16489" xr:uid="{00000000-0005-0000-0000-0000643D0000}"/>
    <cellStyle name="Input [yellow] 2 2 8 4 8" xfId="16490" xr:uid="{00000000-0005-0000-0000-0000653D0000}"/>
    <cellStyle name="Input [yellow] 2 2 8 4 9" xfId="16491" xr:uid="{00000000-0005-0000-0000-0000663D0000}"/>
    <cellStyle name="Input [yellow] 2 2 8 5" xfId="16492" xr:uid="{00000000-0005-0000-0000-0000673D0000}"/>
    <cellStyle name="Input [yellow] 2 2 8 5 2" xfId="16493" xr:uid="{00000000-0005-0000-0000-0000683D0000}"/>
    <cellStyle name="Input [yellow] 2 2 8 5 3" xfId="16494" xr:uid="{00000000-0005-0000-0000-0000693D0000}"/>
    <cellStyle name="Input [yellow] 2 2 8 5 4" xfId="16495" xr:uid="{00000000-0005-0000-0000-00006A3D0000}"/>
    <cellStyle name="Input [yellow] 2 2 8 5 5" xfId="16496" xr:uid="{00000000-0005-0000-0000-00006B3D0000}"/>
    <cellStyle name="Input [yellow] 2 2 8 5 6" xfId="16497" xr:uid="{00000000-0005-0000-0000-00006C3D0000}"/>
    <cellStyle name="Input [yellow] 2 2 8 5 7" xfId="16498" xr:uid="{00000000-0005-0000-0000-00006D3D0000}"/>
    <cellStyle name="Input [yellow] 2 2 8 5 8" xfId="16499" xr:uid="{00000000-0005-0000-0000-00006E3D0000}"/>
    <cellStyle name="Input [yellow] 2 2 8 6" xfId="16500" xr:uid="{00000000-0005-0000-0000-00006F3D0000}"/>
    <cellStyle name="Input [yellow] 2 2 8 6 2" xfId="16501" xr:uid="{00000000-0005-0000-0000-0000703D0000}"/>
    <cellStyle name="Input [yellow] 2 2 8 6 3" xfId="16502" xr:uid="{00000000-0005-0000-0000-0000713D0000}"/>
    <cellStyle name="Input [yellow] 2 2 8 6 4" xfId="16503" xr:uid="{00000000-0005-0000-0000-0000723D0000}"/>
    <cellStyle name="Input [yellow] 2 2 8 6 5" xfId="16504" xr:uid="{00000000-0005-0000-0000-0000733D0000}"/>
    <cellStyle name="Input [yellow] 2 2 8 6 6" xfId="16505" xr:uid="{00000000-0005-0000-0000-0000743D0000}"/>
    <cellStyle name="Input [yellow] 2 2 8 6 7" xfId="16506" xr:uid="{00000000-0005-0000-0000-0000753D0000}"/>
    <cellStyle name="Input [yellow] 2 2 8 6 8" xfId="16507" xr:uid="{00000000-0005-0000-0000-0000763D0000}"/>
    <cellStyle name="Input [yellow] 2 2 8 7" xfId="16508" xr:uid="{00000000-0005-0000-0000-0000773D0000}"/>
    <cellStyle name="Input [yellow] 2 2 8 7 2" xfId="16509" xr:uid="{00000000-0005-0000-0000-0000783D0000}"/>
    <cellStyle name="Input [yellow] 2 2 8 7 3" xfId="16510" xr:uid="{00000000-0005-0000-0000-0000793D0000}"/>
    <cellStyle name="Input [yellow] 2 2 8 7 4" xfId="16511" xr:uid="{00000000-0005-0000-0000-00007A3D0000}"/>
    <cellStyle name="Input [yellow] 2 2 8 7 5" xfId="16512" xr:uid="{00000000-0005-0000-0000-00007B3D0000}"/>
    <cellStyle name="Input [yellow] 2 2 8 7 6" xfId="16513" xr:uid="{00000000-0005-0000-0000-00007C3D0000}"/>
    <cellStyle name="Input [yellow] 2 2 8 7 7" xfId="16514" xr:uid="{00000000-0005-0000-0000-00007D3D0000}"/>
    <cellStyle name="Input [yellow] 2 2 8 7 8" xfId="16515" xr:uid="{00000000-0005-0000-0000-00007E3D0000}"/>
    <cellStyle name="Input [yellow] 2 2 8 8" xfId="16516" xr:uid="{00000000-0005-0000-0000-00007F3D0000}"/>
    <cellStyle name="Input [yellow] 2 2 8 8 2" xfId="16517" xr:uid="{00000000-0005-0000-0000-0000803D0000}"/>
    <cellStyle name="Input [yellow] 2 2 8 8 3" xfId="16518" xr:uid="{00000000-0005-0000-0000-0000813D0000}"/>
    <cellStyle name="Input [yellow] 2 2 8 8 4" xfId="16519" xr:uid="{00000000-0005-0000-0000-0000823D0000}"/>
    <cellStyle name="Input [yellow] 2 2 8 8 5" xfId="16520" xr:uid="{00000000-0005-0000-0000-0000833D0000}"/>
    <cellStyle name="Input [yellow] 2 2 8 8 6" xfId="16521" xr:uid="{00000000-0005-0000-0000-0000843D0000}"/>
    <cellStyle name="Input [yellow] 2 2 8 8 7" xfId="16522" xr:uid="{00000000-0005-0000-0000-0000853D0000}"/>
    <cellStyle name="Input [yellow] 2 2 8 8 8" xfId="16523" xr:uid="{00000000-0005-0000-0000-0000863D0000}"/>
    <cellStyle name="Input [yellow] 2 2 8 9" xfId="16524" xr:uid="{00000000-0005-0000-0000-0000873D0000}"/>
    <cellStyle name="Input [yellow] 2 2 9" xfId="662" xr:uid="{00000000-0005-0000-0000-0000883D0000}"/>
    <cellStyle name="Input [yellow] 2 2 9 10" xfId="16525" xr:uid="{00000000-0005-0000-0000-0000893D0000}"/>
    <cellStyle name="Input [yellow] 2 2 9 2" xfId="16526" xr:uid="{00000000-0005-0000-0000-00008A3D0000}"/>
    <cellStyle name="Input [yellow] 2 2 9 2 2" xfId="16527" xr:uid="{00000000-0005-0000-0000-00008B3D0000}"/>
    <cellStyle name="Input [yellow] 2 2 9 2 3" xfId="16528" xr:uid="{00000000-0005-0000-0000-00008C3D0000}"/>
    <cellStyle name="Input [yellow] 2 2 9 2 4" xfId="16529" xr:uid="{00000000-0005-0000-0000-00008D3D0000}"/>
    <cellStyle name="Input [yellow] 2 2 9 2 5" xfId="16530" xr:uid="{00000000-0005-0000-0000-00008E3D0000}"/>
    <cellStyle name="Input [yellow] 2 2 9 2 6" xfId="16531" xr:uid="{00000000-0005-0000-0000-00008F3D0000}"/>
    <cellStyle name="Input [yellow] 2 2 9 2 7" xfId="16532" xr:uid="{00000000-0005-0000-0000-0000903D0000}"/>
    <cellStyle name="Input [yellow] 2 2 9 2 8" xfId="16533" xr:uid="{00000000-0005-0000-0000-0000913D0000}"/>
    <cellStyle name="Input [yellow] 2 2 9 3" xfId="16534" xr:uid="{00000000-0005-0000-0000-0000923D0000}"/>
    <cellStyle name="Input [yellow] 2 2 9 4" xfId="16535" xr:uid="{00000000-0005-0000-0000-0000933D0000}"/>
    <cellStyle name="Input [yellow] 2 2 9 5" xfId="16536" xr:uid="{00000000-0005-0000-0000-0000943D0000}"/>
    <cellStyle name="Input [yellow] 2 2 9 6" xfId="16537" xr:uid="{00000000-0005-0000-0000-0000953D0000}"/>
    <cellStyle name="Input [yellow] 2 2 9 7" xfId="16538" xr:uid="{00000000-0005-0000-0000-0000963D0000}"/>
    <cellStyle name="Input [yellow] 2 2 9 8" xfId="16539" xr:uid="{00000000-0005-0000-0000-0000973D0000}"/>
    <cellStyle name="Input [yellow] 2 2 9 9" xfId="16540" xr:uid="{00000000-0005-0000-0000-0000983D0000}"/>
    <cellStyle name="Input [yellow] 2 3" xfId="663" xr:uid="{00000000-0005-0000-0000-0000993D0000}"/>
    <cellStyle name="Input [yellow] 2 3 10" xfId="16541" xr:uid="{00000000-0005-0000-0000-00009A3D0000}"/>
    <cellStyle name="Input [yellow] 2 3 11" xfId="16542" xr:uid="{00000000-0005-0000-0000-00009B3D0000}"/>
    <cellStyle name="Input [yellow] 2 3 12" xfId="16543" xr:uid="{00000000-0005-0000-0000-00009C3D0000}"/>
    <cellStyle name="Input [yellow] 2 3 13" xfId="16544" xr:uid="{00000000-0005-0000-0000-00009D3D0000}"/>
    <cellStyle name="Input [yellow] 2 3 14" xfId="16545" xr:uid="{00000000-0005-0000-0000-00009E3D0000}"/>
    <cellStyle name="Input [yellow] 2 3 15" xfId="16546" xr:uid="{00000000-0005-0000-0000-00009F3D0000}"/>
    <cellStyle name="Input [yellow] 2 3 16" xfId="16547" xr:uid="{00000000-0005-0000-0000-0000A03D0000}"/>
    <cellStyle name="Input [yellow] 2 3 17" xfId="16548" xr:uid="{00000000-0005-0000-0000-0000A13D0000}"/>
    <cellStyle name="Input [yellow] 2 3 2" xfId="664" xr:uid="{00000000-0005-0000-0000-0000A23D0000}"/>
    <cellStyle name="Input [yellow] 2 3 2 10" xfId="16549" xr:uid="{00000000-0005-0000-0000-0000A33D0000}"/>
    <cellStyle name="Input [yellow] 2 3 2 10 2" xfId="16550" xr:uid="{00000000-0005-0000-0000-0000A43D0000}"/>
    <cellStyle name="Input [yellow] 2 3 2 10 3" xfId="16551" xr:uid="{00000000-0005-0000-0000-0000A53D0000}"/>
    <cellStyle name="Input [yellow] 2 3 2 10 4" xfId="16552" xr:uid="{00000000-0005-0000-0000-0000A63D0000}"/>
    <cellStyle name="Input [yellow] 2 3 2 10 5" xfId="16553" xr:uid="{00000000-0005-0000-0000-0000A73D0000}"/>
    <cellStyle name="Input [yellow] 2 3 2 10 6" xfId="16554" xr:uid="{00000000-0005-0000-0000-0000A83D0000}"/>
    <cellStyle name="Input [yellow] 2 3 2 10 7" xfId="16555" xr:uid="{00000000-0005-0000-0000-0000A93D0000}"/>
    <cellStyle name="Input [yellow] 2 3 2 10 8" xfId="16556" xr:uid="{00000000-0005-0000-0000-0000AA3D0000}"/>
    <cellStyle name="Input [yellow] 2 3 2 11" xfId="16557" xr:uid="{00000000-0005-0000-0000-0000AB3D0000}"/>
    <cellStyle name="Input [yellow] 2 3 2 11 2" xfId="16558" xr:uid="{00000000-0005-0000-0000-0000AC3D0000}"/>
    <cellStyle name="Input [yellow] 2 3 2 11 3" xfId="16559" xr:uid="{00000000-0005-0000-0000-0000AD3D0000}"/>
    <cellStyle name="Input [yellow] 2 3 2 11 4" xfId="16560" xr:uid="{00000000-0005-0000-0000-0000AE3D0000}"/>
    <cellStyle name="Input [yellow] 2 3 2 11 5" xfId="16561" xr:uid="{00000000-0005-0000-0000-0000AF3D0000}"/>
    <cellStyle name="Input [yellow] 2 3 2 11 6" xfId="16562" xr:uid="{00000000-0005-0000-0000-0000B03D0000}"/>
    <cellStyle name="Input [yellow] 2 3 2 11 7" xfId="16563" xr:uid="{00000000-0005-0000-0000-0000B13D0000}"/>
    <cellStyle name="Input [yellow] 2 3 2 11 8" xfId="16564" xr:uid="{00000000-0005-0000-0000-0000B23D0000}"/>
    <cellStyle name="Input [yellow] 2 3 2 12" xfId="16565" xr:uid="{00000000-0005-0000-0000-0000B33D0000}"/>
    <cellStyle name="Input [yellow] 2 3 2 13" xfId="16566" xr:uid="{00000000-0005-0000-0000-0000B43D0000}"/>
    <cellStyle name="Input [yellow] 2 3 2 14" xfId="16567" xr:uid="{00000000-0005-0000-0000-0000B53D0000}"/>
    <cellStyle name="Input [yellow] 2 3 2 15" xfId="16568" xr:uid="{00000000-0005-0000-0000-0000B63D0000}"/>
    <cellStyle name="Input [yellow] 2 3 2 16" xfId="16569" xr:uid="{00000000-0005-0000-0000-0000B73D0000}"/>
    <cellStyle name="Input [yellow] 2 3 2 17" xfId="16570" xr:uid="{00000000-0005-0000-0000-0000B83D0000}"/>
    <cellStyle name="Input [yellow] 2 3 2 18" xfId="16571" xr:uid="{00000000-0005-0000-0000-0000B93D0000}"/>
    <cellStyle name="Input [yellow] 2 3 2 19" xfId="16572" xr:uid="{00000000-0005-0000-0000-0000BA3D0000}"/>
    <cellStyle name="Input [yellow] 2 3 2 2" xfId="665" xr:uid="{00000000-0005-0000-0000-0000BB3D0000}"/>
    <cellStyle name="Input [yellow] 2 3 2 2 10" xfId="16573" xr:uid="{00000000-0005-0000-0000-0000BC3D0000}"/>
    <cellStyle name="Input [yellow] 2 3 2 2 11" xfId="16574" xr:uid="{00000000-0005-0000-0000-0000BD3D0000}"/>
    <cellStyle name="Input [yellow] 2 3 2 2 12" xfId="16575" xr:uid="{00000000-0005-0000-0000-0000BE3D0000}"/>
    <cellStyle name="Input [yellow] 2 3 2 2 13" xfId="16576" xr:uid="{00000000-0005-0000-0000-0000BF3D0000}"/>
    <cellStyle name="Input [yellow] 2 3 2 2 14" xfId="16577" xr:uid="{00000000-0005-0000-0000-0000C03D0000}"/>
    <cellStyle name="Input [yellow] 2 3 2 2 15" xfId="16578" xr:uid="{00000000-0005-0000-0000-0000C13D0000}"/>
    <cellStyle name="Input [yellow] 2 3 2 2 16" xfId="16579" xr:uid="{00000000-0005-0000-0000-0000C23D0000}"/>
    <cellStyle name="Input [yellow] 2 3 2 2 17" xfId="16580" xr:uid="{00000000-0005-0000-0000-0000C33D0000}"/>
    <cellStyle name="Input [yellow] 2 3 2 2 2" xfId="666" xr:uid="{00000000-0005-0000-0000-0000C43D0000}"/>
    <cellStyle name="Input [yellow] 2 3 2 2 2 10" xfId="16581" xr:uid="{00000000-0005-0000-0000-0000C53D0000}"/>
    <cellStyle name="Input [yellow] 2 3 2 2 2 11" xfId="16582" xr:uid="{00000000-0005-0000-0000-0000C63D0000}"/>
    <cellStyle name="Input [yellow] 2 3 2 2 2 12" xfId="16583" xr:uid="{00000000-0005-0000-0000-0000C73D0000}"/>
    <cellStyle name="Input [yellow] 2 3 2 2 2 13" xfId="16584" xr:uid="{00000000-0005-0000-0000-0000C83D0000}"/>
    <cellStyle name="Input [yellow] 2 3 2 2 2 14" xfId="16585" xr:uid="{00000000-0005-0000-0000-0000C93D0000}"/>
    <cellStyle name="Input [yellow] 2 3 2 2 2 15" xfId="16586" xr:uid="{00000000-0005-0000-0000-0000CA3D0000}"/>
    <cellStyle name="Input [yellow] 2 3 2 2 2 16" xfId="16587" xr:uid="{00000000-0005-0000-0000-0000CB3D0000}"/>
    <cellStyle name="Input [yellow] 2 3 2 2 2 2" xfId="667" xr:uid="{00000000-0005-0000-0000-0000CC3D0000}"/>
    <cellStyle name="Input [yellow] 2 3 2 2 2 2 10" xfId="16588" xr:uid="{00000000-0005-0000-0000-0000CD3D0000}"/>
    <cellStyle name="Input [yellow] 2 3 2 2 2 2 2" xfId="16589" xr:uid="{00000000-0005-0000-0000-0000CE3D0000}"/>
    <cellStyle name="Input [yellow] 2 3 2 2 2 2 2 2" xfId="16590" xr:uid="{00000000-0005-0000-0000-0000CF3D0000}"/>
    <cellStyle name="Input [yellow] 2 3 2 2 2 2 2 3" xfId="16591" xr:uid="{00000000-0005-0000-0000-0000D03D0000}"/>
    <cellStyle name="Input [yellow] 2 3 2 2 2 2 2 4" xfId="16592" xr:uid="{00000000-0005-0000-0000-0000D13D0000}"/>
    <cellStyle name="Input [yellow] 2 3 2 2 2 2 2 5" xfId="16593" xr:uid="{00000000-0005-0000-0000-0000D23D0000}"/>
    <cellStyle name="Input [yellow] 2 3 2 2 2 2 2 6" xfId="16594" xr:uid="{00000000-0005-0000-0000-0000D33D0000}"/>
    <cellStyle name="Input [yellow] 2 3 2 2 2 2 2 7" xfId="16595" xr:uid="{00000000-0005-0000-0000-0000D43D0000}"/>
    <cellStyle name="Input [yellow] 2 3 2 2 2 2 2 8" xfId="16596" xr:uid="{00000000-0005-0000-0000-0000D53D0000}"/>
    <cellStyle name="Input [yellow] 2 3 2 2 2 2 3" xfId="16597" xr:uid="{00000000-0005-0000-0000-0000D63D0000}"/>
    <cellStyle name="Input [yellow] 2 3 2 2 2 2 4" xfId="16598" xr:uid="{00000000-0005-0000-0000-0000D73D0000}"/>
    <cellStyle name="Input [yellow] 2 3 2 2 2 2 5" xfId="16599" xr:uid="{00000000-0005-0000-0000-0000D83D0000}"/>
    <cellStyle name="Input [yellow] 2 3 2 2 2 2 6" xfId="16600" xr:uid="{00000000-0005-0000-0000-0000D93D0000}"/>
    <cellStyle name="Input [yellow] 2 3 2 2 2 2 7" xfId="16601" xr:uid="{00000000-0005-0000-0000-0000DA3D0000}"/>
    <cellStyle name="Input [yellow] 2 3 2 2 2 2 8" xfId="16602" xr:uid="{00000000-0005-0000-0000-0000DB3D0000}"/>
    <cellStyle name="Input [yellow] 2 3 2 2 2 2 9" xfId="16603" xr:uid="{00000000-0005-0000-0000-0000DC3D0000}"/>
    <cellStyle name="Input [yellow] 2 3 2 2 2 3" xfId="16604" xr:uid="{00000000-0005-0000-0000-0000DD3D0000}"/>
    <cellStyle name="Input [yellow] 2 3 2 2 2 3 10" xfId="16605" xr:uid="{00000000-0005-0000-0000-0000DE3D0000}"/>
    <cellStyle name="Input [yellow] 2 3 2 2 2 3 2" xfId="16606" xr:uid="{00000000-0005-0000-0000-0000DF3D0000}"/>
    <cellStyle name="Input [yellow] 2 3 2 2 2 3 2 2" xfId="16607" xr:uid="{00000000-0005-0000-0000-0000E03D0000}"/>
    <cellStyle name="Input [yellow] 2 3 2 2 2 3 2 3" xfId="16608" xr:uid="{00000000-0005-0000-0000-0000E13D0000}"/>
    <cellStyle name="Input [yellow] 2 3 2 2 2 3 2 4" xfId="16609" xr:uid="{00000000-0005-0000-0000-0000E23D0000}"/>
    <cellStyle name="Input [yellow] 2 3 2 2 2 3 2 5" xfId="16610" xr:uid="{00000000-0005-0000-0000-0000E33D0000}"/>
    <cellStyle name="Input [yellow] 2 3 2 2 2 3 2 6" xfId="16611" xr:uid="{00000000-0005-0000-0000-0000E43D0000}"/>
    <cellStyle name="Input [yellow] 2 3 2 2 2 3 2 7" xfId="16612" xr:uid="{00000000-0005-0000-0000-0000E53D0000}"/>
    <cellStyle name="Input [yellow] 2 3 2 2 2 3 2 8" xfId="16613" xr:uid="{00000000-0005-0000-0000-0000E63D0000}"/>
    <cellStyle name="Input [yellow] 2 3 2 2 2 3 3" xfId="16614" xr:uid="{00000000-0005-0000-0000-0000E73D0000}"/>
    <cellStyle name="Input [yellow] 2 3 2 2 2 3 4" xfId="16615" xr:uid="{00000000-0005-0000-0000-0000E83D0000}"/>
    <cellStyle name="Input [yellow] 2 3 2 2 2 3 5" xfId="16616" xr:uid="{00000000-0005-0000-0000-0000E93D0000}"/>
    <cellStyle name="Input [yellow] 2 3 2 2 2 3 6" xfId="16617" xr:uid="{00000000-0005-0000-0000-0000EA3D0000}"/>
    <cellStyle name="Input [yellow] 2 3 2 2 2 3 7" xfId="16618" xr:uid="{00000000-0005-0000-0000-0000EB3D0000}"/>
    <cellStyle name="Input [yellow] 2 3 2 2 2 3 8" xfId="16619" xr:uid="{00000000-0005-0000-0000-0000EC3D0000}"/>
    <cellStyle name="Input [yellow] 2 3 2 2 2 3 9" xfId="16620" xr:uid="{00000000-0005-0000-0000-0000ED3D0000}"/>
    <cellStyle name="Input [yellow] 2 3 2 2 2 4" xfId="16621" xr:uid="{00000000-0005-0000-0000-0000EE3D0000}"/>
    <cellStyle name="Input [yellow] 2 3 2 2 2 4 2" xfId="16622" xr:uid="{00000000-0005-0000-0000-0000EF3D0000}"/>
    <cellStyle name="Input [yellow] 2 3 2 2 2 4 3" xfId="16623" xr:uid="{00000000-0005-0000-0000-0000F03D0000}"/>
    <cellStyle name="Input [yellow] 2 3 2 2 2 4 4" xfId="16624" xr:uid="{00000000-0005-0000-0000-0000F13D0000}"/>
    <cellStyle name="Input [yellow] 2 3 2 2 2 4 5" xfId="16625" xr:uid="{00000000-0005-0000-0000-0000F23D0000}"/>
    <cellStyle name="Input [yellow] 2 3 2 2 2 4 6" xfId="16626" xr:uid="{00000000-0005-0000-0000-0000F33D0000}"/>
    <cellStyle name="Input [yellow] 2 3 2 2 2 4 7" xfId="16627" xr:uid="{00000000-0005-0000-0000-0000F43D0000}"/>
    <cellStyle name="Input [yellow] 2 3 2 2 2 4 8" xfId="16628" xr:uid="{00000000-0005-0000-0000-0000F53D0000}"/>
    <cellStyle name="Input [yellow] 2 3 2 2 2 4 9" xfId="16629" xr:uid="{00000000-0005-0000-0000-0000F63D0000}"/>
    <cellStyle name="Input [yellow] 2 3 2 2 2 5" xfId="16630" xr:uid="{00000000-0005-0000-0000-0000F73D0000}"/>
    <cellStyle name="Input [yellow] 2 3 2 2 2 5 2" xfId="16631" xr:uid="{00000000-0005-0000-0000-0000F83D0000}"/>
    <cellStyle name="Input [yellow] 2 3 2 2 2 5 3" xfId="16632" xr:uid="{00000000-0005-0000-0000-0000F93D0000}"/>
    <cellStyle name="Input [yellow] 2 3 2 2 2 5 4" xfId="16633" xr:uid="{00000000-0005-0000-0000-0000FA3D0000}"/>
    <cellStyle name="Input [yellow] 2 3 2 2 2 5 5" xfId="16634" xr:uid="{00000000-0005-0000-0000-0000FB3D0000}"/>
    <cellStyle name="Input [yellow] 2 3 2 2 2 5 6" xfId="16635" xr:uid="{00000000-0005-0000-0000-0000FC3D0000}"/>
    <cellStyle name="Input [yellow] 2 3 2 2 2 5 7" xfId="16636" xr:uid="{00000000-0005-0000-0000-0000FD3D0000}"/>
    <cellStyle name="Input [yellow] 2 3 2 2 2 5 8" xfId="16637" xr:uid="{00000000-0005-0000-0000-0000FE3D0000}"/>
    <cellStyle name="Input [yellow] 2 3 2 2 2 6" xfId="16638" xr:uid="{00000000-0005-0000-0000-0000FF3D0000}"/>
    <cellStyle name="Input [yellow] 2 3 2 2 2 6 2" xfId="16639" xr:uid="{00000000-0005-0000-0000-0000003E0000}"/>
    <cellStyle name="Input [yellow] 2 3 2 2 2 6 3" xfId="16640" xr:uid="{00000000-0005-0000-0000-0000013E0000}"/>
    <cellStyle name="Input [yellow] 2 3 2 2 2 6 4" xfId="16641" xr:uid="{00000000-0005-0000-0000-0000023E0000}"/>
    <cellStyle name="Input [yellow] 2 3 2 2 2 6 5" xfId="16642" xr:uid="{00000000-0005-0000-0000-0000033E0000}"/>
    <cellStyle name="Input [yellow] 2 3 2 2 2 6 6" xfId="16643" xr:uid="{00000000-0005-0000-0000-0000043E0000}"/>
    <cellStyle name="Input [yellow] 2 3 2 2 2 6 7" xfId="16644" xr:uid="{00000000-0005-0000-0000-0000053E0000}"/>
    <cellStyle name="Input [yellow] 2 3 2 2 2 6 8" xfId="16645" xr:uid="{00000000-0005-0000-0000-0000063E0000}"/>
    <cellStyle name="Input [yellow] 2 3 2 2 2 7" xfId="16646" xr:uid="{00000000-0005-0000-0000-0000073E0000}"/>
    <cellStyle name="Input [yellow] 2 3 2 2 2 7 2" xfId="16647" xr:uid="{00000000-0005-0000-0000-0000083E0000}"/>
    <cellStyle name="Input [yellow] 2 3 2 2 2 7 3" xfId="16648" xr:uid="{00000000-0005-0000-0000-0000093E0000}"/>
    <cellStyle name="Input [yellow] 2 3 2 2 2 7 4" xfId="16649" xr:uid="{00000000-0005-0000-0000-00000A3E0000}"/>
    <cellStyle name="Input [yellow] 2 3 2 2 2 7 5" xfId="16650" xr:uid="{00000000-0005-0000-0000-00000B3E0000}"/>
    <cellStyle name="Input [yellow] 2 3 2 2 2 7 6" xfId="16651" xr:uid="{00000000-0005-0000-0000-00000C3E0000}"/>
    <cellStyle name="Input [yellow] 2 3 2 2 2 7 7" xfId="16652" xr:uid="{00000000-0005-0000-0000-00000D3E0000}"/>
    <cellStyle name="Input [yellow] 2 3 2 2 2 7 8" xfId="16653" xr:uid="{00000000-0005-0000-0000-00000E3E0000}"/>
    <cellStyle name="Input [yellow] 2 3 2 2 2 8" xfId="16654" xr:uid="{00000000-0005-0000-0000-00000F3E0000}"/>
    <cellStyle name="Input [yellow] 2 3 2 2 2 8 2" xfId="16655" xr:uid="{00000000-0005-0000-0000-0000103E0000}"/>
    <cellStyle name="Input [yellow] 2 3 2 2 2 8 3" xfId="16656" xr:uid="{00000000-0005-0000-0000-0000113E0000}"/>
    <cellStyle name="Input [yellow] 2 3 2 2 2 8 4" xfId="16657" xr:uid="{00000000-0005-0000-0000-0000123E0000}"/>
    <cellStyle name="Input [yellow] 2 3 2 2 2 8 5" xfId="16658" xr:uid="{00000000-0005-0000-0000-0000133E0000}"/>
    <cellStyle name="Input [yellow] 2 3 2 2 2 8 6" xfId="16659" xr:uid="{00000000-0005-0000-0000-0000143E0000}"/>
    <cellStyle name="Input [yellow] 2 3 2 2 2 8 7" xfId="16660" xr:uid="{00000000-0005-0000-0000-0000153E0000}"/>
    <cellStyle name="Input [yellow] 2 3 2 2 2 8 8" xfId="16661" xr:uid="{00000000-0005-0000-0000-0000163E0000}"/>
    <cellStyle name="Input [yellow] 2 3 2 2 2 9" xfId="16662" xr:uid="{00000000-0005-0000-0000-0000173E0000}"/>
    <cellStyle name="Input [yellow] 2 3 2 2 3" xfId="668" xr:uid="{00000000-0005-0000-0000-0000183E0000}"/>
    <cellStyle name="Input [yellow] 2 3 2 2 3 10" xfId="16663" xr:uid="{00000000-0005-0000-0000-0000193E0000}"/>
    <cellStyle name="Input [yellow] 2 3 2 2 3 2" xfId="16664" xr:uid="{00000000-0005-0000-0000-00001A3E0000}"/>
    <cellStyle name="Input [yellow] 2 3 2 2 3 2 2" xfId="16665" xr:uid="{00000000-0005-0000-0000-00001B3E0000}"/>
    <cellStyle name="Input [yellow] 2 3 2 2 3 2 3" xfId="16666" xr:uid="{00000000-0005-0000-0000-00001C3E0000}"/>
    <cellStyle name="Input [yellow] 2 3 2 2 3 2 4" xfId="16667" xr:uid="{00000000-0005-0000-0000-00001D3E0000}"/>
    <cellStyle name="Input [yellow] 2 3 2 2 3 2 5" xfId="16668" xr:uid="{00000000-0005-0000-0000-00001E3E0000}"/>
    <cellStyle name="Input [yellow] 2 3 2 2 3 2 6" xfId="16669" xr:uid="{00000000-0005-0000-0000-00001F3E0000}"/>
    <cellStyle name="Input [yellow] 2 3 2 2 3 2 7" xfId="16670" xr:uid="{00000000-0005-0000-0000-0000203E0000}"/>
    <cellStyle name="Input [yellow] 2 3 2 2 3 2 8" xfId="16671" xr:uid="{00000000-0005-0000-0000-0000213E0000}"/>
    <cellStyle name="Input [yellow] 2 3 2 2 3 3" xfId="16672" xr:uid="{00000000-0005-0000-0000-0000223E0000}"/>
    <cellStyle name="Input [yellow] 2 3 2 2 3 4" xfId="16673" xr:uid="{00000000-0005-0000-0000-0000233E0000}"/>
    <cellStyle name="Input [yellow] 2 3 2 2 3 5" xfId="16674" xr:uid="{00000000-0005-0000-0000-0000243E0000}"/>
    <cellStyle name="Input [yellow] 2 3 2 2 3 6" xfId="16675" xr:uid="{00000000-0005-0000-0000-0000253E0000}"/>
    <cellStyle name="Input [yellow] 2 3 2 2 3 7" xfId="16676" xr:uid="{00000000-0005-0000-0000-0000263E0000}"/>
    <cellStyle name="Input [yellow] 2 3 2 2 3 8" xfId="16677" xr:uid="{00000000-0005-0000-0000-0000273E0000}"/>
    <cellStyle name="Input [yellow] 2 3 2 2 3 9" xfId="16678" xr:uid="{00000000-0005-0000-0000-0000283E0000}"/>
    <cellStyle name="Input [yellow] 2 3 2 2 4" xfId="16679" xr:uid="{00000000-0005-0000-0000-0000293E0000}"/>
    <cellStyle name="Input [yellow] 2 3 2 2 4 10" xfId="16680" xr:uid="{00000000-0005-0000-0000-00002A3E0000}"/>
    <cellStyle name="Input [yellow] 2 3 2 2 4 2" xfId="16681" xr:uid="{00000000-0005-0000-0000-00002B3E0000}"/>
    <cellStyle name="Input [yellow] 2 3 2 2 4 2 2" xfId="16682" xr:uid="{00000000-0005-0000-0000-00002C3E0000}"/>
    <cellStyle name="Input [yellow] 2 3 2 2 4 2 3" xfId="16683" xr:uid="{00000000-0005-0000-0000-00002D3E0000}"/>
    <cellStyle name="Input [yellow] 2 3 2 2 4 2 4" xfId="16684" xr:uid="{00000000-0005-0000-0000-00002E3E0000}"/>
    <cellStyle name="Input [yellow] 2 3 2 2 4 2 5" xfId="16685" xr:uid="{00000000-0005-0000-0000-00002F3E0000}"/>
    <cellStyle name="Input [yellow] 2 3 2 2 4 2 6" xfId="16686" xr:uid="{00000000-0005-0000-0000-0000303E0000}"/>
    <cellStyle name="Input [yellow] 2 3 2 2 4 2 7" xfId="16687" xr:uid="{00000000-0005-0000-0000-0000313E0000}"/>
    <cellStyle name="Input [yellow] 2 3 2 2 4 2 8" xfId="16688" xr:uid="{00000000-0005-0000-0000-0000323E0000}"/>
    <cellStyle name="Input [yellow] 2 3 2 2 4 3" xfId="16689" xr:uid="{00000000-0005-0000-0000-0000333E0000}"/>
    <cellStyle name="Input [yellow] 2 3 2 2 4 4" xfId="16690" xr:uid="{00000000-0005-0000-0000-0000343E0000}"/>
    <cellStyle name="Input [yellow] 2 3 2 2 4 5" xfId="16691" xr:uid="{00000000-0005-0000-0000-0000353E0000}"/>
    <cellStyle name="Input [yellow] 2 3 2 2 4 6" xfId="16692" xr:uid="{00000000-0005-0000-0000-0000363E0000}"/>
    <cellStyle name="Input [yellow] 2 3 2 2 4 7" xfId="16693" xr:uid="{00000000-0005-0000-0000-0000373E0000}"/>
    <cellStyle name="Input [yellow] 2 3 2 2 4 8" xfId="16694" xr:uid="{00000000-0005-0000-0000-0000383E0000}"/>
    <cellStyle name="Input [yellow] 2 3 2 2 4 9" xfId="16695" xr:uid="{00000000-0005-0000-0000-0000393E0000}"/>
    <cellStyle name="Input [yellow] 2 3 2 2 5" xfId="16696" xr:uid="{00000000-0005-0000-0000-00003A3E0000}"/>
    <cellStyle name="Input [yellow] 2 3 2 2 5 2" xfId="16697" xr:uid="{00000000-0005-0000-0000-00003B3E0000}"/>
    <cellStyle name="Input [yellow] 2 3 2 2 5 3" xfId="16698" xr:uid="{00000000-0005-0000-0000-00003C3E0000}"/>
    <cellStyle name="Input [yellow] 2 3 2 2 5 4" xfId="16699" xr:uid="{00000000-0005-0000-0000-00003D3E0000}"/>
    <cellStyle name="Input [yellow] 2 3 2 2 5 5" xfId="16700" xr:uid="{00000000-0005-0000-0000-00003E3E0000}"/>
    <cellStyle name="Input [yellow] 2 3 2 2 5 6" xfId="16701" xr:uid="{00000000-0005-0000-0000-00003F3E0000}"/>
    <cellStyle name="Input [yellow] 2 3 2 2 5 7" xfId="16702" xr:uid="{00000000-0005-0000-0000-0000403E0000}"/>
    <cellStyle name="Input [yellow] 2 3 2 2 5 8" xfId="16703" xr:uid="{00000000-0005-0000-0000-0000413E0000}"/>
    <cellStyle name="Input [yellow] 2 3 2 2 5 9" xfId="16704" xr:uid="{00000000-0005-0000-0000-0000423E0000}"/>
    <cellStyle name="Input [yellow] 2 3 2 2 6" xfId="16705" xr:uid="{00000000-0005-0000-0000-0000433E0000}"/>
    <cellStyle name="Input [yellow] 2 3 2 2 6 2" xfId="16706" xr:uid="{00000000-0005-0000-0000-0000443E0000}"/>
    <cellStyle name="Input [yellow] 2 3 2 2 6 3" xfId="16707" xr:uid="{00000000-0005-0000-0000-0000453E0000}"/>
    <cellStyle name="Input [yellow] 2 3 2 2 6 4" xfId="16708" xr:uid="{00000000-0005-0000-0000-0000463E0000}"/>
    <cellStyle name="Input [yellow] 2 3 2 2 6 5" xfId="16709" xr:uid="{00000000-0005-0000-0000-0000473E0000}"/>
    <cellStyle name="Input [yellow] 2 3 2 2 6 6" xfId="16710" xr:uid="{00000000-0005-0000-0000-0000483E0000}"/>
    <cellStyle name="Input [yellow] 2 3 2 2 6 7" xfId="16711" xr:uid="{00000000-0005-0000-0000-0000493E0000}"/>
    <cellStyle name="Input [yellow] 2 3 2 2 6 8" xfId="16712" xr:uid="{00000000-0005-0000-0000-00004A3E0000}"/>
    <cellStyle name="Input [yellow] 2 3 2 2 7" xfId="16713" xr:uid="{00000000-0005-0000-0000-00004B3E0000}"/>
    <cellStyle name="Input [yellow] 2 3 2 2 7 2" xfId="16714" xr:uid="{00000000-0005-0000-0000-00004C3E0000}"/>
    <cellStyle name="Input [yellow] 2 3 2 2 7 3" xfId="16715" xr:uid="{00000000-0005-0000-0000-00004D3E0000}"/>
    <cellStyle name="Input [yellow] 2 3 2 2 7 4" xfId="16716" xr:uid="{00000000-0005-0000-0000-00004E3E0000}"/>
    <cellStyle name="Input [yellow] 2 3 2 2 7 5" xfId="16717" xr:uid="{00000000-0005-0000-0000-00004F3E0000}"/>
    <cellStyle name="Input [yellow] 2 3 2 2 7 6" xfId="16718" xr:uid="{00000000-0005-0000-0000-0000503E0000}"/>
    <cellStyle name="Input [yellow] 2 3 2 2 7 7" xfId="16719" xr:uid="{00000000-0005-0000-0000-0000513E0000}"/>
    <cellStyle name="Input [yellow] 2 3 2 2 7 8" xfId="16720" xr:uid="{00000000-0005-0000-0000-0000523E0000}"/>
    <cellStyle name="Input [yellow] 2 3 2 2 8" xfId="16721" xr:uid="{00000000-0005-0000-0000-0000533E0000}"/>
    <cellStyle name="Input [yellow] 2 3 2 2 8 2" xfId="16722" xr:uid="{00000000-0005-0000-0000-0000543E0000}"/>
    <cellStyle name="Input [yellow] 2 3 2 2 8 3" xfId="16723" xr:uid="{00000000-0005-0000-0000-0000553E0000}"/>
    <cellStyle name="Input [yellow] 2 3 2 2 8 4" xfId="16724" xr:uid="{00000000-0005-0000-0000-0000563E0000}"/>
    <cellStyle name="Input [yellow] 2 3 2 2 8 5" xfId="16725" xr:uid="{00000000-0005-0000-0000-0000573E0000}"/>
    <cellStyle name="Input [yellow] 2 3 2 2 8 6" xfId="16726" xr:uid="{00000000-0005-0000-0000-0000583E0000}"/>
    <cellStyle name="Input [yellow] 2 3 2 2 8 7" xfId="16727" xr:uid="{00000000-0005-0000-0000-0000593E0000}"/>
    <cellStyle name="Input [yellow] 2 3 2 2 8 8" xfId="16728" xr:uid="{00000000-0005-0000-0000-00005A3E0000}"/>
    <cellStyle name="Input [yellow] 2 3 2 2 9" xfId="16729" xr:uid="{00000000-0005-0000-0000-00005B3E0000}"/>
    <cellStyle name="Input [yellow] 2 3 2 2 9 2" xfId="16730" xr:uid="{00000000-0005-0000-0000-00005C3E0000}"/>
    <cellStyle name="Input [yellow] 2 3 2 2 9 3" xfId="16731" xr:uid="{00000000-0005-0000-0000-00005D3E0000}"/>
    <cellStyle name="Input [yellow] 2 3 2 2 9 4" xfId="16732" xr:uid="{00000000-0005-0000-0000-00005E3E0000}"/>
    <cellStyle name="Input [yellow] 2 3 2 2 9 5" xfId="16733" xr:uid="{00000000-0005-0000-0000-00005F3E0000}"/>
    <cellStyle name="Input [yellow] 2 3 2 2 9 6" xfId="16734" xr:uid="{00000000-0005-0000-0000-0000603E0000}"/>
    <cellStyle name="Input [yellow] 2 3 2 2 9 7" xfId="16735" xr:uid="{00000000-0005-0000-0000-0000613E0000}"/>
    <cellStyle name="Input [yellow] 2 3 2 2 9 8" xfId="16736" xr:uid="{00000000-0005-0000-0000-0000623E0000}"/>
    <cellStyle name="Input [yellow] 2 3 2 3" xfId="669" xr:uid="{00000000-0005-0000-0000-0000633E0000}"/>
    <cellStyle name="Input [yellow] 2 3 2 3 10" xfId="16737" xr:uid="{00000000-0005-0000-0000-0000643E0000}"/>
    <cellStyle name="Input [yellow] 2 3 2 3 11" xfId="16738" xr:uid="{00000000-0005-0000-0000-0000653E0000}"/>
    <cellStyle name="Input [yellow] 2 3 2 3 12" xfId="16739" xr:uid="{00000000-0005-0000-0000-0000663E0000}"/>
    <cellStyle name="Input [yellow] 2 3 2 3 13" xfId="16740" xr:uid="{00000000-0005-0000-0000-0000673E0000}"/>
    <cellStyle name="Input [yellow] 2 3 2 3 14" xfId="16741" xr:uid="{00000000-0005-0000-0000-0000683E0000}"/>
    <cellStyle name="Input [yellow] 2 3 2 3 15" xfId="16742" xr:uid="{00000000-0005-0000-0000-0000693E0000}"/>
    <cellStyle name="Input [yellow] 2 3 2 3 16" xfId="16743" xr:uid="{00000000-0005-0000-0000-00006A3E0000}"/>
    <cellStyle name="Input [yellow] 2 3 2 3 17" xfId="16744" xr:uid="{00000000-0005-0000-0000-00006B3E0000}"/>
    <cellStyle name="Input [yellow] 2 3 2 3 2" xfId="670" xr:uid="{00000000-0005-0000-0000-00006C3E0000}"/>
    <cellStyle name="Input [yellow] 2 3 2 3 2 10" xfId="16745" xr:uid="{00000000-0005-0000-0000-00006D3E0000}"/>
    <cellStyle name="Input [yellow] 2 3 2 3 2 11" xfId="16746" xr:uid="{00000000-0005-0000-0000-00006E3E0000}"/>
    <cellStyle name="Input [yellow] 2 3 2 3 2 12" xfId="16747" xr:uid="{00000000-0005-0000-0000-00006F3E0000}"/>
    <cellStyle name="Input [yellow] 2 3 2 3 2 13" xfId="16748" xr:uid="{00000000-0005-0000-0000-0000703E0000}"/>
    <cellStyle name="Input [yellow] 2 3 2 3 2 14" xfId="16749" xr:uid="{00000000-0005-0000-0000-0000713E0000}"/>
    <cellStyle name="Input [yellow] 2 3 2 3 2 15" xfId="16750" xr:uid="{00000000-0005-0000-0000-0000723E0000}"/>
    <cellStyle name="Input [yellow] 2 3 2 3 2 16" xfId="16751" xr:uid="{00000000-0005-0000-0000-0000733E0000}"/>
    <cellStyle name="Input [yellow] 2 3 2 3 2 2" xfId="671" xr:uid="{00000000-0005-0000-0000-0000743E0000}"/>
    <cellStyle name="Input [yellow] 2 3 2 3 2 2 10" xfId="16752" xr:uid="{00000000-0005-0000-0000-0000753E0000}"/>
    <cellStyle name="Input [yellow] 2 3 2 3 2 2 2" xfId="16753" xr:uid="{00000000-0005-0000-0000-0000763E0000}"/>
    <cellStyle name="Input [yellow] 2 3 2 3 2 2 2 2" xfId="16754" xr:uid="{00000000-0005-0000-0000-0000773E0000}"/>
    <cellStyle name="Input [yellow] 2 3 2 3 2 2 2 3" xfId="16755" xr:uid="{00000000-0005-0000-0000-0000783E0000}"/>
    <cellStyle name="Input [yellow] 2 3 2 3 2 2 2 4" xfId="16756" xr:uid="{00000000-0005-0000-0000-0000793E0000}"/>
    <cellStyle name="Input [yellow] 2 3 2 3 2 2 2 5" xfId="16757" xr:uid="{00000000-0005-0000-0000-00007A3E0000}"/>
    <cellStyle name="Input [yellow] 2 3 2 3 2 2 2 6" xfId="16758" xr:uid="{00000000-0005-0000-0000-00007B3E0000}"/>
    <cellStyle name="Input [yellow] 2 3 2 3 2 2 2 7" xfId="16759" xr:uid="{00000000-0005-0000-0000-00007C3E0000}"/>
    <cellStyle name="Input [yellow] 2 3 2 3 2 2 2 8" xfId="16760" xr:uid="{00000000-0005-0000-0000-00007D3E0000}"/>
    <cellStyle name="Input [yellow] 2 3 2 3 2 2 3" xfId="16761" xr:uid="{00000000-0005-0000-0000-00007E3E0000}"/>
    <cellStyle name="Input [yellow] 2 3 2 3 2 2 4" xfId="16762" xr:uid="{00000000-0005-0000-0000-00007F3E0000}"/>
    <cellStyle name="Input [yellow] 2 3 2 3 2 2 5" xfId="16763" xr:uid="{00000000-0005-0000-0000-0000803E0000}"/>
    <cellStyle name="Input [yellow] 2 3 2 3 2 2 6" xfId="16764" xr:uid="{00000000-0005-0000-0000-0000813E0000}"/>
    <cellStyle name="Input [yellow] 2 3 2 3 2 2 7" xfId="16765" xr:uid="{00000000-0005-0000-0000-0000823E0000}"/>
    <cellStyle name="Input [yellow] 2 3 2 3 2 2 8" xfId="16766" xr:uid="{00000000-0005-0000-0000-0000833E0000}"/>
    <cellStyle name="Input [yellow] 2 3 2 3 2 2 9" xfId="16767" xr:uid="{00000000-0005-0000-0000-0000843E0000}"/>
    <cellStyle name="Input [yellow] 2 3 2 3 2 3" xfId="16768" xr:uid="{00000000-0005-0000-0000-0000853E0000}"/>
    <cellStyle name="Input [yellow] 2 3 2 3 2 3 10" xfId="16769" xr:uid="{00000000-0005-0000-0000-0000863E0000}"/>
    <cellStyle name="Input [yellow] 2 3 2 3 2 3 2" xfId="16770" xr:uid="{00000000-0005-0000-0000-0000873E0000}"/>
    <cellStyle name="Input [yellow] 2 3 2 3 2 3 2 2" xfId="16771" xr:uid="{00000000-0005-0000-0000-0000883E0000}"/>
    <cellStyle name="Input [yellow] 2 3 2 3 2 3 2 3" xfId="16772" xr:uid="{00000000-0005-0000-0000-0000893E0000}"/>
    <cellStyle name="Input [yellow] 2 3 2 3 2 3 2 4" xfId="16773" xr:uid="{00000000-0005-0000-0000-00008A3E0000}"/>
    <cellStyle name="Input [yellow] 2 3 2 3 2 3 2 5" xfId="16774" xr:uid="{00000000-0005-0000-0000-00008B3E0000}"/>
    <cellStyle name="Input [yellow] 2 3 2 3 2 3 2 6" xfId="16775" xr:uid="{00000000-0005-0000-0000-00008C3E0000}"/>
    <cellStyle name="Input [yellow] 2 3 2 3 2 3 2 7" xfId="16776" xr:uid="{00000000-0005-0000-0000-00008D3E0000}"/>
    <cellStyle name="Input [yellow] 2 3 2 3 2 3 2 8" xfId="16777" xr:uid="{00000000-0005-0000-0000-00008E3E0000}"/>
    <cellStyle name="Input [yellow] 2 3 2 3 2 3 3" xfId="16778" xr:uid="{00000000-0005-0000-0000-00008F3E0000}"/>
    <cellStyle name="Input [yellow] 2 3 2 3 2 3 4" xfId="16779" xr:uid="{00000000-0005-0000-0000-0000903E0000}"/>
    <cellStyle name="Input [yellow] 2 3 2 3 2 3 5" xfId="16780" xr:uid="{00000000-0005-0000-0000-0000913E0000}"/>
    <cellStyle name="Input [yellow] 2 3 2 3 2 3 6" xfId="16781" xr:uid="{00000000-0005-0000-0000-0000923E0000}"/>
    <cellStyle name="Input [yellow] 2 3 2 3 2 3 7" xfId="16782" xr:uid="{00000000-0005-0000-0000-0000933E0000}"/>
    <cellStyle name="Input [yellow] 2 3 2 3 2 3 8" xfId="16783" xr:uid="{00000000-0005-0000-0000-0000943E0000}"/>
    <cellStyle name="Input [yellow] 2 3 2 3 2 3 9" xfId="16784" xr:uid="{00000000-0005-0000-0000-0000953E0000}"/>
    <cellStyle name="Input [yellow] 2 3 2 3 2 4" xfId="16785" xr:uid="{00000000-0005-0000-0000-0000963E0000}"/>
    <cellStyle name="Input [yellow] 2 3 2 3 2 4 2" xfId="16786" xr:uid="{00000000-0005-0000-0000-0000973E0000}"/>
    <cellStyle name="Input [yellow] 2 3 2 3 2 4 3" xfId="16787" xr:uid="{00000000-0005-0000-0000-0000983E0000}"/>
    <cellStyle name="Input [yellow] 2 3 2 3 2 4 4" xfId="16788" xr:uid="{00000000-0005-0000-0000-0000993E0000}"/>
    <cellStyle name="Input [yellow] 2 3 2 3 2 4 5" xfId="16789" xr:uid="{00000000-0005-0000-0000-00009A3E0000}"/>
    <cellStyle name="Input [yellow] 2 3 2 3 2 4 6" xfId="16790" xr:uid="{00000000-0005-0000-0000-00009B3E0000}"/>
    <cellStyle name="Input [yellow] 2 3 2 3 2 4 7" xfId="16791" xr:uid="{00000000-0005-0000-0000-00009C3E0000}"/>
    <cellStyle name="Input [yellow] 2 3 2 3 2 4 8" xfId="16792" xr:uid="{00000000-0005-0000-0000-00009D3E0000}"/>
    <cellStyle name="Input [yellow] 2 3 2 3 2 4 9" xfId="16793" xr:uid="{00000000-0005-0000-0000-00009E3E0000}"/>
    <cellStyle name="Input [yellow] 2 3 2 3 2 5" xfId="16794" xr:uid="{00000000-0005-0000-0000-00009F3E0000}"/>
    <cellStyle name="Input [yellow] 2 3 2 3 2 5 2" xfId="16795" xr:uid="{00000000-0005-0000-0000-0000A03E0000}"/>
    <cellStyle name="Input [yellow] 2 3 2 3 2 5 3" xfId="16796" xr:uid="{00000000-0005-0000-0000-0000A13E0000}"/>
    <cellStyle name="Input [yellow] 2 3 2 3 2 5 4" xfId="16797" xr:uid="{00000000-0005-0000-0000-0000A23E0000}"/>
    <cellStyle name="Input [yellow] 2 3 2 3 2 5 5" xfId="16798" xr:uid="{00000000-0005-0000-0000-0000A33E0000}"/>
    <cellStyle name="Input [yellow] 2 3 2 3 2 5 6" xfId="16799" xr:uid="{00000000-0005-0000-0000-0000A43E0000}"/>
    <cellStyle name="Input [yellow] 2 3 2 3 2 5 7" xfId="16800" xr:uid="{00000000-0005-0000-0000-0000A53E0000}"/>
    <cellStyle name="Input [yellow] 2 3 2 3 2 5 8" xfId="16801" xr:uid="{00000000-0005-0000-0000-0000A63E0000}"/>
    <cellStyle name="Input [yellow] 2 3 2 3 2 6" xfId="16802" xr:uid="{00000000-0005-0000-0000-0000A73E0000}"/>
    <cellStyle name="Input [yellow] 2 3 2 3 2 6 2" xfId="16803" xr:uid="{00000000-0005-0000-0000-0000A83E0000}"/>
    <cellStyle name="Input [yellow] 2 3 2 3 2 6 3" xfId="16804" xr:uid="{00000000-0005-0000-0000-0000A93E0000}"/>
    <cellStyle name="Input [yellow] 2 3 2 3 2 6 4" xfId="16805" xr:uid="{00000000-0005-0000-0000-0000AA3E0000}"/>
    <cellStyle name="Input [yellow] 2 3 2 3 2 6 5" xfId="16806" xr:uid="{00000000-0005-0000-0000-0000AB3E0000}"/>
    <cellStyle name="Input [yellow] 2 3 2 3 2 6 6" xfId="16807" xr:uid="{00000000-0005-0000-0000-0000AC3E0000}"/>
    <cellStyle name="Input [yellow] 2 3 2 3 2 6 7" xfId="16808" xr:uid="{00000000-0005-0000-0000-0000AD3E0000}"/>
    <cellStyle name="Input [yellow] 2 3 2 3 2 6 8" xfId="16809" xr:uid="{00000000-0005-0000-0000-0000AE3E0000}"/>
    <cellStyle name="Input [yellow] 2 3 2 3 2 7" xfId="16810" xr:uid="{00000000-0005-0000-0000-0000AF3E0000}"/>
    <cellStyle name="Input [yellow] 2 3 2 3 2 7 2" xfId="16811" xr:uid="{00000000-0005-0000-0000-0000B03E0000}"/>
    <cellStyle name="Input [yellow] 2 3 2 3 2 7 3" xfId="16812" xr:uid="{00000000-0005-0000-0000-0000B13E0000}"/>
    <cellStyle name="Input [yellow] 2 3 2 3 2 7 4" xfId="16813" xr:uid="{00000000-0005-0000-0000-0000B23E0000}"/>
    <cellStyle name="Input [yellow] 2 3 2 3 2 7 5" xfId="16814" xr:uid="{00000000-0005-0000-0000-0000B33E0000}"/>
    <cellStyle name="Input [yellow] 2 3 2 3 2 7 6" xfId="16815" xr:uid="{00000000-0005-0000-0000-0000B43E0000}"/>
    <cellStyle name="Input [yellow] 2 3 2 3 2 7 7" xfId="16816" xr:uid="{00000000-0005-0000-0000-0000B53E0000}"/>
    <cellStyle name="Input [yellow] 2 3 2 3 2 7 8" xfId="16817" xr:uid="{00000000-0005-0000-0000-0000B63E0000}"/>
    <cellStyle name="Input [yellow] 2 3 2 3 2 8" xfId="16818" xr:uid="{00000000-0005-0000-0000-0000B73E0000}"/>
    <cellStyle name="Input [yellow] 2 3 2 3 2 8 2" xfId="16819" xr:uid="{00000000-0005-0000-0000-0000B83E0000}"/>
    <cellStyle name="Input [yellow] 2 3 2 3 2 8 3" xfId="16820" xr:uid="{00000000-0005-0000-0000-0000B93E0000}"/>
    <cellStyle name="Input [yellow] 2 3 2 3 2 8 4" xfId="16821" xr:uid="{00000000-0005-0000-0000-0000BA3E0000}"/>
    <cellStyle name="Input [yellow] 2 3 2 3 2 8 5" xfId="16822" xr:uid="{00000000-0005-0000-0000-0000BB3E0000}"/>
    <cellStyle name="Input [yellow] 2 3 2 3 2 8 6" xfId="16823" xr:uid="{00000000-0005-0000-0000-0000BC3E0000}"/>
    <cellStyle name="Input [yellow] 2 3 2 3 2 8 7" xfId="16824" xr:uid="{00000000-0005-0000-0000-0000BD3E0000}"/>
    <cellStyle name="Input [yellow] 2 3 2 3 2 8 8" xfId="16825" xr:uid="{00000000-0005-0000-0000-0000BE3E0000}"/>
    <cellStyle name="Input [yellow] 2 3 2 3 2 9" xfId="16826" xr:uid="{00000000-0005-0000-0000-0000BF3E0000}"/>
    <cellStyle name="Input [yellow] 2 3 2 3 3" xfId="672" xr:uid="{00000000-0005-0000-0000-0000C03E0000}"/>
    <cellStyle name="Input [yellow] 2 3 2 3 3 10" xfId="16827" xr:uid="{00000000-0005-0000-0000-0000C13E0000}"/>
    <cellStyle name="Input [yellow] 2 3 2 3 3 2" xfId="16828" xr:uid="{00000000-0005-0000-0000-0000C23E0000}"/>
    <cellStyle name="Input [yellow] 2 3 2 3 3 2 2" xfId="16829" xr:uid="{00000000-0005-0000-0000-0000C33E0000}"/>
    <cellStyle name="Input [yellow] 2 3 2 3 3 2 3" xfId="16830" xr:uid="{00000000-0005-0000-0000-0000C43E0000}"/>
    <cellStyle name="Input [yellow] 2 3 2 3 3 2 4" xfId="16831" xr:uid="{00000000-0005-0000-0000-0000C53E0000}"/>
    <cellStyle name="Input [yellow] 2 3 2 3 3 2 5" xfId="16832" xr:uid="{00000000-0005-0000-0000-0000C63E0000}"/>
    <cellStyle name="Input [yellow] 2 3 2 3 3 2 6" xfId="16833" xr:uid="{00000000-0005-0000-0000-0000C73E0000}"/>
    <cellStyle name="Input [yellow] 2 3 2 3 3 2 7" xfId="16834" xr:uid="{00000000-0005-0000-0000-0000C83E0000}"/>
    <cellStyle name="Input [yellow] 2 3 2 3 3 2 8" xfId="16835" xr:uid="{00000000-0005-0000-0000-0000C93E0000}"/>
    <cellStyle name="Input [yellow] 2 3 2 3 3 3" xfId="16836" xr:uid="{00000000-0005-0000-0000-0000CA3E0000}"/>
    <cellStyle name="Input [yellow] 2 3 2 3 3 4" xfId="16837" xr:uid="{00000000-0005-0000-0000-0000CB3E0000}"/>
    <cellStyle name="Input [yellow] 2 3 2 3 3 5" xfId="16838" xr:uid="{00000000-0005-0000-0000-0000CC3E0000}"/>
    <cellStyle name="Input [yellow] 2 3 2 3 3 6" xfId="16839" xr:uid="{00000000-0005-0000-0000-0000CD3E0000}"/>
    <cellStyle name="Input [yellow] 2 3 2 3 3 7" xfId="16840" xr:uid="{00000000-0005-0000-0000-0000CE3E0000}"/>
    <cellStyle name="Input [yellow] 2 3 2 3 3 8" xfId="16841" xr:uid="{00000000-0005-0000-0000-0000CF3E0000}"/>
    <cellStyle name="Input [yellow] 2 3 2 3 3 9" xfId="16842" xr:uid="{00000000-0005-0000-0000-0000D03E0000}"/>
    <cellStyle name="Input [yellow] 2 3 2 3 4" xfId="16843" xr:uid="{00000000-0005-0000-0000-0000D13E0000}"/>
    <cellStyle name="Input [yellow] 2 3 2 3 4 10" xfId="16844" xr:uid="{00000000-0005-0000-0000-0000D23E0000}"/>
    <cellStyle name="Input [yellow] 2 3 2 3 4 2" xfId="16845" xr:uid="{00000000-0005-0000-0000-0000D33E0000}"/>
    <cellStyle name="Input [yellow] 2 3 2 3 4 2 2" xfId="16846" xr:uid="{00000000-0005-0000-0000-0000D43E0000}"/>
    <cellStyle name="Input [yellow] 2 3 2 3 4 2 3" xfId="16847" xr:uid="{00000000-0005-0000-0000-0000D53E0000}"/>
    <cellStyle name="Input [yellow] 2 3 2 3 4 2 4" xfId="16848" xr:uid="{00000000-0005-0000-0000-0000D63E0000}"/>
    <cellStyle name="Input [yellow] 2 3 2 3 4 2 5" xfId="16849" xr:uid="{00000000-0005-0000-0000-0000D73E0000}"/>
    <cellStyle name="Input [yellow] 2 3 2 3 4 2 6" xfId="16850" xr:uid="{00000000-0005-0000-0000-0000D83E0000}"/>
    <cellStyle name="Input [yellow] 2 3 2 3 4 2 7" xfId="16851" xr:uid="{00000000-0005-0000-0000-0000D93E0000}"/>
    <cellStyle name="Input [yellow] 2 3 2 3 4 2 8" xfId="16852" xr:uid="{00000000-0005-0000-0000-0000DA3E0000}"/>
    <cellStyle name="Input [yellow] 2 3 2 3 4 3" xfId="16853" xr:uid="{00000000-0005-0000-0000-0000DB3E0000}"/>
    <cellStyle name="Input [yellow] 2 3 2 3 4 4" xfId="16854" xr:uid="{00000000-0005-0000-0000-0000DC3E0000}"/>
    <cellStyle name="Input [yellow] 2 3 2 3 4 5" xfId="16855" xr:uid="{00000000-0005-0000-0000-0000DD3E0000}"/>
    <cellStyle name="Input [yellow] 2 3 2 3 4 6" xfId="16856" xr:uid="{00000000-0005-0000-0000-0000DE3E0000}"/>
    <cellStyle name="Input [yellow] 2 3 2 3 4 7" xfId="16857" xr:uid="{00000000-0005-0000-0000-0000DF3E0000}"/>
    <cellStyle name="Input [yellow] 2 3 2 3 4 8" xfId="16858" xr:uid="{00000000-0005-0000-0000-0000E03E0000}"/>
    <cellStyle name="Input [yellow] 2 3 2 3 4 9" xfId="16859" xr:uid="{00000000-0005-0000-0000-0000E13E0000}"/>
    <cellStyle name="Input [yellow] 2 3 2 3 5" xfId="16860" xr:uid="{00000000-0005-0000-0000-0000E23E0000}"/>
    <cellStyle name="Input [yellow] 2 3 2 3 5 2" xfId="16861" xr:uid="{00000000-0005-0000-0000-0000E33E0000}"/>
    <cellStyle name="Input [yellow] 2 3 2 3 5 3" xfId="16862" xr:uid="{00000000-0005-0000-0000-0000E43E0000}"/>
    <cellStyle name="Input [yellow] 2 3 2 3 5 4" xfId="16863" xr:uid="{00000000-0005-0000-0000-0000E53E0000}"/>
    <cellStyle name="Input [yellow] 2 3 2 3 5 5" xfId="16864" xr:uid="{00000000-0005-0000-0000-0000E63E0000}"/>
    <cellStyle name="Input [yellow] 2 3 2 3 5 6" xfId="16865" xr:uid="{00000000-0005-0000-0000-0000E73E0000}"/>
    <cellStyle name="Input [yellow] 2 3 2 3 5 7" xfId="16866" xr:uid="{00000000-0005-0000-0000-0000E83E0000}"/>
    <cellStyle name="Input [yellow] 2 3 2 3 5 8" xfId="16867" xr:uid="{00000000-0005-0000-0000-0000E93E0000}"/>
    <cellStyle name="Input [yellow] 2 3 2 3 5 9" xfId="16868" xr:uid="{00000000-0005-0000-0000-0000EA3E0000}"/>
    <cellStyle name="Input [yellow] 2 3 2 3 6" xfId="16869" xr:uid="{00000000-0005-0000-0000-0000EB3E0000}"/>
    <cellStyle name="Input [yellow] 2 3 2 3 6 2" xfId="16870" xr:uid="{00000000-0005-0000-0000-0000EC3E0000}"/>
    <cellStyle name="Input [yellow] 2 3 2 3 6 3" xfId="16871" xr:uid="{00000000-0005-0000-0000-0000ED3E0000}"/>
    <cellStyle name="Input [yellow] 2 3 2 3 6 4" xfId="16872" xr:uid="{00000000-0005-0000-0000-0000EE3E0000}"/>
    <cellStyle name="Input [yellow] 2 3 2 3 6 5" xfId="16873" xr:uid="{00000000-0005-0000-0000-0000EF3E0000}"/>
    <cellStyle name="Input [yellow] 2 3 2 3 6 6" xfId="16874" xr:uid="{00000000-0005-0000-0000-0000F03E0000}"/>
    <cellStyle name="Input [yellow] 2 3 2 3 6 7" xfId="16875" xr:uid="{00000000-0005-0000-0000-0000F13E0000}"/>
    <cellStyle name="Input [yellow] 2 3 2 3 6 8" xfId="16876" xr:uid="{00000000-0005-0000-0000-0000F23E0000}"/>
    <cellStyle name="Input [yellow] 2 3 2 3 7" xfId="16877" xr:uid="{00000000-0005-0000-0000-0000F33E0000}"/>
    <cellStyle name="Input [yellow] 2 3 2 3 7 2" xfId="16878" xr:uid="{00000000-0005-0000-0000-0000F43E0000}"/>
    <cellStyle name="Input [yellow] 2 3 2 3 7 3" xfId="16879" xr:uid="{00000000-0005-0000-0000-0000F53E0000}"/>
    <cellStyle name="Input [yellow] 2 3 2 3 7 4" xfId="16880" xr:uid="{00000000-0005-0000-0000-0000F63E0000}"/>
    <cellStyle name="Input [yellow] 2 3 2 3 7 5" xfId="16881" xr:uid="{00000000-0005-0000-0000-0000F73E0000}"/>
    <cellStyle name="Input [yellow] 2 3 2 3 7 6" xfId="16882" xr:uid="{00000000-0005-0000-0000-0000F83E0000}"/>
    <cellStyle name="Input [yellow] 2 3 2 3 7 7" xfId="16883" xr:uid="{00000000-0005-0000-0000-0000F93E0000}"/>
    <cellStyle name="Input [yellow] 2 3 2 3 7 8" xfId="16884" xr:uid="{00000000-0005-0000-0000-0000FA3E0000}"/>
    <cellStyle name="Input [yellow] 2 3 2 3 8" xfId="16885" xr:uid="{00000000-0005-0000-0000-0000FB3E0000}"/>
    <cellStyle name="Input [yellow] 2 3 2 3 8 2" xfId="16886" xr:uid="{00000000-0005-0000-0000-0000FC3E0000}"/>
    <cellStyle name="Input [yellow] 2 3 2 3 8 3" xfId="16887" xr:uid="{00000000-0005-0000-0000-0000FD3E0000}"/>
    <cellStyle name="Input [yellow] 2 3 2 3 8 4" xfId="16888" xr:uid="{00000000-0005-0000-0000-0000FE3E0000}"/>
    <cellStyle name="Input [yellow] 2 3 2 3 8 5" xfId="16889" xr:uid="{00000000-0005-0000-0000-0000FF3E0000}"/>
    <cellStyle name="Input [yellow] 2 3 2 3 8 6" xfId="16890" xr:uid="{00000000-0005-0000-0000-0000003F0000}"/>
    <cellStyle name="Input [yellow] 2 3 2 3 8 7" xfId="16891" xr:uid="{00000000-0005-0000-0000-0000013F0000}"/>
    <cellStyle name="Input [yellow] 2 3 2 3 8 8" xfId="16892" xr:uid="{00000000-0005-0000-0000-0000023F0000}"/>
    <cellStyle name="Input [yellow] 2 3 2 3 9" xfId="16893" xr:uid="{00000000-0005-0000-0000-0000033F0000}"/>
    <cellStyle name="Input [yellow] 2 3 2 3 9 2" xfId="16894" xr:uid="{00000000-0005-0000-0000-0000043F0000}"/>
    <cellStyle name="Input [yellow] 2 3 2 3 9 3" xfId="16895" xr:uid="{00000000-0005-0000-0000-0000053F0000}"/>
    <cellStyle name="Input [yellow] 2 3 2 3 9 4" xfId="16896" xr:uid="{00000000-0005-0000-0000-0000063F0000}"/>
    <cellStyle name="Input [yellow] 2 3 2 3 9 5" xfId="16897" xr:uid="{00000000-0005-0000-0000-0000073F0000}"/>
    <cellStyle name="Input [yellow] 2 3 2 3 9 6" xfId="16898" xr:uid="{00000000-0005-0000-0000-0000083F0000}"/>
    <cellStyle name="Input [yellow] 2 3 2 3 9 7" xfId="16899" xr:uid="{00000000-0005-0000-0000-0000093F0000}"/>
    <cellStyle name="Input [yellow] 2 3 2 3 9 8" xfId="16900" xr:uid="{00000000-0005-0000-0000-00000A3F0000}"/>
    <cellStyle name="Input [yellow] 2 3 2 4" xfId="673" xr:uid="{00000000-0005-0000-0000-00000B3F0000}"/>
    <cellStyle name="Input [yellow] 2 3 2 4 10" xfId="16901" xr:uid="{00000000-0005-0000-0000-00000C3F0000}"/>
    <cellStyle name="Input [yellow] 2 3 2 4 11" xfId="16902" xr:uid="{00000000-0005-0000-0000-00000D3F0000}"/>
    <cellStyle name="Input [yellow] 2 3 2 4 12" xfId="16903" xr:uid="{00000000-0005-0000-0000-00000E3F0000}"/>
    <cellStyle name="Input [yellow] 2 3 2 4 13" xfId="16904" xr:uid="{00000000-0005-0000-0000-00000F3F0000}"/>
    <cellStyle name="Input [yellow] 2 3 2 4 14" xfId="16905" xr:uid="{00000000-0005-0000-0000-0000103F0000}"/>
    <cellStyle name="Input [yellow] 2 3 2 4 15" xfId="16906" xr:uid="{00000000-0005-0000-0000-0000113F0000}"/>
    <cellStyle name="Input [yellow] 2 3 2 4 16" xfId="16907" xr:uid="{00000000-0005-0000-0000-0000123F0000}"/>
    <cellStyle name="Input [yellow] 2 3 2 4 2" xfId="674" xr:uid="{00000000-0005-0000-0000-0000133F0000}"/>
    <cellStyle name="Input [yellow] 2 3 2 4 2 10" xfId="16908" xr:uid="{00000000-0005-0000-0000-0000143F0000}"/>
    <cellStyle name="Input [yellow] 2 3 2 4 2 2" xfId="16909" xr:uid="{00000000-0005-0000-0000-0000153F0000}"/>
    <cellStyle name="Input [yellow] 2 3 2 4 2 2 2" xfId="16910" xr:uid="{00000000-0005-0000-0000-0000163F0000}"/>
    <cellStyle name="Input [yellow] 2 3 2 4 2 2 3" xfId="16911" xr:uid="{00000000-0005-0000-0000-0000173F0000}"/>
    <cellStyle name="Input [yellow] 2 3 2 4 2 2 4" xfId="16912" xr:uid="{00000000-0005-0000-0000-0000183F0000}"/>
    <cellStyle name="Input [yellow] 2 3 2 4 2 2 5" xfId="16913" xr:uid="{00000000-0005-0000-0000-0000193F0000}"/>
    <cellStyle name="Input [yellow] 2 3 2 4 2 2 6" xfId="16914" xr:uid="{00000000-0005-0000-0000-00001A3F0000}"/>
    <cellStyle name="Input [yellow] 2 3 2 4 2 2 7" xfId="16915" xr:uid="{00000000-0005-0000-0000-00001B3F0000}"/>
    <cellStyle name="Input [yellow] 2 3 2 4 2 2 8" xfId="16916" xr:uid="{00000000-0005-0000-0000-00001C3F0000}"/>
    <cellStyle name="Input [yellow] 2 3 2 4 2 3" xfId="16917" xr:uid="{00000000-0005-0000-0000-00001D3F0000}"/>
    <cellStyle name="Input [yellow] 2 3 2 4 2 4" xfId="16918" xr:uid="{00000000-0005-0000-0000-00001E3F0000}"/>
    <cellStyle name="Input [yellow] 2 3 2 4 2 5" xfId="16919" xr:uid="{00000000-0005-0000-0000-00001F3F0000}"/>
    <cellStyle name="Input [yellow] 2 3 2 4 2 6" xfId="16920" xr:uid="{00000000-0005-0000-0000-0000203F0000}"/>
    <cellStyle name="Input [yellow] 2 3 2 4 2 7" xfId="16921" xr:uid="{00000000-0005-0000-0000-0000213F0000}"/>
    <cellStyle name="Input [yellow] 2 3 2 4 2 8" xfId="16922" xr:uid="{00000000-0005-0000-0000-0000223F0000}"/>
    <cellStyle name="Input [yellow] 2 3 2 4 2 9" xfId="16923" xr:uid="{00000000-0005-0000-0000-0000233F0000}"/>
    <cellStyle name="Input [yellow] 2 3 2 4 3" xfId="16924" xr:uid="{00000000-0005-0000-0000-0000243F0000}"/>
    <cellStyle name="Input [yellow] 2 3 2 4 3 10" xfId="16925" xr:uid="{00000000-0005-0000-0000-0000253F0000}"/>
    <cellStyle name="Input [yellow] 2 3 2 4 3 2" xfId="16926" xr:uid="{00000000-0005-0000-0000-0000263F0000}"/>
    <cellStyle name="Input [yellow] 2 3 2 4 3 2 2" xfId="16927" xr:uid="{00000000-0005-0000-0000-0000273F0000}"/>
    <cellStyle name="Input [yellow] 2 3 2 4 3 2 3" xfId="16928" xr:uid="{00000000-0005-0000-0000-0000283F0000}"/>
    <cellStyle name="Input [yellow] 2 3 2 4 3 2 4" xfId="16929" xr:uid="{00000000-0005-0000-0000-0000293F0000}"/>
    <cellStyle name="Input [yellow] 2 3 2 4 3 2 5" xfId="16930" xr:uid="{00000000-0005-0000-0000-00002A3F0000}"/>
    <cellStyle name="Input [yellow] 2 3 2 4 3 2 6" xfId="16931" xr:uid="{00000000-0005-0000-0000-00002B3F0000}"/>
    <cellStyle name="Input [yellow] 2 3 2 4 3 2 7" xfId="16932" xr:uid="{00000000-0005-0000-0000-00002C3F0000}"/>
    <cellStyle name="Input [yellow] 2 3 2 4 3 2 8" xfId="16933" xr:uid="{00000000-0005-0000-0000-00002D3F0000}"/>
    <cellStyle name="Input [yellow] 2 3 2 4 3 3" xfId="16934" xr:uid="{00000000-0005-0000-0000-00002E3F0000}"/>
    <cellStyle name="Input [yellow] 2 3 2 4 3 4" xfId="16935" xr:uid="{00000000-0005-0000-0000-00002F3F0000}"/>
    <cellStyle name="Input [yellow] 2 3 2 4 3 5" xfId="16936" xr:uid="{00000000-0005-0000-0000-0000303F0000}"/>
    <cellStyle name="Input [yellow] 2 3 2 4 3 6" xfId="16937" xr:uid="{00000000-0005-0000-0000-0000313F0000}"/>
    <cellStyle name="Input [yellow] 2 3 2 4 3 7" xfId="16938" xr:uid="{00000000-0005-0000-0000-0000323F0000}"/>
    <cellStyle name="Input [yellow] 2 3 2 4 3 8" xfId="16939" xr:uid="{00000000-0005-0000-0000-0000333F0000}"/>
    <cellStyle name="Input [yellow] 2 3 2 4 3 9" xfId="16940" xr:uid="{00000000-0005-0000-0000-0000343F0000}"/>
    <cellStyle name="Input [yellow] 2 3 2 4 4" xfId="16941" xr:uid="{00000000-0005-0000-0000-0000353F0000}"/>
    <cellStyle name="Input [yellow] 2 3 2 4 4 2" xfId="16942" xr:uid="{00000000-0005-0000-0000-0000363F0000}"/>
    <cellStyle name="Input [yellow] 2 3 2 4 4 3" xfId="16943" xr:uid="{00000000-0005-0000-0000-0000373F0000}"/>
    <cellStyle name="Input [yellow] 2 3 2 4 4 4" xfId="16944" xr:uid="{00000000-0005-0000-0000-0000383F0000}"/>
    <cellStyle name="Input [yellow] 2 3 2 4 4 5" xfId="16945" xr:uid="{00000000-0005-0000-0000-0000393F0000}"/>
    <cellStyle name="Input [yellow] 2 3 2 4 4 6" xfId="16946" xr:uid="{00000000-0005-0000-0000-00003A3F0000}"/>
    <cellStyle name="Input [yellow] 2 3 2 4 4 7" xfId="16947" xr:uid="{00000000-0005-0000-0000-00003B3F0000}"/>
    <cellStyle name="Input [yellow] 2 3 2 4 4 8" xfId="16948" xr:uid="{00000000-0005-0000-0000-00003C3F0000}"/>
    <cellStyle name="Input [yellow] 2 3 2 4 4 9" xfId="16949" xr:uid="{00000000-0005-0000-0000-00003D3F0000}"/>
    <cellStyle name="Input [yellow] 2 3 2 4 5" xfId="16950" xr:uid="{00000000-0005-0000-0000-00003E3F0000}"/>
    <cellStyle name="Input [yellow] 2 3 2 4 5 2" xfId="16951" xr:uid="{00000000-0005-0000-0000-00003F3F0000}"/>
    <cellStyle name="Input [yellow] 2 3 2 4 5 3" xfId="16952" xr:uid="{00000000-0005-0000-0000-0000403F0000}"/>
    <cellStyle name="Input [yellow] 2 3 2 4 5 4" xfId="16953" xr:uid="{00000000-0005-0000-0000-0000413F0000}"/>
    <cellStyle name="Input [yellow] 2 3 2 4 5 5" xfId="16954" xr:uid="{00000000-0005-0000-0000-0000423F0000}"/>
    <cellStyle name="Input [yellow] 2 3 2 4 5 6" xfId="16955" xr:uid="{00000000-0005-0000-0000-0000433F0000}"/>
    <cellStyle name="Input [yellow] 2 3 2 4 5 7" xfId="16956" xr:uid="{00000000-0005-0000-0000-0000443F0000}"/>
    <cellStyle name="Input [yellow] 2 3 2 4 5 8" xfId="16957" xr:uid="{00000000-0005-0000-0000-0000453F0000}"/>
    <cellStyle name="Input [yellow] 2 3 2 4 6" xfId="16958" xr:uid="{00000000-0005-0000-0000-0000463F0000}"/>
    <cellStyle name="Input [yellow] 2 3 2 4 6 2" xfId="16959" xr:uid="{00000000-0005-0000-0000-0000473F0000}"/>
    <cellStyle name="Input [yellow] 2 3 2 4 6 3" xfId="16960" xr:uid="{00000000-0005-0000-0000-0000483F0000}"/>
    <cellStyle name="Input [yellow] 2 3 2 4 6 4" xfId="16961" xr:uid="{00000000-0005-0000-0000-0000493F0000}"/>
    <cellStyle name="Input [yellow] 2 3 2 4 6 5" xfId="16962" xr:uid="{00000000-0005-0000-0000-00004A3F0000}"/>
    <cellStyle name="Input [yellow] 2 3 2 4 6 6" xfId="16963" xr:uid="{00000000-0005-0000-0000-00004B3F0000}"/>
    <cellStyle name="Input [yellow] 2 3 2 4 6 7" xfId="16964" xr:uid="{00000000-0005-0000-0000-00004C3F0000}"/>
    <cellStyle name="Input [yellow] 2 3 2 4 6 8" xfId="16965" xr:uid="{00000000-0005-0000-0000-00004D3F0000}"/>
    <cellStyle name="Input [yellow] 2 3 2 4 7" xfId="16966" xr:uid="{00000000-0005-0000-0000-00004E3F0000}"/>
    <cellStyle name="Input [yellow] 2 3 2 4 7 2" xfId="16967" xr:uid="{00000000-0005-0000-0000-00004F3F0000}"/>
    <cellStyle name="Input [yellow] 2 3 2 4 7 3" xfId="16968" xr:uid="{00000000-0005-0000-0000-0000503F0000}"/>
    <cellStyle name="Input [yellow] 2 3 2 4 7 4" xfId="16969" xr:uid="{00000000-0005-0000-0000-0000513F0000}"/>
    <cellStyle name="Input [yellow] 2 3 2 4 7 5" xfId="16970" xr:uid="{00000000-0005-0000-0000-0000523F0000}"/>
    <cellStyle name="Input [yellow] 2 3 2 4 7 6" xfId="16971" xr:uid="{00000000-0005-0000-0000-0000533F0000}"/>
    <cellStyle name="Input [yellow] 2 3 2 4 7 7" xfId="16972" xr:uid="{00000000-0005-0000-0000-0000543F0000}"/>
    <cellStyle name="Input [yellow] 2 3 2 4 7 8" xfId="16973" xr:uid="{00000000-0005-0000-0000-0000553F0000}"/>
    <cellStyle name="Input [yellow] 2 3 2 4 8" xfId="16974" xr:uid="{00000000-0005-0000-0000-0000563F0000}"/>
    <cellStyle name="Input [yellow] 2 3 2 4 8 2" xfId="16975" xr:uid="{00000000-0005-0000-0000-0000573F0000}"/>
    <cellStyle name="Input [yellow] 2 3 2 4 8 3" xfId="16976" xr:uid="{00000000-0005-0000-0000-0000583F0000}"/>
    <cellStyle name="Input [yellow] 2 3 2 4 8 4" xfId="16977" xr:uid="{00000000-0005-0000-0000-0000593F0000}"/>
    <cellStyle name="Input [yellow] 2 3 2 4 8 5" xfId="16978" xr:uid="{00000000-0005-0000-0000-00005A3F0000}"/>
    <cellStyle name="Input [yellow] 2 3 2 4 8 6" xfId="16979" xr:uid="{00000000-0005-0000-0000-00005B3F0000}"/>
    <cellStyle name="Input [yellow] 2 3 2 4 8 7" xfId="16980" xr:uid="{00000000-0005-0000-0000-00005C3F0000}"/>
    <cellStyle name="Input [yellow] 2 3 2 4 8 8" xfId="16981" xr:uid="{00000000-0005-0000-0000-00005D3F0000}"/>
    <cellStyle name="Input [yellow] 2 3 2 4 9" xfId="16982" xr:uid="{00000000-0005-0000-0000-00005E3F0000}"/>
    <cellStyle name="Input [yellow] 2 3 2 5" xfId="675" xr:uid="{00000000-0005-0000-0000-00005F3F0000}"/>
    <cellStyle name="Input [yellow] 2 3 2 5 10" xfId="16983" xr:uid="{00000000-0005-0000-0000-0000603F0000}"/>
    <cellStyle name="Input [yellow] 2 3 2 5 2" xfId="16984" xr:uid="{00000000-0005-0000-0000-0000613F0000}"/>
    <cellStyle name="Input [yellow] 2 3 2 5 2 2" xfId="16985" xr:uid="{00000000-0005-0000-0000-0000623F0000}"/>
    <cellStyle name="Input [yellow] 2 3 2 5 2 3" xfId="16986" xr:uid="{00000000-0005-0000-0000-0000633F0000}"/>
    <cellStyle name="Input [yellow] 2 3 2 5 2 4" xfId="16987" xr:uid="{00000000-0005-0000-0000-0000643F0000}"/>
    <cellStyle name="Input [yellow] 2 3 2 5 2 5" xfId="16988" xr:uid="{00000000-0005-0000-0000-0000653F0000}"/>
    <cellStyle name="Input [yellow] 2 3 2 5 2 6" xfId="16989" xr:uid="{00000000-0005-0000-0000-0000663F0000}"/>
    <cellStyle name="Input [yellow] 2 3 2 5 2 7" xfId="16990" xr:uid="{00000000-0005-0000-0000-0000673F0000}"/>
    <cellStyle name="Input [yellow] 2 3 2 5 2 8" xfId="16991" xr:uid="{00000000-0005-0000-0000-0000683F0000}"/>
    <cellStyle name="Input [yellow] 2 3 2 5 3" xfId="16992" xr:uid="{00000000-0005-0000-0000-0000693F0000}"/>
    <cellStyle name="Input [yellow] 2 3 2 5 4" xfId="16993" xr:uid="{00000000-0005-0000-0000-00006A3F0000}"/>
    <cellStyle name="Input [yellow] 2 3 2 5 5" xfId="16994" xr:uid="{00000000-0005-0000-0000-00006B3F0000}"/>
    <cellStyle name="Input [yellow] 2 3 2 5 6" xfId="16995" xr:uid="{00000000-0005-0000-0000-00006C3F0000}"/>
    <cellStyle name="Input [yellow] 2 3 2 5 7" xfId="16996" xr:uid="{00000000-0005-0000-0000-00006D3F0000}"/>
    <cellStyle name="Input [yellow] 2 3 2 5 8" xfId="16997" xr:uid="{00000000-0005-0000-0000-00006E3F0000}"/>
    <cellStyle name="Input [yellow] 2 3 2 5 9" xfId="16998" xr:uid="{00000000-0005-0000-0000-00006F3F0000}"/>
    <cellStyle name="Input [yellow] 2 3 2 6" xfId="16999" xr:uid="{00000000-0005-0000-0000-0000703F0000}"/>
    <cellStyle name="Input [yellow] 2 3 2 6 10" xfId="17000" xr:uid="{00000000-0005-0000-0000-0000713F0000}"/>
    <cellStyle name="Input [yellow] 2 3 2 6 2" xfId="17001" xr:uid="{00000000-0005-0000-0000-0000723F0000}"/>
    <cellStyle name="Input [yellow] 2 3 2 6 2 2" xfId="17002" xr:uid="{00000000-0005-0000-0000-0000733F0000}"/>
    <cellStyle name="Input [yellow] 2 3 2 6 2 3" xfId="17003" xr:uid="{00000000-0005-0000-0000-0000743F0000}"/>
    <cellStyle name="Input [yellow] 2 3 2 6 2 4" xfId="17004" xr:uid="{00000000-0005-0000-0000-0000753F0000}"/>
    <cellStyle name="Input [yellow] 2 3 2 6 2 5" xfId="17005" xr:uid="{00000000-0005-0000-0000-0000763F0000}"/>
    <cellStyle name="Input [yellow] 2 3 2 6 2 6" xfId="17006" xr:uid="{00000000-0005-0000-0000-0000773F0000}"/>
    <cellStyle name="Input [yellow] 2 3 2 6 2 7" xfId="17007" xr:uid="{00000000-0005-0000-0000-0000783F0000}"/>
    <cellStyle name="Input [yellow] 2 3 2 6 2 8" xfId="17008" xr:uid="{00000000-0005-0000-0000-0000793F0000}"/>
    <cellStyle name="Input [yellow] 2 3 2 6 3" xfId="17009" xr:uid="{00000000-0005-0000-0000-00007A3F0000}"/>
    <cellStyle name="Input [yellow] 2 3 2 6 4" xfId="17010" xr:uid="{00000000-0005-0000-0000-00007B3F0000}"/>
    <cellStyle name="Input [yellow] 2 3 2 6 5" xfId="17011" xr:uid="{00000000-0005-0000-0000-00007C3F0000}"/>
    <cellStyle name="Input [yellow] 2 3 2 6 6" xfId="17012" xr:uid="{00000000-0005-0000-0000-00007D3F0000}"/>
    <cellStyle name="Input [yellow] 2 3 2 6 7" xfId="17013" xr:uid="{00000000-0005-0000-0000-00007E3F0000}"/>
    <cellStyle name="Input [yellow] 2 3 2 6 8" xfId="17014" xr:uid="{00000000-0005-0000-0000-00007F3F0000}"/>
    <cellStyle name="Input [yellow] 2 3 2 6 9" xfId="17015" xr:uid="{00000000-0005-0000-0000-0000803F0000}"/>
    <cellStyle name="Input [yellow] 2 3 2 7" xfId="17016" xr:uid="{00000000-0005-0000-0000-0000813F0000}"/>
    <cellStyle name="Input [yellow] 2 3 2 7 2" xfId="17017" xr:uid="{00000000-0005-0000-0000-0000823F0000}"/>
    <cellStyle name="Input [yellow] 2 3 2 7 3" xfId="17018" xr:uid="{00000000-0005-0000-0000-0000833F0000}"/>
    <cellStyle name="Input [yellow] 2 3 2 7 4" xfId="17019" xr:uid="{00000000-0005-0000-0000-0000843F0000}"/>
    <cellStyle name="Input [yellow] 2 3 2 7 5" xfId="17020" xr:uid="{00000000-0005-0000-0000-0000853F0000}"/>
    <cellStyle name="Input [yellow] 2 3 2 7 6" xfId="17021" xr:uid="{00000000-0005-0000-0000-0000863F0000}"/>
    <cellStyle name="Input [yellow] 2 3 2 7 7" xfId="17022" xr:uid="{00000000-0005-0000-0000-0000873F0000}"/>
    <cellStyle name="Input [yellow] 2 3 2 7 8" xfId="17023" xr:uid="{00000000-0005-0000-0000-0000883F0000}"/>
    <cellStyle name="Input [yellow] 2 3 2 7 9" xfId="17024" xr:uid="{00000000-0005-0000-0000-0000893F0000}"/>
    <cellStyle name="Input [yellow] 2 3 2 8" xfId="17025" xr:uid="{00000000-0005-0000-0000-00008A3F0000}"/>
    <cellStyle name="Input [yellow] 2 3 2 8 2" xfId="17026" xr:uid="{00000000-0005-0000-0000-00008B3F0000}"/>
    <cellStyle name="Input [yellow] 2 3 2 8 3" xfId="17027" xr:uid="{00000000-0005-0000-0000-00008C3F0000}"/>
    <cellStyle name="Input [yellow] 2 3 2 8 4" xfId="17028" xr:uid="{00000000-0005-0000-0000-00008D3F0000}"/>
    <cellStyle name="Input [yellow] 2 3 2 8 5" xfId="17029" xr:uid="{00000000-0005-0000-0000-00008E3F0000}"/>
    <cellStyle name="Input [yellow] 2 3 2 8 6" xfId="17030" xr:uid="{00000000-0005-0000-0000-00008F3F0000}"/>
    <cellStyle name="Input [yellow] 2 3 2 8 7" xfId="17031" xr:uid="{00000000-0005-0000-0000-0000903F0000}"/>
    <cellStyle name="Input [yellow] 2 3 2 8 8" xfId="17032" xr:uid="{00000000-0005-0000-0000-0000913F0000}"/>
    <cellStyle name="Input [yellow] 2 3 2 9" xfId="17033" xr:uid="{00000000-0005-0000-0000-0000923F0000}"/>
    <cellStyle name="Input [yellow] 2 3 2 9 2" xfId="17034" xr:uid="{00000000-0005-0000-0000-0000933F0000}"/>
    <cellStyle name="Input [yellow] 2 3 2 9 3" xfId="17035" xr:uid="{00000000-0005-0000-0000-0000943F0000}"/>
    <cellStyle name="Input [yellow] 2 3 2 9 4" xfId="17036" xr:uid="{00000000-0005-0000-0000-0000953F0000}"/>
    <cellStyle name="Input [yellow] 2 3 2 9 5" xfId="17037" xr:uid="{00000000-0005-0000-0000-0000963F0000}"/>
    <cellStyle name="Input [yellow] 2 3 2 9 6" xfId="17038" xr:uid="{00000000-0005-0000-0000-0000973F0000}"/>
    <cellStyle name="Input [yellow] 2 3 2 9 7" xfId="17039" xr:uid="{00000000-0005-0000-0000-0000983F0000}"/>
    <cellStyle name="Input [yellow] 2 3 2 9 8" xfId="17040" xr:uid="{00000000-0005-0000-0000-0000993F0000}"/>
    <cellStyle name="Input [yellow] 2 3 3" xfId="676" xr:uid="{00000000-0005-0000-0000-00009A3F0000}"/>
    <cellStyle name="Input [yellow] 2 3 3 10" xfId="17041" xr:uid="{00000000-0005-0000-0000-00009B3F0000}"/>
    <cellStyle name="Input [yellow] 2 3 3 10 2" xfId="17042" xr:uid="{00000000-0005-0000-0000-00009C3F0000}"/>
    <cellStyle name="Input [yellow] 2 3 3 10 3" xfId="17043" xr:uid="{00000000-0005-0000-0000-00009D3F0000}"/>
    <cellStyle name="Input [yellow] 2 3 3 10 4" xfId="17044" xr:uid="{00000000-0005-0000-0000-00009E3F0000}"/>
    <cellStyle name="Input [yellow] 2 3 3 10 5" xfId="17045" xr:uid="{00000000-0005-0000-0000-00009F3F0000}"/>
    <cellStyle name="Input [yellow] 2 3 3 10 6" xfId="17046" xr:uid="{00000000-0005-0000-0000-0000A03F0000}"/>
    <cellStyle name="Input [yellow] 2 3 3 10 7" xfId="17047" xr:uid="{00000000-0005-0000-0000-0000A13F0000}"/>
    <cellStyle name="Input [yellow] 2 3 3 10 8" xfId="17048" xr:uid="{00000000-0005-0000-0000-0000A23F0000}"/>
    <cellStyle name="Input [yellow] 2 3 3 11" xfId="17049" xr:uid="{00000000-0005-0000-0000-0000A33F0000}"/>
    <cellStyle name="Input [yellow] 2 3 3 11 2" xfId="17050" xr:uid="{00000000-0005-0000-0000-0000A43F0000}"/>
    <cellStyle name="Input [yellow] 2 3 3 11 3" xfId="17051" xr:uid="{00000000-0005-0000-0000-0000A53F0000}"/>
    <cellStyle name="Input [yellow] 2 3 3 11 4" xfId="17052" xr:uid="{00000000-0005-0000-0000-0000A63F0000}"/>
    <cellStyle name="Input [yellow] 2 3 3 11 5" xfId="17053" xr:uid="{00000000-0005-0000-0000-0000A73F0000}"/>
    <cellStyle name="Input [yellow] 2 3 3 11 6" xfId="17054" xr:uid="{00000000-0005-0000-0000-0000A83F0000}"/>
    <cellStyle name="Input [yellow] 2 3 3 11 7" xfId="17055" xr:uid="{00000000-0005-0000-0000-0000A93F0000}"/>
    <cellStyle name="Input [yellow] 2 3 3 11 8" xfId="17056" xr:uid="{00000000-0005-0000-0000-0000AA3F0000}"/>
    <cellStyle name="Input [yellow] 2 3 3 12" xfId="17057" xr:uid="{00000000-0005-0000-0000-0000AB3F0000}"/>
    <cellStyle name="Input [yellow] 2 3 3 13" xfId="17058" xr:uid="{00000000-0005-0000-0000-0000AC3F0000}"/>
    <cellStyle name="Input [yellow] 2 3 3 14" xfId="17059" xr:uid="{00000000-0005-0000-0000-0000AD3F0000}"/>
    <cellStyle name="Input [yellow] 2 3 3 15" xfId="17060" xr:uid="{00000000-0005-0000-0000-0000AE3F0000}"/>
    <cellStyle name="Input [yellow] 2 3 3 16" xfId="17061" xr:uid="{00000000-0005-0000-0000-0000AF3F0000}"/>
    <cellStyle name="Input [yellow] 2 3 3 17" xfId="17062" xr:uid="{00000000-0005-0000-0000-0000B03F0000}"/>
    <cellStyle name="Input [yellow] 2 3 3 18" xfId="17063" xr:uid="{00000000-0005-0000-0000-0000B13F0000}"/>
    <cellStyle name="Input [yellow] 2 3 3 19" xfId="17064" xr:uid="{00000000-0005-0000-0000-0000B23F0000}"/>
    <cellStyle name="Input [yellow] 2 3 3 2" xfId="677" xr:uid="{00000000-0005-0000-0000-0000B33F0000}"/>
    <cellStyle name="Input [yellow] 2 3 3 2 10" xfId="17065" xr:uid="{00000000-0005-0000-0000-0000B43F0000}"/>
    <cellStyle name="Input [yellow] 2 3 3 2 11" xfId="17066" xr:uid="{00000000-0005-0000-0000-0000B53F0000}"/>
    <cellStyle name="Input [yellow] 2 3 3 2 12" xfId="17067" xr:uid="{00000000-0005-0000-0000-0000B63F0000}"/>
    <cellStyle name="Input [yellow] 2 3 3 2 13" xfId="17068" xr:uid="{00000000-0005-0000-0000-0000B73F0000}"/>
    <cellStyle name="Input [yellow] 2 3 3 2 14" xfId="17069" xr:uid="{00000000-0005-0000-0000-0000B83F0000}"/>
    <cellStyle name="Input [yellow] 2 3 3 2 15" xfId="17070" xr:uid="{00000000-0005-0000-0000-0000B93F0000}"/>
    <cellStyle name="Input [yellow] 2 3 3 2 16" xfId="17071" xr:uid="{00000000-0005-0000-0000-0000BA3F0000}"/>
    <cellStyle name="Input [yellow] 2 3 3 2 17" xfId="17072" xr:uid="{00000000-0005-0000-0000-0000BB3F0000}"/>
    <cellStyle name="Input [yellow] 2 3 3 2 2" xfId="678" xr:uid="{00000000-0005-0000-0000-0000BC3F0000}"/>
    <cellStyle name="Input [yellow] 2 3 3 2 2 10" xfId="17073" xr:uid="{00000000-0005-0000-0000-0000BD3F0000}"/>
    <cellStyle name="Input [yellow] 2 3 3 2 2 11" xfId="17074" xr:uid="{00000000-0005-0000-0000-0000BE3F0000}"/>
    <cellStyle name="Input [yellow] 2 3 3 2 2 12" xfId="17075" xr:uid="{00000000-0005-0000-0000-0000BF3F0000}"/>
    <cellStyle name="Input [yellow] 2 3 3 2 2 13" xfId="17076" xr:uid="{00000000-0005-0000-0000-0000C03F0000}"/>
    <cellStyle name="Input [yellow] 2 3 3 2 2 14" xfId="17077" xr:uid="{00000000-0005-0000-0000-0000C13F0000}"/>
    <cellStyle name="Input [yellow] 2 3 3 2 2 15" xfId="17078" xr:uid="{00000000-0005-0000-0000-0000C23F0000}"/>
    <cellStyle name="Input [yellow] 2 3 3 2 2 16" xfId="17079" xr:uid="{00000000-0005-0000-0000-0000C33F0000}"/>
    <cellStyle name="Input [yellow] 2 3 3 2 2 2" xfId="679" xr:uid="{00000000-0005-0000-0000-0000C43F0000}"/>
    <cellStyle name="Input [yellow] 2 3 3 2 2 2 10" xfId="17080" xr:uid="{00000000-0005-0000-0000-0000C53F0000}"/>
    <cellStyle name="Input [yellow] 2 3 3 2 2 2 2" xfId="17081" xr:uid="{00000000-0005-0000-0000-0000C63F0000}"/>
    <cellStyle name="Input [yellow] 2 3 3 2 2 2 2 2" xfId="17082" xr:uid="{00000000-0005-0000-0000-0000C73F0000}"/>
    <cellStyle name="Input [yellow] 2 3 3 2 2 2 2 3" xfId="17083" xr:uid="{00000000-0005-0000-0000-0000C83F0000}"/>
    <cellStyle name="Input [yellow] 2 3 3 2 2 2 2 4" xfId="17084" xr:uid="{00000000-0005-0000-0000-0000C93F0000}"/>
    <cellStyle name="Input [yellow] 2 3 3 2 2 2 2 5" xfId="17085" xr:uid="{00000000-0005-0000-0000-0000CA3F0000}"/>
    <cellStyle name="Input [yellow] 2 3 3 2 2 2 2 6" xfId="17086" xr:uid="{00000000-0005-0000-0000-0000CB3F0000}"/>
    <cellStyle name="Input [yellow] 2 3 3 2 2 2 2 7" xfId="17087" xr:uid="{00000000-0005-0000-0000-0000CC3F0000}"/>
    <cellStyle name="Input [yellow] 2 3 3 2 2 2 2 8" xfId="17088" xr:uid="{00000000-0005-0000-0000-0000CD3F0000}"/>
    <cellStyle name="Input [yellow] 2 3 3 2 2 2 3" xfId="17089" xr:uid="{00000000-0005-0000-0000-0000CE3F0000}"/>
    <cellStyle name="Input [yellow] 2 3 3 2 2 2 4" xfId="17090" xr:uid="{00000000-0005-0000-0000-0000CF3F0000}"/>
    <cellStyle name="Input [yellow] 2 3 3 2 2 2 5" xfId="17091" xr:uid="{00000000-0005-0000-0000-0000D03F0000}"/>
    <cellStyle name="Input [yellow] 2 3 3 2 2 2 6" xfId="17092" xr:uid="{00000000-0005-0000-0000-0000D13F0000}"/>
    <cellStyle name="Input [yellow] 2 3 3 2 2 2 7" xfId="17093" xr:uid="{00000000-0005-0000-0000-0000D23F0000}"/>
    <cellStyle name="Input [yellow] 2 3 3 2 2 2 8" xfId="17094" xr:uid="{00000000-0005-0000-0000-0000D33F0000}"/>
    <cellStyle name="Input [yellow] 2 3 3 2 2 2 9" xfId="17095" xr:uid="{00000000-0005-0000-0000-0000D43F0000}"/>
    <cellStyle name="Input [yellow] 2 3 3 2 2 3" xfId="17096" xr:uid="{00000000-0005-0000-0000-0000D53F0000}"/>
    <cellStyle name="Input [yellow] 2 3 3 2 2 3 10" xfId="17097" xr:uid="{00000000-0005-0000-0000-0000D63F0000}"/>
    <cellStyle name="Input [yellow] 2 3 3 2 2 3 2" xfId="17098" xr:uid="{00000000-0005-0000-0000-0000D73F0000}"/>
    <cellStyle name="Input [yellow] 2 3 3 2 2 3 2 2" xfId="17099" xr:uid="{00000000-0005-0000-0000-0000D83F0000}"/>
    <cellStyle name="Input [yellow] 2 3 3 2 2 3 2 3" xfId="17100" xr:uid="{00000000-0005-0000-0000-0000D93F0000}"/>
    <cellStyle name="Input [yellow] 2 3 3 2 2 3 2 4" xfId="17101" xr:uid="{00000000-0005-0000-0000-0000DA3F0000}"/>
    <cellStyle name="Input [yellow] 2 3 3 2 2 3 2 5" xfId="17102" xr:uid="{00000000-0005-0000-0000-0000DB3F0000}"/>
    <cellStyle name="Input [yellow] 2 3 3 2 2 3 2 6" xfId="17103" xr:uid="{00000000-0005-0000-0000-0000DC3F0000}"/>
    <cellStyle name="Input [yellow] 2 3 3 2 2 3 2 7" xfId="17104" xr:uid="{00000000-0005-0000-0000-0000DD3F0000}"/>
    <cellStyle name="Input [yellow] 2 3 3 2 2 3 2 8" xfId="17105" xr:uid="{00000000-0005-0000-0000-0000DE3F0000}"/>
    <cellStyle name="Input [yellow] 2 3 3 2 2 3 3" xfId="17106" xr:uid="{00000000-0005-0000-0000-0000DF3F0000}"/>
    <cellStyle name="Input [yellow] 2 3 3 2 2 3 4" xfId="17107" xr:uid="{00000000-0005-0000-0000-0000E03F0000}"/>
    <cellStyle name="Input [yellow] 2 3 3 2 2 3 5" xfId="17108" xr:uid="{00000000-0005-0000-0000-0000E13F0000}"/>
    <cellStyle name="Input [yellow] 2 3 3 2 2 3 6" xfId="17109" xr:uid="{00000000-0005-0000-0000-0000E23F0000}"/>
    <cellStyle name="Input [yellow] 2 3 3 2 2 3 7" xfId="17110" xr:uid="{00000000-0005-0000-0000-0000E33F0000}"/>
    <cellStyle name="Input [yellow] 2 3 3 2 2 3 8" xfId="17111" xr:uid="{00000000-0005-0000-0000-0000E43F0000}"/>
    <cellStyle name="Input [yellow] 2 3 3 2 2 3 9" xfId="17112" xr:uid="{00000000-0005-0000-0000-0000E53F0000}"/>
    <cellStyle name="Input [yellow] 2 3 3 2 2 4" xfId="17113" xr:uid="{00000000-0005-0000-0000-0000E63F0000}"/>
    <cellStyle name="Input [yellow] 2 3 3 2 2 4 2" xfId="17114" xr:uid="{00000000-0005-0000-0000-0000E73F0000}"/>
    <cellStyle name="Input [yellow] 2 3 3 2 2 4 3" xfId="17115" xr:uid="{00000000-0005-0000-0000-0000E83F0000}"/>
    <cellStyle name="Input [yellow] 2 3 3 2 2 4 4" xfId="17116" xr:uid="{00000000-0005-0000-0000-0000E93F0000}"/>
    <cellStyle name="Input [yellow] 2 3 3 2 2 4 5" xfId="17117" xr:uid="{00000000-0005-0000-0000-0000EA3F0000}"/>
    <cellStyle name="Input [yellow] 2 3 3 2 2 4 6" xfId="17118" xr:uid="{00000000-0005-0000-0000-0000EB3F0000}"/>
    <cellStyle name="Input [yellow] 2 3 3 2 2 4 7" xfId="17119" xr:uid="{00000000-0005-0000-0000-0000EC3F0000}"/>
    <cellStyle name="Input [yellow] 2 3 3 2 2 4 8" xfId="17120" xr:uid="{00000000-0005-0000-0000-0000ED3F0000}"/>
    <cellStyle name="Input [yellow] 2 3 3 2 2 4 9" xfId="17121" xr:uid="{00000000-0005-0000-0000-0000EE3F0000}"/>
    <cellStyle name="Input [yellow] 2 3 3 2 2 5" xfId="17122" xr:uid="{00000000-0005-0000-0000-0000EF3F0000}"/>
    <cellStyle name="Input [yellow] 2 3 3 2 2 5 2" xfId="17123" xr:uid="{00000000-0005-0000-0000-0000F03F0000}"/>
    <cellStyle name="Input [yellow] 2 3 3 2 2 5 3" xfId="17124" xr:uid="{00000000-0005-0000-0000-0000F13F0000}"/>
    <cellStyle name="Input [yellow] 2 3 3 2 2 5 4" xfId="17125" xr:uid="{00000000-0005-0000-0000-0000F23F0000}"/>
    <cellStyle name="Input [yellow] 2 3 3 2 2 5 5" xfId="17126" xr:uid="{00000000-0005-0000-0000-0000F33F0000}"/>
    <cellStyle name="Input [yellow] 2 3 3 2 2 5 6" xfId="17127" xr:uid="{00000000-0005-0000-0000-0000F43F0000}"/>
    <cellStyle name="Input [yellow] 2 3 3 2 2 5 7" xfId="17128" xr:uid="{00000000-0005-0000-0000-0000F53F0000}"/>
    <cellStyle name="Input [yellow] 2 3 3 2 2 5 8" xfId="17129" xr:uid="{00000000-0005-0000-0000-0000F63F0000}"/>
    <cellStyle name="Input [yellow] 2 3 3 2 2 6" xfId="17130" xr:uid="{00000000-0005-0000-0000-0000F73F0000}"/>
    <cellStyle name="Input [yellow] 2 3 3 2 2 6 2" xfId="17131" xr:uid="{00000000-0005-0000-0000-0000F83F0000}"/>
    <cellStyle name="Input [yellow] 2 3 3 2 2 6 3" xfId="17132" xr:uid="{00000000-0005-0000-0000-0000F93F0000}"/>
    <cellStyle name="Input [yellow] 2 3 3 2 2 6 4" xfId="17133" xr:uid="{00000000-0005-0000-0000-0000FA3F0000}"/>
    <cellStyle name="Input [yellow] 2 3 3 2 2 6 5" xfId="17134" xr:uid="{00000000-0005-0000-0000-0000FB3F0000}"/>
    <cellStyle name="Input [yellow] 2 3 3 2 2 6 6" xfId="17135" xr:uid="{00000000-0005-0000-0000-0000FC3F0000}"/>
    <cellStyle name="Input [yellow] 2 3 3 2 2 6 7" xfId="17136" xr:uid="{00000000-0005-0000-0000-0000FD3F0000}"/>
    <cellStyle name="Input [yellow] 2 3 3 2 2 6 8" xfId="17137" xr:uid="{00000000-0005-0000-0000-0000FE3F0000}"/>
    <cellStyle name="Input [yellow] 2 3 3 2 2 7" xfId="17138" xr:uid="{00000000-0005-0000-0000-0000FF3F0000}"/>
    <cellStyle name="Input [yellow] 2 3 3 2 2 7 2" xfId="17139" xr:uid="{00000000-0005-0000-0000-000000400000}"/>
    <cellStyle name="Input [yellow] 2 3 3 2 2 7 3" xfId="17140" xr:uid="{00000000-0005-0000-0000-000001400000}"/>
    <cellStyle name="Input [yellow] 2 3 3 2 2 7 4" xfId="17141" xr:uid="{00000000-0005-0000-0000-000002400000}"/>
    <cellStyle name="Input [yellow] 2 3 3 2 2 7 5" xfId="17142" xr:uid="{00000000-0005-0000-0000-000003400000}"/>
    <cellStyle name="Input [yellow] 2 3 3 2 2 7 6" xfId="17143" xr:uid="{00000000-0005-0000-0000-000004400000}"/>
    <cellStyle name="Input [yellow] 2 3 3 2 2 7 7" xfId="17144" xr:uid="{00000000-0005-0000-0000-000005400000}"/>
    <cellStyle name="Input [yellow] 2 3 3 2 2 7 8" xfId="17145" xr:uid="{00000000-0005-0000-0000-000006400000}"/>
    <cellStyle name="Input [yellow] 2 3 3 2 2 8" xfId="17146" xr:uid="{00000000-0005-0000-0000-000007400000}"/>
    <cellStyle name="Input [yellow] 2 3 3 2 2 8 2" xfId="17147" xr:uid="{00000000-0005-0000-0000-000008400000}"/>
    <cellStyle name="Input [yellow] 2 3 3 2 2 8 3" xfId="17148" xr:uid="{00000000-0005-0000-0000-000009400000}"/>
    <cellStyle name="Input [yellow] 2 3 3 2 2 8 4" xfId="17149" xr:uid="{00000000-0005-0000-0000-00000A400000}"/>
    <cellStyle name="Input [yellow] 2 3 3 2 2 8 5" xfId="17150" xr:uid="{00000000-0005-0000-0000-00000B400000}"/>
    <cellStyle name="Input [yellow] 2 3 3 2 2 8 6" xfId="17151" xr:uid="{00000000-0005-0000-0000-00000C400000}"/>
    <cellStyle name="Input [yellow] 2 3 3 2 2 8 7" xfId="17152" xr:uid="{00000000-0005-0000-0000-00000D400000}"/>
    <cellStyle name="Input [yellow] 2 3 3 2 2 8 8" xfId="17153" xr:uid="{00000000-0005-0000-0000-00000E400000}"/>
    <cellStyle name="Input [yellow] 2 3 3 2 2 9" xfId="17154" xr:uid="{00000000-0005-0000-0000-00000F400000}"/>
    <cellStyle name="Input [yellow] 2 3 3 2 3" xfId="680" xr:uid="{00000000-0005-0000-0000-000010400000}"/>
    <cellStyle name="Input [yellow] 2 3 3 2 3 10" xfId="17155" xr:uid="{00000000-0005-0000-0000-000011400000}"/>
    <cellStyle name="Input [yellow] 2 3 3 2 3 2" xfId="17156" xr:uid="{00000000-0005-0000-0000-000012400000}"/>
    <cellStyle name="Input [yellow] 2 3 3 2 3 2 2" xfId="17157" xr:uid="{00000000-0005-0000-0000-000013400000}"/>
    <cellStyle name="Input [yellow] 2 3 3 2 3 2 3" xfId="17158" xr:uid="{00000000-0005-0000-0000-000014400000}"/>
    <cellStyle name="Input [yellow] 2 3 3 2 3 2 4" xfId="17159" xr:uid="{00000000-0005-0000-0000-000015400000}"/>
    <cellStyle name="Input [yellow] 2 3 3 2 3 2 5" xfId="17160" xr:uid="{00000000-0005-0000-0000-000016400000}"/>
    <cellStyle name="Input [yellow] 2 3 3 2 3 2 6" xfId="17161" xr:uid="{00000000-0005-0000-0000-000017400000}"/>
    <cellStyle name="Input [yellow] 2 3 3 2 3 2 7" xfId="17162" xr:uid="{00000000-0005-0000-0000-000018400000}"/>
    <cellStyle name="Input [yellow] 2 3 3 2 3 2 8" xfId="17163" xr:uid="{00000000-0005-0000-0000-000019400000}"/>
    <cellStyle name="Input [yellow] 2 3 3 2 3 3" xfId="17164" xr:uid="{00000000-0005-0000-0000-00001A400000}"/>
    <cellStyle name="Input [yellow] 2 3 3 2 3 4" xfId="17165" xr:uid="{00000000-0005-0000-0000-00001B400000}"/>
    <cellStyle name="Input [yellow] 2 3 3 2 3 5" xfId="17166" xr:uid="{00000000-0005-0000-0000-00001C400000}"/>
    <cellStyle name="Input [yellow] 2 3 3 2 3 6" xfId="17167" xr:uid="{00000000-0005-0000-0000-00001D400000}"/>
    <cellStyle name="Input [yellow] 2 3 3 2 3 7" xfId="17168" xr:uid="{00000000-0005-0000-0000-00001E400000}"/>
    <cellStyle name="Input [yellow] 2 3 3 2 3 8" xfId="17169" xr:uid="{00000000-0005-0000-0000-00001F400000}"/>
    <cellStyle name="Input [yellow] 2 3 3 2 3 9" xfId="17170" xr:uid="{00000000-0005-0000-0000-000020400000}"/>
    <cellStyle name="Input [yellow] 2 3 3 2 4" xfId="17171" xr:uid="{00000000-0005-0000-0000-000021400000}"/>
    <cellStyle name="Input [yellow] 2 3 3 2 4 10" xfId="17172" xr:uid="{00000000-0005-0000-0000-000022400000}"/>
    <cellStyle name="Input [yellow] 2 3 3 2 4 2" xfId="17173" xr:uid="{00000000-0005-0000-0000-000023400000}"/>
    <cellStyle name="Input [yellow] 2 3 3 2 4 2 2" xfId="17174" xr:uid="{00000000-0005-0000-0000-000024400000}"/>
    <cellStyle name="Input [yellow] 2 3 3 2 4 2 3" xfId="17175" xr:uid="{00000000-0005-0000-0000-000025400000}"/>
    <cellStyle name="Input [yellow] 2 3 3 2 4 2 4" xfId="17176" xr:uid="{00000000-0005-0000-0000-000026400000}"/>
    <cellStyle name="Input [yellow] 2 3 3 2 4 2 5" xfId="17177" xr:uid="{00000000-0005-0000-0000-000027400000}"/>
    <cellStyle name="Input [yellow] 2 3 3 2 4 2 6" xfId="17178" xr:uid="{00000000-0005-0000-0000-000028400000}"/>
    <cellStyle name="Input [yellow] 2 3 3 2 4 2 7" xfId="17179" xr:uid="{00000000-0005-0000-0000-000029400000}"/>
    <cellStyle name="Input [yellow] 2 3 3 2 4 2 8" xfId="17180" xr:uid="{00000000-0005-0000-0000-00002A400000}"/>
    <cellStyle name="Input [yellow] 2 3 3 2 4 3" xfId="17181" xr:uid="{00000000-0005-0000-0000-00002B400000}"/>
    <cellStyle name="Input [yellow] 2 3 3 2 4 4" xfId="17182" xr:uid="{00000000-0005-0000-0000-00002C400000}"/>
    <cellStyle name="Input [yellow] 2 3 3 2 4 5" xfId="17183" xr:uid="{00000000-0005-0000-0000-00002D400000}"/>
    <cellStyle name="Input [yellow] 2 3 3 2 4 6" xfId="17184" xr:uid="{00000000-0005-0000-0000-00002E400000}"/>
    <cellStyle name="Input [yellow] 2 3 3 2 4 7" xfId="17185" xr:uid="{00000000-0005-0000-0000-00002F400000}"/>
    <cellStyle name="Input [yellow] 2 3 3 2 4 8" xfId="17186" xr:uid="{00000000-0005-0000-0000-000030400000}"/>
    <cellStyle name="Input [yellow] 2 3 3 2 4 9" xfId="17187" xr:uid="{00000000-0005-0000-0000-000031400000}"/>
    <cellStyle name="Input [yellow] 2 3 3 2 5" xfId="17188" xr:uid="{00000000-0005-0000-0000-000032400000}"/>
    <cellStyle name="Input [yellow] 2 3 3 2 5 2" xfId="17189" xr:uid="{00000000-0005-0000-0000-000033400000}"/>
    <cellStyle name="Input [yellow] 2 3 3 2 5 3" xfId="17190" xr:uid="{00000000-0005-0000-0000-000034400000}"/>
    <cellStyle name="Input [yellow] 2 3 3 2 5 4" xfId="17191" xr:uid="{00000000-0005-0000-0000-000035400000}"/>
    <cellStyle name="Input [yellow] 2 3 3 2 5 5" xfId="17192" xr:uid="{00000000-0005-0000-0000-000036400000}"/>
    <cellStyle name="Input [yellow] 2 3 3 2 5 6" xfId="17193" xr:uid="{00000000-0005-0000-0000-000037400000}"/>
    <cellStyle name="Input [yellow] 2 3 3 2 5 7" xfId="17194" xr:uid="{00000000-0005-0000-0000-000038400000}"/>
    <cellStyle name="Input [yellow] 2 3 3 2 5 8" xfId="17195" xr:uid="{00000000-0005-0000-0000-000039400000}"/>
    <cellStyle name="Input [yellow] 2 3 3 2 5 9" xfId="17196" xr:uid="{00000000-0005-0000-0000-00003A400000}"/>
    <cellStyle name="Input [yellow] 2 3 3 2 6" xfId="17197" xr:uid="{00000000-0005-0000-0000-00003B400000}"/>
    <cellStyle name="Input [yellow] 2 3 3 2 6 2" xfId="17198" xr:uid="{00000000-0005-0000-0000-00003C400000}"/>
    <cellStyle name="Input [yellow] 2 3 3 2 6 3" xfId="17199" xr:uid="{00000000-0005-0000-0000-00003D400000}"/>
    <cellStyle name="Input [yellow] 2 3 3 2 6 4" xfId="17200" xr:uid="{00000000-0005-0000-0000-00003E400000}"/>
    <cellStyle name="Input [yellow] 2 3 3 2 6 5" xfId="17201" xr:uid="{00000000-0005-0000-0000-00003F400000}"/>
    <cellStyle name="Input [yellow] 2 3 3 2 6 6" xfId="17202" xr:uid="{00000000-0005-0000-0000-000040400000}"/>
    <cellStyle name="Input [yellow] 2 3 3 2 6 7" xfId="17203" xr:uid="{00000000-0005-0000-0000-000041400000}"/>
    <cellStyle name="Input [yellow] 2 3 3 2 6 8" xfId="17204" xr:uid="{00000000-0005-0000-0000-000042400000}"/>
    <cellStyle name="Input [yellow] 2 3 3 2 7" xfId="17205" xr:uid="{00000000-0005-0000-0000-000043400000}"/>
    <cellStyle name="Input [yellow] 2 3 3 2 7 2" xfId="17206" xr:uid="{00000000-0005-0000-0000-000044400000}"/>
    <cellStyle name="Input [yellow] 2 3 3 2 7 3" xfId="17207" xr:uid="{00000000-0005-0000-0000-000045400000}"/>
    <cellStyle name="Input [yellow] 2 3 3 2 7 4" xfId="17208" xr:uid="{00000000-0005-0000-0000-000046400000}"/>
    <cellStyle name="Input [yellow] 2 3 3 2 7 5" xfId="17209" xr:uid="{00000000-0005-0000-0000-000047400000}"/>
    <cellStyle name="Input [yellow] 2 3 3 2 7 6" xfId="17210" xr:uid="{00000000-0005-0000-0000-000048400000}"/>
    <cellStyle name="Input [yellow] 2 3 3 2 7 7" xfId="17211" xr:uid="{00000000-0005-0000-0000-000049400000}"/>
    <cellStyle name="Input [yellow] 2 3 3 2 7 8" xfId="17212" xr:uid="{00000000-0005-0000-0000-00004A400000}"/>
    <cellStyle name="Input [yellow] 2 3 3 2 8" xfId="17213" xr:uid="{00000000-0005-0000-0000-00004B400000}"/>
    <cellStyle name="Input [yellow] 2 3 3 2 8 2" xfId="17214" xr:uid="{00000000-0005-0000-0000-00004C400000}"/>
    <cellStyle name="Input [yellow] 2 3 3 2 8 3" xfId="17215" xr:uid="{00000000-0005-0000-0000-00004D400000}"/>
    <cellStyle name="Input [yellow] 2 3 3 2 8 4" xfId="17216" xr:uid="{00000000-0005-0000-0000-00004E400000}"/>
    <cellStyle name="Input [yellow] 2 3 3 2 8 5" xfId="17217" xr:uid="{00000000-0005-0000-0000-00004F400000}"/>
    <cellStyle name="Input [yellow] 2 3 3 2 8 6" xfId="17218" xr:uid="{00000000-0005-0000-0000-000050400000}"/>
    <cellStyle name="Input [yellow] 2 3 3 2 8 7" xfId="17219" xr:uid="{00000000-0005-0000-0000-000051400000}"/>
    <cellStyle name="Input [yellow] 2 3 3 2 8 8" xfId="17220" xr:uid="{00000000-0005-0000-0000-000052400000}"/>
    <cellStyle name="Input [yellow] 2 3 3 2 9" xfId="17221" xr:uid="{00000000-0005-0000-0000-000053400000}"/>
    <cellStyle name="Input [yellow] 2 3 3 2 9 2" xfId="17222" xr:uid="{00000000-0005-0000-0000-000054400000}"/>
    <cellStyle name="Input [yellow] 2 3 3 2 9 3" xfId="17223" xr:uid="{00000000-0005-0000-0000-000055400000}"/>
    <cellStyle name="Input [yellow] 2 3 3 2 9 4" xfId="17224" xr:uid="{00000000-0005-0000-0000-000056400000}"/>
    <cellStyle name="Input [yellow] 2 3 3 2 9 5" xfId="17225" xr:uid="{00000000-0005-0000-0000-000057400000}"/>
    <cellStyle name="Input [yellow] 2 3 3 2 9 6" xfId="17226" xr:uid="{00000000-0005-0000-0000-000058400000}"/>
    <cellStyle name="Input [yellow] 2 3 3 2 9 7" xfId="17227" xr:uid="{00000000-0005-0000-0000-000059400000}"/>
    <cellStyle name="Input [yellow] 2 3 3 2 9 8" xfId="17228" xr:uid="{00000000-0005-0000-0000-00005A400000}"/>
    <cellStyle name="Input [yellow] 2 3 3 3" xfId="681" xr:uid="{00000000-0005-0000-0000-00005B400000}"/>
    <cellStyle name="Input [yellow] 2 3 3 3 10" xfId="17229" xr:uid="{00000000-0005-0000-0000-00005C400000}"/>
    <cellStyle name="Input [yellow] 2 3 3 3 11" xfId="17230" xr:uid="{00000000-0005-0000-0000-00005D400000}"/>
    <cellStyle name="Input [yellow] 2 3 3 3 12" xfId="17231" xr:uid="{00000000-0005-0000-0000-00005E400000}"/>
    <cellStyle name="Input [yellow] 2 3 3 3 13" xfId="17232" xr:uid="{00000000-0005-0000-0000-00005F400000}"/>
    <cellStyle name="Input [yellow] 2 3 3 3 14" xfId="17233" xr:uid="{00000000-0005-0000-0000-000060400000}"/>
    <cellStyle name="Input [yellow] 2 3 3 3 15" xfId="17234" xr:uid="{00000000-0005-0000-0000-000061400000}"/>
    <cellStyle name="Input [yellow] 2 3 3 3 16" xfId="17235" xr:uid="{00000000-0005-0000-0000-000062400000}"/>
    <cellStyle name="Input [yellow] 2 3 3 3 17" xfId="17236" xr:uid="{00000000-0005-0000-0000-000063400000}"/>
    <cellStyle name="Input [yellow] 2 3 3 3 2" xfId="682" xr:uid="{00000000-0005-0000-0000-000064400000}"/>
    <cellStyle name="Input [yellow] 2 3 3 3 2 10" xfId="17237" xr:uid="{00000000-0005-0000-0000-000065400000}"/>
    <cellStyle name="Input [yellow] 2 3 3 3 2 11" xfId="17238" xr:uid="{00000000-0005-0000-0000-000066400000}"/>
    <cellStyle name="Input [yellow] 2 3 3 3 2 12" xfId="17239" xr:uid="{00000000-0005-0000-0000-000067400000}"/>
    <cellStyle name="Input [yellow] 2 3 3 3 2 13" xfId="17240" xr:uid="{00000000-0005-0000-0000-000068400000}"/>
    <cellStyle name="Input [yellow] 2 3 3 3 2 14" xfId="17241" xr:uid="{00000000-0005-0000-0000-000069400000}"/>
    <cellStyle name="Input [yellow] 2 3 3 3 2 15" xfId="17242" xr:uid="{00000000-0005-0000-0000-00006A400000}"/>
    <cellStyle name="Input [yellow] 2 3 3 3 2 16" xfId="17243" xr:uid="{00000000-0005-0000-0000-00006B400000}"/>
    <cellStyle name="Input [yellow] 2 3 3 3 2 2" xfId="683" xr:uid="{00000000-0005-0000-0000-00006C400000}"/>
    <cellStyle name="Input [yellow] 2 3 3 3 2 2 10" xfId="17244" xr:uid="{00000000-0005-0000-0000-00006D400000}"/>
    <cellStyle name="Input [yellow] 2 3 3 3 2 2 2" xfId="17245" xr:uid="{00000000-0005-0000-0000-00006E400000}"/>
    <cellStyle name="Input [yellow] 2 3 3 3 2 2 2 2" xfId="17246" xr:uid="{00000000-0005-0000-0000-00006F400000}"/>
    <cellStyle name="Input [yellow] 2 3 3 3 2 2 2 3" xfId="17247" xr:uid="{00000000-0005-0000-0000-000070400000}"/>
    <cellStyle name="Input [yellow] 2 3 3 3 2 2 2 4" xfId="17248" xr:uid="{00000000-0005-0000-0000-000071400000}"/>
    <cellStyle name="Input [yellow] 2 3 3 3 2 2 2 5" xfId="17249" xr:uid="{00000000-0005-0000-0000-000072400000}"/>
    <cellStyle name="Input [yellow] 2 3 3 3 2 2 2 6" xfId="17250" xr:uid="{00000000-0005-0000-0000-000073400000}"/>
    <cellStyle name="Input [yellow] 2 3 3 3 2 2 2 7" xfId="17251" xr:uid="{00000000-0005-0000-0000-000074400000}"/>
    <cellStyle name="Input [yellow] 2 3 3 3 2 2 2 8" xfId="17252" xr:uid="{00000000-0005-0000-0000-000075400000}"/>
    <cellStyle name="Input [yellow] 2 3 3 3 2 2 3" xfId="17253" xr:uid="{00000000-0005-0000-0000-000076400000}"/>
    <cellStyle name="Input [yellow] 2 3 3 3 2 2 4" xfId="17254" xr:uid="{00000000-0005-0000-0000-000077400000}"/>
    <cellStyle name="Input [yellow] 2 3 3 3 2 2 5" xfId="17255" xr:uid="{00000000-0005-0000-0000-000078400000}"/>
    <cellStyle name="Input [yellow] 2 3 3 3 2 2 6" xfId="17256" xr:uid="{00000000-0005-0000-0000-000079400000}"/>
    <cellStyle name="Input [yellow] 2 3 3 3 2 2 7" xfId="17257" xr:uid="{00000000-0005-0000-0000-00007A400000}"/>
    <cellStyle name="Input [yellow] 2 3 3 3 2 2 8" xfId="17258" xr:uid="{00000000-0005-0000-0000-00007B400000}"/>
    <cellStyle name="Input [yellow] 2 3 3 3 2 2 9" xfId="17259" xr:uid="{00000000-0005-0000-0000-00007C400000}"/>
    <cellStyle name="Input [yellow] 2 3 3 3 2 3" xfId="17260" xr:uid="{00000000-0005-0000-0000-00007D400000}"/>
    <cellStyle name="Input [yellow] 2 3 3 3 2 3 10" xfId="17261" xr:uid="{00000000-0005-0000-0000-00007E400000}"/>
    <cellStyle name="Input [yellow] 2 3 3 3 2 3 2" xfId="17262" xr:uid="{00000000-0005-0000-0000-00007F400000}"/>
    <cellStyle name="Input [yellow] 2 3 3 3 2 3 2 2" xfId="17263" xr:uid="{00000000-0005-0000-0000-000080400000}"/>
    <cellStyle name="Input [yellow] 2 3 3 3 2 3 2 3" xfId="17264" xr:uid="{00000000-0005-0000-0000-000081400000}"/>
    <cellStyle name="Input [yellow] 2 3 3 3 2 3 2 4" xfId="17265" xr:uid="{00000000-0005-0000-0000-000082400000}"/>
    <cellStyle name="Input [yellow] 2 3 3 3 2 3 2 5" xfId="17266" xr:uid="{00000000-0005-0000-0000-000083400000}"/>
    <cellStyle name="Input [yellow] 2 3 3 3 2 3 2 6" xfId="17267" xr:uid="{00000000-0005-0000-0000-000084400000}"/>
    <cellStyle name="Input [yellow] 2 3 3 3 2 3 2 7" xfId="17268" xr:uid="{00000000-0005-0000-0000-000085400000}"/>
    <cellStyle name="Input [yellow] 2 3 3 3 2 3 2 8" xfId="17269" xr:uid="{00000000-0005-0000-0000-000086400000}"/>
    <cellStyle name="Input [yellow] 2 3 3 3 2 3 3" xfId="17270" xr:uid="{00000000-0005-0000-0000-000087400000}"/>
    <cellStyle name="Input [yellow] 2 3 3 3 2 3 4" xfId="17271" xr:uid="{00000000-0005-0000-0000-000088400000}"/>
    <cellStyle name="Input [yellow] 2 3 3 3 2 3 5" xfId="17272" xr:uid="{00000000-0005-0000-0000-000089400000}"/>
    <cellStyle name="Input [yellow] 2 3 3 3 2 3 6" xfId="17273" xr:uid="{00000000-0005-0000-0000-00008A400000}"/>
    <cellStyle name="Input [yellow] 2 3 3 3 2 3 7" xfId="17274" xr:uid="{00000000-0005-0000-0000-00008B400000}"/>
    <cellStyle name="Input [yellow] 2 3 3 3 2 3 8" xfId="17275" xr:uid="{00000000-0005-0000-0000-00008C400000}"/>
    <cellStyle name="Input [yellow] 2 3 3 3 2 3 9" xfId="17276" xr:uid="{00000000-0005-0000-0000-00008D400000}"/>
    <cellStyle name="Input [yellow] 2 3 3 3 2 4" xfId="17277" xr:uid="{00000000-0005-0000-0000-00008E400000}"/>
    <cellStyle name="Input [yellow] 2 3 3 3 2 4 2" xfId="17278" xr:uid="{00000000-0005-0000-0000-00008F400000}"/>
    <cellStyle name="Input [yellow] 2 3 3 3 2 4 3" xfId="17279" xr:uid="{00000000-0005-0000-0000-000090400000}"/>
    <cellStyle name="Input [yellow] 2 3 3 3 2 4 4" xfId="17280" xr:uid="{00000000-0005-0000-0000-000091400000}"/>
    <cellStyle name="Input [yellow] 2 3 3 3 2 4 5" xfId="17281" xr:uid="{00000000-0005-0000-0000-000092400000}"/>
    <cellStyle name="Input [yellow] 2 3 3 3 2 4 6" xfId="17282" xr:uid="{00000000-0005-0000-0000-000093400000}"/>
    <cellStyle name="Input [yellow] 2 3 3 3 2 4 7" xfId="17283" xr:uid="{00000000-0005-0000-0000-000094400000}"/>
    <cellStyle name="Input [yellow] 2 3 3 3 2 4 8" xfId="17284" xr:uid="{00000000-0005-0000-0000-000095400000}"/>
    <cellStyle name="Input [yellow] 2 3 3 3 2 4 9" xfId="17285" xr:uid="{00000000-0005-0000-0000-000096400000}"/>
    <cellStyle name="Input [yellow] 2 3 3 3 2 5" xfId="17286" xr:uid="{00000000-0005-0000-0000-000097400000}"/>
    <cellStyle name="Input [yellow] 2 3 3 3 2 5 2" xfId="17287" xr:uid="{00000000-0005-0000-0000-000098400000}"/>
    <cellStyle name="Input [yellow] 2 3 3 3 2 5 3" xfId="17288" xr:uid="{00000000-0005-0000-0000-000099400000}"/>
    <cellStyle name="Input [yellow] 2 3 3 3 2 5 4" xfId="17289" xr:uid="{00000000-0005-0000-0000-00009A400000}"/>
    <cellStyle name="Input [yellow] 2 3 3 3 2 5 5" xfId="17290" xr:uid="{00000000-0005-0000-0000-00009B400000}"/>
    <cellStyle name="Input [yellow] 2 3 3 3 2 5 6" xfId="17291" xr:uid="{00000000-0005-0000-0000-00009C400000}"/>
    <cellStyle name="Input [yellow] 2 3 3 3 2 5 7" xfId="17292" xr:uid="{00000000-0005-0000-0000-00009D400000}"/>
    <cellStyle name="Input [yellow] 2 3 3 3 2 5 8" xfId="17293" xr:uid="{00000000-0005-0000-0000-00009E400000}"/>
    <cellStyle name="Input [yellow] 2 3 3 3 2 6" xfId="17294" xr:uid="{00000000-0005-0000-0000-00009F400000}"/>
    <cellStyle name="Input [yellow] 2 3 3 3 2 6 2" xfId="17295" xr:uid="{00000000-0005-0000-0000-0000A0400000}"/>
    <cellStyle name="Input [yellow] 2 3 3 3 2 6 3" xfId="17296" xr:uid="{00000000-0005-0000-0000-0000A1400000}"/>
    <cellStyle name="Input [yellow] 2 3 3 3 2 6 4" xfId="17297" xr:uid="{00000000-0005-0000-0000-0000A2400000}"/>
    <cellStyle name="Input [yellow] 2 3 3 3 2 6 5" xfId="17298" xr:uid="{00000000-0005-0000-0000-0000A3400000}"/>
    <cellStyle name="Input [yellow] 2 3 3 3 2 6 6" xfId="17299" xr:uid="{00000000-0005-0000-0000-0000A4400000}"/>
    <cellStyle name="Input [yellow] 2 3 3 3 2 6 7" xfId="17300" xr:uid="{00000000-0005-0000-0000-0000A5400000}"/>
    <cellStyle name="Input [yellow] 2 3 3 3 2 6 8" xfId="17301" xr:uid="{00000000-0005-0000-0000-0000A6400000}"/>
    <cellStyle name="Input [yellow] 2 3 3 3 2 7" xfId="17302" xr:uid="{00000000-0005-0000-0000-0000A7400000}"/>
    <cellStyle name="Input [yellow] 2 3 3 3 2 7 2" xfId="17303" xr:uid="{00000000-0005-0000-0000-0000A8400000}"/>
    <cellStyle name="Input [yellow] 2 3 3 3 2 7 3" xfId="17304" xr:uid="{00000000-0005-0000-0000-0000A9400000}"/>
    <cellStyle name="Input [yellow] 2 3 3 3 2 7 4" xfId="17305" xr:uid="{00000000-0005-0000-0000-0000AA400000}"/>
    <cellStyle name="Input [yellow] 2 3 3 3 2 7 5" xfId="17306" xr:uid="{00000000-0005-0000-0000-0000AB400000}"/>
    <cellStyle name="Input [yellow] 2 3 3 3 2 7 6" xfId="17307" xr:uid="{00000000-0005-0000-0000-0000AC400000}"/>
    <cellStyle name="Input [yellow] 2 3 3 3 2 7 7" xfId="17308" xr:uid="{00000000-0005-0000-0000-0000AD400000}"/>
    <cellStyle name="Input [yellow] 2 3 3 3 2 7 8" xfId="17309" xr:uid="{00000000-0005-0000-0000-0000AE400000}"/>
    <cellStyle name="Input [yellow] 2 3 3 3 2 8" xfId="17310" xr:uid="{00000000-0005-0000-0000-0000AF400000}"/>
    <cellStyle name="Input [yellow] 2 3 3 3 2 8 2" xfId="17311" xr:uid="{00000000-0005-0000-0000-0000B0400000}"/>
    <cellStyle name="Input [yellow] 2 3 3 3 2 8 3" xfId="17312" xr:uid="{00000000-0005-0000-0000-0000B1400000}"/>
    <cellStyle name="Input [yellow] 2 3 3 3 2 8 4" xfId="17313" xr:uid="{00000000-0005-0000-0000-0000B2400000}"/>
    <cellStyle name="Input [yellow] 2 3 3 3 2 8 5" xfId="17314" xr:uid="{00000000-0005-0000-0000-0000B3400000}"/>
    <cellStyle name="Input [yellow] 2 3 3 3 2 8 6" xfId="17315" xr:uid="{00000000-0005-0000-0000-0000B4400000}"/>
    <cellStyle name="Input [yellow] 2 3 3 3 2 8 7" xfId="17316" xr:uid="{00000000-0005-0000-0000-0000B5400000}"/>
    <cellStyle name="Input [yellow] 2 3 3 3 2 8 8" xfId="17317" xr:uid="{00000000-0005-0000-0000-0000B6400000}"/>
    <cellStyle name="Input [yellow] 2 3 3 3 2 9" xfId="17318" xr:uid="{00000000-0005-0000-0000-0000B7400000}"/>
    <cellStyle name="Input [yellow] 2 3 3 3 3" xfId="684" xr:uid="{00000000-0005-0000-0000-0000B8400000}"/>
    <cellStyle name="Input [yellow] 2 3 3 3 3 10" xfId="17319" xr:uid="{00000000-0005-0000-0000-0000B9400000}"/>
    <cellStyle name="Input [yellow] 2 3 3 3 3 2" xfId="17320" xr:uid="{00000000-0005-0000-0000-0000BA400000}"/>
    <cellStyle name="Input [yellow] 2 3 3 3 3 2 2" xfId="17321" xr:uid="{00000000-0005-0000-0000-0000BB400000}"/>
    <cellStyle name="Input [yellow] 2 3 3 3 3 2 3" xfId="17322" xr:uid="{00000000-0005-0000-0000-0000BC400000}"/>
    <cellStyle name="Input [yellow] 2 3 3 3 3 2 4" xfId="17323" xr:uid="{00000000-0005-0000-0000-0000BD400000}"/>
    <cellStyle name="Input [yellow] 2 3 3 3 3 2 5" xfId="17324" xr:uid="{00000000-0005-0000-0000-0000BE400000}"/>
    <cellStyle name="Input [yellow] 2 3 3 3 3 2 6" xfId="17325" xr:uid="{00000000-0005-0000-0000-0000BF400000}"/>
    <cellStyle name="Input [yellow] 2 3 3 3 3 2 7" xfId="17326" xr:uid="{00000000-0005-0000-0000-0000C0400000}"/>
    <cellStyle name="Input [yellow] 2 3 3 3 3 2 8" xfId="17327" xr:uid="{00000000-0005-0000-0000-0000C1400000}"/>
    <cellStyle name="Input [yellow] 2 3 3 3 3 3" xfId="17328" xr:uid="{00000000-0005-0000-0000-0000C2400000}"/>
    <cellStyle name="Input [yellow] 2 3 3 3 3 4" xfId="17329" xr:uid="{00000000-0005-0000-0000-0000C3400000}"/>
    <cellStyle name="Input [yellow] 2 3 3 3 3 5" xfId="17330" xr:uid="{00000000-0005-0000-0000-0000C4400000}"/>
    <cellStyle name="Input [yellow] 2 3 3 3 3 6" xfId="17331" xr:uid="{00000000-0005-0000-0000-0000C5400000}"/>
    <cellStyle name="Input [yellow] 2 3 3 3 3 7" xfId="17332" xr:uid="{00000000-0005-0000-0000-0000C6400000}"/>
    <cellStyle name="Input [yellow] 2 3 3 3 3 8" xfId="17333" xr:uid="{00000000-0005-0000-0000-0000C7400000}"/>
    <cellStyle name="Input [yellow] 2 3 3 3 3 9" xfId="17334" xr:uid="{00000000-0005-0000-0000-0000C8400000}"/>
    <cellStyle name="Input [yellow] 2 3 3 3 4" xfId="17335" xr:uid="{00000000-0005-0000-0000-0000C9400000}"/>
    <cellStyle name="Input [yellow] 2 3 3 3 4 10" xfId="17336" xr:uid="{00000000-0005-0000-0000-0000CA400000}"/>
    <cellStyle name="Input [yellow] 2 3 3 3 4 2" xfId="17337" xr:uid="{00000000-0005-0000-0000-0000CB400000}"/>
    <cellStyle name="Input [yellow] 2 3 3 3 4 2 2" xfId="17338" xr:uid="{00000000-0005-0000-0000-0000CC400000}"/>
    <cellStyle name="Input [yellow] 2 3 3 3 4 2 3" xfId="17339" xr:uid="{00000000-0005-0000-0000-0000CD400000}"/>
    <cellStyle name="Input [yellow] 2 3 3 3 4 2 4" xfId="17340" xr:uid="{00000000-0005-0000-0000-0000CE400000}"/>
    <cellStyle name="Input [yellow] 2 3 3 3 4 2 5" xfId="17341" xr:uid="{00000000-0005-0000-0000-0000CF400000}"/>
    <cellStyle name="Input [yellow] 2 3 3 3 4 2 6" xfId="17342" xr:uid="{00000000-0005-0000-0000-0000D0400000}"/>
    <cellStyle name="Input [yellow] 2 3 3 3 4 2 7" xfId="17343" xr:uid="{00000000-0005-0000-0000-0000D1400000}"/>
    <cellStyle name="Input [yellow] 2 3 3 3 4 2 8" xfId="17344" xr:uid="{00000000-0005-0000-0000-0000D2400000}"/>
    <cellStyle name="Input [yellow] 2 3 3 3 4 3" xfId="17345" xr:uid="{00000000-0005-0000-0000-0000D3400000}"/>
    <cellStyle name="Input [yellow] 2 3 3 3 4 4" xfId="17346" xr:uid="{00000000-0005-0000-0000-0000D4400000}"/>
    <cellStyle name="Input [yellow] 2 3 3 3 4 5" xfId="17347" xr:uid="{00000000-0005-0000-0000-0000D5400000}"/>
    <cellStyle name="Input [yellow] 2 3 3 3 4 6" xfId="17348" xr:uid="{00000000-0005-0000-0000-0000D6400000}"/>
    <cellStyle name="Input [yellow] 2 3 3 3 4 7" xfId="17349" xr:uid="{00000000-0005-0000-0000-0000D7400000}"/>
    <cellStyle name="Input [yellow] 2 3 3 3 4 8" xfId="17350" xr:uid="{00000000-0005-0000-0000-0000D8400000}"/>
    <cellStyle name="Input [yellow] 2 3 3 3 4 9" xfId="17351" xr:uid="{00000000-0005-0000-0000-0000D9400000}"/>
    <cellStyle name="Input [yellow] 2 3 3 3 5" xfId="17352" xr:uid="{00000000-0005-0000-0000-0000DA400000}"/>
    <cellStyle name="Input [yellow] 2 3 3 3 5 2" xfId="17353" xr:uid="{00000000-0005-0000-0000-0000DB400000}"/>
    <cellStyle name="Input [yellow] 2 3 3 3 5 3" xfId="17354" xr:uid="{00000000-0005-0000-0000-0000DC400000}"/>
    <cellStyle name="Input [yellow] 2 3 3 3 5 4" xfId="17355" xr:uid="{00000000-0005-0000-0000-0000DD400000}"/>
    <cellStyle name="Input [yellow] 2 3 3 3 5 5" xfId="17356" xr:uid="{00000000-0005-0000-0000-0000DE400000}"/>
    <cellStyle name="Input [yellow] 2 3 3 3 5 6" xfId="17357" xr:uid="{00000000-0005-0000-0000-0000DF400000}"/>
    <cellStyle name="Input [yellow] 2 3 3 3 5 7" xfId="17358" xr:uid="{00000000-0005-0000-0000-0000E0400000}"/>
    <cellStyle name="Input [yellow] 2 3 3 3 5 8" xfId="17359" xr:uid="{00000000-0005-0000-0000-0000E1400000}"/>
    <cellStyle name="Input [yellow] 2 3 3 3 5 9" xfId="17360" xr:uid="{00000000-0005-0000-0000-0000E2400000}"/>
    <cellStyle name="Input [yellow] 2 3 3 3 6" xfId="17361" xr:uid="{00000000-0005-0000-0000-0000E3400000}"/>
    <cellStyle name="Input [yellow] 2 3 3 3 6 2" xfId="17362" xr:uid="{00000000-0005-0000-0000-0000E4400000}"/>
    <cellStyle name="Input [yellow] 2 3 3 3 6 3" xfId="17363" xr:uid="{00000000-0005-0000-0000-0000E5400000}"/>
    <cellStyle name="Input [yellow] 2 3 3 3 6 4" xfId="17364" xr:uid="{00000000-0005-0000-0000-0000E6400000}"/>
    <cellStyle name="Input [yellow] 2 3 3 3 6 5" xfId="17365" xr:uid="{00000000-0005-0000-0000-0000E7400000}"/>
    <cellStyle name="Input [yellow] 2 3 3 3 6 6" xfId="17366" xr:uid="{00000000-0005-0000-0000-0000E8400000}"/>
    <cellStyle name="Input [yellow] 2 3 3 3 6 7" xfId="17367" xr:uid="{00000000-0005-0000-0000-0000E9400000}"/>
    <cellStyle name="Input [yellow] 2 3 3 3 6 8" xfId="17368" xr:uid="{00000000-0005-0000-0000-0000EA400000}"/>
    <cellStyle name="Input [yellow] 2 3 3 3 7" xfId="17369" xr:uid="{00000000-0005-0000-0000-0000EB400000}"/>
    <cellStyle name="Input [yellow] 2 3 3 3 7 2" xfId="17370" xr:uid="{00000000-0005-0000-0000-0000EC400000}"/>
    <cellStyle name="Input [yellow] 2 3 3 3 7 3" xfId="17371" xr:uid="{00000000-0005-0000-0000-0000ED400000}"/>
    <cellStyle name="Input [yellow] 2 3 3 3 7 4" xfId="17372" xr:uid="{00000000-0005-0000-0000-0000EE400000}"/>
    <cellStyle name="Input [yellow] 2 3 3 3 7 5" xfId="17373" xr:uid="{00000000-0005-0000-0000-0000EF400000}"/>
    <cellStyle name="Input [yellow] 2 3 3 3 7 6" xfId="17374" xr:uid="{00000000-0005-0000-0000-0000F0400000}"/>
    <cellStyle name="Input [yellow] 2 3 3 3 7 7" xfId="17375" xr:uid="{00000000-0005-0000-0000-0000F1400000}"/>
    <cellStyle name="Input [yellow] 2 3 3 3 7 8" xfId="17376" xr:uid="{00000000-0005-0000-0000-0000F2400000}"/>
    <cellStyle name="Input [yellow] 2 3 3 3 8" xfId="17377" xr:uid="{00000000-0005-0000-0000-0000F3400000}"/>
    <cellStyle name="Input [yellow] 2 3 3 3 8 2" xfId="17378" xr:uid="{00000000-0005-0000-0000-0000F4400000}"/>
    <cellStyle name="Input [yellow] 2 3 3 3 8 3" xfId="17379" xr:uid="{00000000-0005-0000-0000-0000F5400000}"/>
    <cellStyle name="Input [yellow] 2 3 3 3 8 4" xfId="17380" xr:uid="{00000000-0005-0000-0000-0000F6400000}"/>
    <cellStyle name="Input [yellow] 2 3 3 3 8 5" xfId="17381" xr:uid="{00000000-0005-0000-0000-0000F7400000}"/>
    <cellStyle name="Input [yellow] 2 3 3 3 8 6" xfId="17382" xr:uid="{00000000-0005-0000-0000-0000F8400000}"/>
    <cellStyle name="Input [yellow] 2 3 3 3 8 7" xfId="17383" xr:uid="{00000000-0005-0000-0000-0000F9400000}"/>
    <cellStyle name="Input [yellow] 2 3 3 3 8 8" xfId="17384" xr:uid="{00000000-0005-0000-0000-0000FA400000}"/>
    <cellStyle name="Input [yellow] 2 3 3 3 9" xfId="17385" xr:uid="{00000000-0005-0000-0000-0000FB400000}"/>
    <cellStyle name="Input [yellow] 2 3 3 3 9 2" xfId="17386" xr:uid="{00000000-0005-0000-0000-0000FC400000}"/>
    <cellStyle name="Input [yellow] 2 3 3 3 9 3" xfId="17387" xr:uid="{00000000-0005-0000-0000-0000FD400000}"/>
    <cellStyle name="Input [yellow] 2 3 3 3 9 4" xfId="17388" xr:uid="{00000000-0005-0000-0000-0000FE400000}"/>
    <cellStyle name="Input [yellow] 2 3 3 3 9 5" xfId="17389" xr:uid="{00000000-0005-0000-0000-0000FF400000}"/>
    <cellStyle name="Input [yellow] 2 3 3 3 9 6" xfId="17390" xr:uid="{00000000-0005-0000-0000-000000410000}"/>
    <cellStyle name="Input [yellow] 2 3 3 3 9 7" xfId="17391" xr:uid="{00000000-0005-0000-0000-000001410000}"/>
    <cellStyle name="Input [yellow] 2 3 3 3 9 8" xfId="17392" xr:uid="{00000000-0005-0000-0000-000002410000}"/>
    <cellStyle name="Input [yellow] 2 3 3 4" xfId="685" xr:uid="{00000000-0005-0000-0000-000003410000}"/>
    <cellStyle name="Input [yellow] 2 3 3 4 10" xfId="17393" xr:uid="{00000000-0005-0000-0000-000004410000}"/>
    <cellStyle name="Input [yellow] 2 3 3 4 11" xfId="17394" xr:uid="{00000000-0005-0000-0000-000005410000}"/>
    <cellStyle name="Input [yellow] 2 3 3 4 12" xfId="17395" xr:uid="{00000000-0005-0000-0000-000006410000}"/>
    <cellStyle name="Input [yellow] 2 3 3 4 13" xfId="17396" xr:uid="{00000000-0005-0000-0000-000007410000}"/>
    <cellStyle name="Input [yellow] 2 3 3 4 14" xfId="17397" xr:uid="{00000000-0005-0000-0000-000008410000}"/>
    <cellStyle name="Input [yellow] 2 3 3 4 15" xfId="17398" xr:uid="{00000000-0005-0000-0000-000009410000}"/>
    <cellStyle name="Input [yellow] 2 3 3 4 16" xfId="17399" xr:uid="{00000000-0005-0000-0000-00000A410000}"/>
    <cellStyle name="Input [yellow] 2 3 3 4 2" xfId="686" xr:uid="{00000000-0005-0000-0000-00000B410000}"/>
    <cellStyle name="Input [yellow] 2 3 3 4 2 10" xfId="17400" xr:uid="{00000000-0005-0000-0000-00000C410000}"/>
    <cellStyle name="Input [yellow] 2 3 3 4 2 2" xfId="17401" xr:uid="{00000000-0005-0000-0000-00000D410000}"/>
    <cellStyle name="Input [yellow] 2 3 3 4 2 2 2" xfId="17402" xr:uid="{00000000-0005-0000-0000-00000E410000}"/>
    <cellStyle name="Input [yellow] 2 3 3 4 2 2 3" xfId="17403" xr:uid="{00000000-0005-0000-0000-00000F410000}"/>
    <cellStyle name="Input [yellow] 2 3 3 4 2 2 4" xfId="17404" xr:uid="{00000000-0005-0000-0000-000010410000}"/>
    <cellStyle name="Input [yellow] 2 3 3 4 2 2 5" xfId="17405" xr:uid="{00000000-0005-0000-0000-000011410000}"/>
    <cellStyle name="Input [yellow] 2 3 3 4 2 2 6" xfId="17406" xr:uid="{00000000-0005-0000-0000-000012410000}"/>
    <cellStyle name="Input [yellow] 2 3 3 4 2 2 7" xfId="17407" xr:uid="{00000000-0005-0000-0000-000013410000}"/>
    <cellStyle name="Input [yellow] 2 3 3 4 2 2 8" xfId="17408" xr:uid="{00000000-0005-0000-0000-000014410000}"/>
    <cellStyle name="Input [yellow] 2 3 3 4 2 3" xfId="17409" xr:uid="{00000000-0005-0000-0000-000015410000}"/>
    <cellStyle name="Input [yellow] 2 3 3 4 2 4" xfId="17410" xr:uid="{00000000-0005-0000-0000-000016410000}"/>
    <cellStyle name="Input [yellow] 2 3 3 4 2 5" xfId="17411" xr:uid="{00000000-0005-0000-0000-000017410000}"/>
    <cellStyle name="Input [yellow] 2 3 3 4 2 6" xfId="17412" xr:uid="{00000000-0005-0000-0000-000018410000}"/>
    <cellStyle name="Input [yellow] 2 3 3 4 2 7" xfId="17413" xr:uid="{00000000-0005-0000-0000-000019410000}"/>
    <cellStyle name="Input [yellow] 2 3 3 4 2 8" xfId="17414" xr:uid="{00000000-0005-0000-0000-00001A410000}"/>
    <cellStyle name="Input [yellow] 2 3 3 4 2 9" xfId="17415" xr:uid="{00000000-0005-0000-0000-00001B410000}"/>
    <cellStyle name="Input [yellow] 2 3 3 4 3" xfId="17416" xr:uid="{00000000-0005-0000-0000-00001C410000}"/>
    <cellStyle name="Input [yellow] 2 3 3 4 3 10" xfId="17417" xr:uid="{00000000-0005-0000-0000-00001D410000}"/>
    <cellStyle name="Input [yellow] 2 3 3 4 3 2" xfId="17418" xr:uid="{00000000-0005-0000-0000-00001E410000}"/>
    <cellStyle name="Input [yellow] 2 3 3 4 3 2 2" xfId="17419" xr:uid="{00000000-0005-0000-0000-00001F410000}"/>
    <cellStyle name="Input [yellow] 2 3 3 4 3 2 3" xfId="17420" xr:uid="{00000000-0005-0000-0000-000020410000}"/>
    <cellStyle name="Input [yellow] 2 3 3 4 3 2 4" xfId="17421" xr:uid="{00000000-0005-0000-0000-000021410000}"/>
    <cellStyle name="Input [yellow] 2 3 3 4 3 2 5" xfId="17422" xr:uid="{00000000-0005-0000-0000-000022410000}"/>
    <cellStyle name="Input [yellow] 2 3 3 4 3 2 6" xfId="17423" xr:uid="{00000000-0005-0000-0000-000023410000}"/>
    <cellStyle name="Input [yellow] 2 3 3 4 3 2 7" xfId="17424" xr:uid="{00000000-0005-0000-0000-000024410000}"/>
    <cellStyle name="Input [yellow] 2 3 3 4 3 2 8" xfId="17425" xr:uid="{00000000-0005-0000-0000-000025410000}"/>
    <cellStyle name="Input [yellow] 2 3 3 4 3 3" xfId="17426" xr:uid="{00000000-0005-0000-0000-000026410000}"/>
    <cellStyle name="Input [yellow] 2 3 3 4 3 4" xfId="17427" xr:uid="{00000000-0005-0000-0000-000027410000}"/>
    <cellStyle name="Input [yellow] 2 3 3 4 3 5" xfId="17428" xr:uid="{00000000-0005-0000-0000-000028410000}"/>
    <cellStyle name="Input [yellow] 2 3 3 4 3 6" xfId="17429" xr:uid="{00000000-0005-0000-0000-000029410000}"/>
    <cellStyle name="Input [yellow] 2 3 3 4 3 7" xfId="17430" xr:uid="{00000000-0005-0000-0000-00002A410000}"/>
    <cellStyle name="Input [yellow] 2 3 3 4 3 8" xfId="17431" xr:uid="{00000000-0005-0000-0000-00002B410000}"/>
    <cellStyle name="Input [yellow] 2 3 3 4 3 9" xfId="17432" xr:uid="{00000000-0005-0000-0000-00002C410000}"/>
    <cellStyle name="Input [yellow] 2 3 3 4 4" xfId="17433" xr:uid="{00000000-0005-0000-0000-00002D410000}"/>
    <cellStyle name="Input [yellow] 2 3 3 4 4 2" xfId="17434" xr:uid="{00000000-0005-0000-0000-00002E410000}"/>
    <cellStyle name="Input [yellow] 2 3 3 4 4 3" xfId="17435" xr:uid="{00000000-0005-0000-0000-00002F410000}"/>
    <cellStyle name="Input [yellow] 2 3 3 4 4 4" xfId="17436" xr:uid="{00000000-0005-0000-0000-000030410000}"/>
    <cellStyle name="Input [yellow] 2 3 3 4 4 5" xfId="17437" xr:uid="{00000000-0005-0000-0000-000031410000}"/>
    <cellStyle name="Input [yellow] 2 3 3 4 4 6" xfId="17438" xr:uid="{00000000-0005-0000-0000-000032410000}"/>
    <cellStyle name="Input [yellow] 2 3 3 4 4 7" xfId="17439" xr:uid="{00000000-0005-0000-0000-000033410000}"/>
    <cellStyle name="Input [yellow] 2 3 3 4 4 8" xfId="17440" xr:uid="{00000000-0005-0000-0000-000034410000}"/>
    <cellStyle name="Input [yellow] 2 3 3 4 4 9" xfId="17441" xr:uid="{00000000-0005-0000-0000-000035410000}"/>
    <cellStyle name="Input [yellow] 2 3 3 4 5" xfId="17442" xr:uid="{00000000-0005-0000-0000-000036410000}"/>
    <cellStyle name="Input [yellow] 2 3 3 4 5 2" xfId="17443" xr:uid="{00000000-0005-0000-0000-000037410000}"/>
    <cellStyle name="Input [yellow] 2 3 3 4 5 3" xfId="17444" xr:uid="{00000000-0005-0000-0000-000038410000}"/>
    <cellStyle name="Input [yellow] 2 3 3 4 5 4" xfId="17445" xr:uid="{00000000-0005-0000-0000-000039410000}"/>
    <cellStyle name="Input [yellow] 2 3 3 4 5 5" xfId="17446" xr:uid="{00000000-0005-0000-0000-00003A410000}"/>
    <cellStyle name="Input [yellow] 2 3 3 4 5 6" xfId="17447" xr:uid="{00000000-0005-0000-0000-00003B410000}"/>
    <cellStyle name="Input [yellow] 2 3 3 4 5 7" xfId="17448" xr:uid="{00000000-0005-0000-0000-00003C410000}"/>
    <cellStyle name="Input [yellow] 2 3 3 4 5 8" xfId="17449" xr:uid="{00000000-0005-0000-0000-00003D410000}"/>
    <cellStyle name="Input [yellow] 2 3 3 4 6" xfId="17450" xr:uid="{00000000-0005-0000-0000-00003E410000}"/>
    <cellStyle name="Input [yellow] 2 3 3 4 6 2" xfId="17451" xr:uid="{00000000-0005-0000-0000-00003F410000}"/>
    <cellStyle name="Input [yellow] 2 3 3 4 6 3" xfId="17452" xr:uid="{00000000-0005-0000-0000-000040410000}"/>
    <cellStyle name="Input [yellow] 2 3 3 4 6 4" xfId="17453" xr:uid="{00000000-0005-0000-0000-000041410000}"/>
    <cellStyle name="Input [yellow] 2 3 3 4 6 5" xfId="17454" xr:uid="{00000000-0005-0000-0000-000042410000}"/>
    <cellStyle name="Input [yellow] 2 3 3 4 6 6" xfId="17455" xr:uid="{00000000-0005-0000-0000-000043410000}"/>
    <cellStyle name="Input [yellow] 2 3 3 4 6 7" xfId="17456" xr:uid="{00000000-0005-0000-0000-000044410000}"/>
    <cellStyle name="Input [yellow] 2 3 3 4 6 8" xfId="17457" xr:uid="{00000000-0005-0000-0000-000045410000}"/>
    <cellStyle name="Input [yellow] 2 3 3 4 7" xfId="17458" xr:uid="{00000000-0005-0000-0000-000046410000}"/>
    <cellStyle name="Input [yellow] 2 3 3 4 7 2" xfId="17459" xr:uid="{00000000-0005-0000-0000-000047410000}"/>
    <cellStyle name="Input [yellow] 2 3 3 4 7 3" xfId="17460" xr:uid="{00000000-0005-0000-0000-000048410000}"/>
    <cellStyle name="Input [yellow] 2 3 3 4 7 4" xfId="17461" xr:uid="{00000000-0005-0000-0000-000049410000}"/>
    <cellStyle name="Input [yellow] 2 3 3 4 7 5" xfId="17462" xr:uid="{00000000-0005-0000-0000-00004A410000}"/>
    <cellStyle name="Input [yellow] 2 3 3 4 7 6" xfId="17463" xr:uid="{00000000-0005-0000-0000-00004B410000}"/>
    <cellStyle name="Input [yellow] 2 3 3 4 7 7" xfId="17464" xr:uid="{00000000-0005-0000-0000-00004C410000}"/>
    <cellStyle name="Input [yellow] 2 3 3 4 7 8" xfId="17465" xr:uid="{00000000-0005-0000-0000-00004D410000}"/>
    <cellStyle name="Input [yellow] 2 3 3 4 8" xfId="17466" xr:uid="{00000000-0005-0000-0000-00004E410000}"/>
    <cellStyle name="Input [yellow] 2 3 3 4 8 2" xfId="17467" xr:uid="{00000000-0005-0000-0000-00004F410000}"/>
    <cellStyle name="Input [yellow] 2 3 3 4 8 3" xfId="17468" xr:uid="{00000000-0005-0000-0000-000050410000}"/>
    <cellStyle name="Input [yellow] 2 3 3 4 8 4" xfId="17469" xr:uid="{00000000-0005-0000-0000-000051410000}"/>
    <cellStyle name="Input [yellow] 2 3 3 4 8 5" xfId="17470" xr:uid="{00000000-0005-0000-0000-000052410000}"/>
    <cellStyle name="Input [yellow] 2 3 3 4 8 6" xfId="17471" xr:uid="{00000000-0005-0000-0000-000053410000}"/>
    <cellStyle name="Input [yellow] 2 3 3 4 8 7" xfId="17472" xr:uid="{00000000-0005-0000-0000-000054410000}"/>
    <cellStyle name="Input [yellow] 2 3 3 4 8 8" xfId="17473" xr:uid="{00000000-0005-0000-0000-000055410000}"/>
    <cellStyle name="Input [yellow] 2 3 3 4 9" xfId="17474" xr:uid="{00000000-0005-0000-0000-000056410000}"/>
    <cellStyle name="Input [yellow] 2 3 3 5" xfId="687" xr:uid="{00000000-0005-0000-0000-000057410000}"/>
    <cellStyle name="Input [yellow] 2 3 3 5 10" xfId="17475" xr:uid="{00000000-0005-0000-0000-000058410000}"/>
    <cellStyle name="Input [yellow] 2 3 3 5 2" xfId="17476" xr:uid="{00000000-0005-0000-0000-000059410000}"/>
    <cellStyle name="Input [yellow] 2 3 3 5 2 2" xfId="17477" xr:uid="{00000000-0005-0000-0000-00005A410000}"/>
    <cellStyle name="Input [yellow] 2 3 3 5 2 3" xfId="17478" xr:uid="{00000000-0005-0000-0000-00005B410000}"/>
    <cellStyle name="Input [yellow] 2 3 3 5 2 4" xfId="17479" xr:uid="{00000000-0005-0000-0000-00005C410000}"/>
    <cellStyle name="Input [yellow] 2 3 3 5 2 5" xfId="17480" xr:uid="{00000000-0005-0000-0000-00005D410000}"/>
    <cellStyle name="Input [yellow] 2 3 3 5 2 6" xfId="17481" xr:uid="{00000000-0005-0000-0000-00005E410000}"/>
    <cellStyle name="Input [yellow] 2 3 3 5 2 7" xfId="17482" xr:uid="{00000000-0005-0000-0000-00005F410000}"/>
    <cellStyle name="Input [yellow] 2 3 3 5 2 8" xfId="17483" xr:uid="{00000000-0005-0000-0000-000060410000}"/>
    <cellStyle name="Input [yellow] 2 3 3 5 3" xfId="17484" xr:uid="{00000000-0005-0000-0000-000061410000}"/>
    <cellStyle name="Input [yellow] 2 3 3 5 4" xfId="17485" xr:uid="{00000000-0005-0000-0000-000062410000}"/>
    <cellStyle name="Input [yellow] 2 3 3 5 5" xfId="17486" xr:uid="{00000000-0005-0000-0000-000063410000}"/>
    <cellStyle name="Input [yellow] 2 3 3 5 6" xfId="17487" xr:uid="{00000000-0005-0000-0000-000064410000}"/>
    <cellStyle name="Input [yellow] 2 3 3 5 7" xfId="17488" xr:uid="{00000000-0005-0000-0000-000065410000}"/>
    <cellStyle name="Input [yellow] 2 3 3 5 8" xfId="17489" xr:uid="{00000000-0005-0000-0000-000066410000}"/>
    <cellStyle name="Input [yellow] 2 3 3 5 9" xfId="17490" xr:uid="{00000000-0005-0000-0000-000067410000}"/>
    <cellStyle name="Input [yellow] 2 3 3 6" xfId="17491" xr:uid="{00000000-0005-0000-0000-000068410000}"/>
    <cellStyle name="Input [yellow] 2 3 3 6 10" xfId="17492" xr:uid="{00000000-0005-0000-0000-000069410000}"/>
    <cellStyle name="Input [yellow] 2 3 3 6 2" xfId="17493" xr:uid="{00000000-0005-0000-0000-00006A410000}"/>
    <cellStyle name="Input [yellow] 2 3 3 6 2 2" xfId="17494" xr:uid="{00000000-0005-0000-0000-00006B410000}"/>
    <cellStyle name="Input [yellow] 2 3 3 6 2 3" xfId="17495" xr:uid="{00000000-0005-0000-0000-00006C410000}"/>
    <cellStyle name="Input [yellow] 2 3 3 6 2 4" xfId="17496" xr:uid="{00000000-0005-0000-0000-00006D410000}"/>
    <cellStyle name="Input [yellow] 2 3 3 6 2 5" xfId="17497" xr:uid="{00000000-0005-0000-0000-00006E410000}"/>
    <cellStyle name="Input [yellow] 2 3 3 6 2 6" xfId="17498" xr:uid="{00000000-0005-0000-0000-00006F410000}"/>
    <cellStyle name="Input [yellow] 2 3 3 6 2 7" xfId="17499" xr:uid="{00000000-0005-0000-0000-000070410000}"/>
    <cellStyle name="Input [yellow] 2 3 3 6 2 8" xfId="17500" xr:uid="{00000000-0005-0000-0000-000071410000}"/>
    <cellStyle name="Input [yellow] 2 3 3 6 3" xfId="17501" xr:uid="{00000000-0005-0000-0000-000072410000}"/>
    <cellStyle name="Input [yellow] 2 3 3 6 4" xfId="17502" xr:uid="{00000000-0005-0000-0000-000073410000}"/>
    <cellStyle name="Input [yellow] 2 3 3 6 5" xfId="17503" xr:uid="{00000000-0005-0000-0000-000074410000}"/>
    <cellStyle name="Input [yellow] 2 3 3 6 6" xfId="17504" xr:uid="{00000000-0005-0000-0000-000075410000}"/>
    <cellStyle name="Input [yellow] 2 3 3 6 7" xfId="17505" xr:uid="{00000000-0005-0000-0000-000076410000}"/>
    <cellStyle name="Input [yellow] 2 3 3 6 8" xfId="17506" xr:uid="{00000000-0005-0000-0000-000077410000}"/>
    <cellStyle name="Input [yellow] 2 3 3 6 9" xfId="17507" xr:uid="{00000000-0005-0000-0000-000078410000}"/>
    <cellStyle name="Input [yellow] 2 3 3 7" xfId="17508" xr:uid="{00000000-0005-0000-0000-000079410000}"/>
    <cellStyle name="Input [yellow] 2 3 3 7 2" xfId="17509" xr:uid="{00000000-0005-0000-0000-00007A410000}"/>
    <cellStyle name="Input [yellow] 2 3 3 7 3" xfId="17510" xr:uid="{00000000-0005-0000-0000-00007B410000}"/>
    <cellStyle name="Input [yellow] 2 3 3 7 4" xfId="17511" xr:uid="{00000000-0005-0000-0000-00007C410000}"/>
    <cellStyle name="Input [yellow] 2 3 3 7 5" xfId="17512" xr:uid="{00000000-0005-0000-0000-00007D410000}"/>
    <cellStyle name="Input [yellow] 2 3 3 7 6" xfId="17513" xr:uid="{00000000-0005-0000-0000-00007E410000}"/>
    <cellStyle name="Input [yellow] 2 3 3 7 7" xfId="17514" xr:uid="{00000000-0005-0000-0000-00007F410000}"/>
    <cellStyle name="Input [yellow] 2 3 3 7 8" xfId="17515" xr:uid="{00000000-0005-0000-0000-000080410000}"/>
    <cellStyle name="Input [yellow] 2 3 3 7 9" xfId="17516" xr:uid="{00000000-0005-0000-0000-000081410000}"/>
    <cellStyle name="Input [yellow] 2 3 3 8" xfId="17517" xr:uid="{00000000-0005-0000-0000-000082410000}"/>
    <cellStyle name="Input [yellow] 2 3 3 8 2" xfId="17518" xr:uid="{00000000-0005-0000-0000-000083410000}"/>
    <cellStyle name="Input [yellow] 2 3 3 8 3" xfId="17519" xr:uid="{00000000-0005-0000-0000-000084410000}"/>
    <cellStyle name="Input [yellow] 2 3 3 8 4" xfId="17520" xr:uid="{00000000-0005-0000-0000-000085410000}"/>
    <cellStyle name="Input [yellow] 2 3 3 8 5" xfId="17521" xr:uid="{00000000-0005-0000-0000-000086410000}"/>
    <cellStyle name="Input [yellow] 2 3 3 8 6" xfId="17522" xr:uid="{00000000-0005-0000-0000-000087410000}"/>
    <cellStyle name="Input [yellow] 2 3 3 8 7" xfId="17523" xr:uid="{00000000-0005-0000-0000-000088410000}"/>
    <cellStyle name="Input [yellow] 2 3 3 8 8" xfId="17524" xr:uid="{00000000-0005-0000-0000-000089410000}"/>
    <cellStyle name="Input [yellow] 2 3 3 9" xfId="17525" xr:uid="{00000000-0005-0000-0000-00008A410000}"/>
    <cellStyle name="Input [yellow] 2 3 3 9 2" xfId="17526" xr:uid="{00000000-0005-0000-0000-00008B410000}"/>
    <cellStyle name="Input [yellow] 2 3 3 9 3" xfId="17527" xr:uid="{00000000-0005-0000-0000-00008C410000}"/>
    <cellStyle name="Input [yellow] 2 3 3 9 4" xfId="17528" xr:uid="{00000000-0005-0000-0000-00008D410000}"/>
    <cellStyle name="Input [yellow] 2 3 3 9 5" xfId="17529" xr:uid="{00000000-0005-0000-0000-00008E410000}"/>
    <cellStyle name="Input [yellow] 2 3 3 9 6" xfId="17530" xr:uid="{00000000-0005-0000-0000-00008F410000}"/>
    <cellStyle name="Input [yellow] 2 3 3 9 7" xfId="17531" xr:uid="{00000000-0005-0000-0000-000090410000}"/>
    <cellStyle name="Input [yellow] 2 3 3 9 8" xfId="17532" xr:uid="{00000000-0005-0000-0000-000091410000}"/>
    <cellStyle name="Input [yellow] 2 3 4" xfId="688" xr:uid="{00000000-0005-0000-0000-000092410000}"/>
    <cellStyle name="Input [yellow] 2 3 4 10" xfId="17533" xr:uid="{00000000-0005-0000-0000-000093410000}"/>
    <cellStyle name="Input [yellow] 2 3 4 11" xfId="17534" xr:uid="{00000000-0005-0000-0000-000094410000}"/>
    <cellStyle name="Input [yellow] 2 3 4 12" xfId="17535" xr:uid="{00000000-0005-0000-0000-000095410000}"/>
    <cellStyle name="Input [yellow] 2 3 4 13" xfId="17536" xr:uid="{00000000-0005-0000-0000-000096410000}"/>
    <cellStyle name="Input [yellow] 2 3 4 14" xfId="17537" xr:uid="{00000000-0005-0000-0000-000097410000}"/>
    <cellStyle name="Input [yellow] 2 3 4 15" xfId="17538" xr:uid="{00000000-0005-0000-0000-000098410000}"/>
    <cellStyle name="Input [yellow] 2 3 4 16" xfId="17539" xr:uid="{00000000-0005-0000-0000-000099410000}"/>
    <cellStyle name="Input [yellow] 2 3 4 17" xfId="17540" xr:uid="{00000000-0005-0000-0000-00009A410000}"/>
    <cellStyle name="Input [yellow] 2 3 4 2" xfId="689" xr:uid="{00000000-0005-0000-0000-00009B410000}"/>
    <cellStyle name="Input [yellow] 2 3 4 2 10" xfId="17541" xr:uid="{00000000-0005-0000-0000-00009C410000}"/>
    <cellStyle name="Input [yellow] 2 3 4 2 11" xfId="17542" xr:uid="{00000000-0005-0000-0000-00009D410000}"/>
    <cellStyle name="Input [yellow] 2 3 4 2 12" xfId="17543" xr:uid="{00000000-0005-0000-0000-00009E410000}"/>
    <cellStyle name="Input [yellow] 2 3 4 2 13" xfId="17544" xr:uid="{00000000-0005-0000-0000-00009F410000}"/>
    <cellStyle name="Input [yellow] 2 3 4 2 14" xfId="17545" xr:uid="{00000000-0005-0000-0000-0000A0410000}"/>
    <cellStyle name="Input [yellow] 2 3 4 2 15" xfId="17546" xr:uid="{00000000-0005-0000-0000-0000A1410000}"/>
    <cellStyle name="Input [yellow] 2 3 4 2 16" xfId="17547" xr:uid="{00000000-0005-0000-0000-0000A2410000}"/>
    <cellStyle name="Input [yellow] 2 3 4 2 2" xfId="690" xr:uid="{00000000-0005-0000-0000-0000A3410000}"/>
    <cellStyle name="Input [yellow] 2 3 4 2 2 10" xfId="17548" xr:uid="{00000000-0005-0000-0000-0000A4410000}"/>
    <cellStyle name="Input [yellow] 2 3 4 2 2 2" xfId="17549" xr:uid="{00000000-0005-0000-0000-0000A5410000}"/>
    <cellStyle name="Input [yellow] 2 3 4 2 2 2 2" xfId="17550" xr:uid="{00000000-0005-0000-0000-0000A6410000}"/>
    <cellStyle name="Input [yellow] 2 3 4 2 2 2 3" xfId="17551" xr:uid="{00000000-0005-0000-0000-0000A7410000}"/>
    <cellStyle name="Input [yellow] 2 3 4 2 2 2 4" xfId="17552" xr:uid="{00000000-0005-0000-0000-0000A8410000}"/>
    <cellStyle name="Input [yellow] 2 3 4 2 2 2 5" xfId="17553" xr:uid="{00000000-0005-0000-0000-0000A9410000}"/>
    <cellStyle name="Input [yellow] 2 3 4 2 2 2 6" xfId="17554" xr:uid="{00000000-0005-0000-0000-0000AA410000}"/>
    <cellStyle name="Input [yellow] 2 3 4 2 2 2 7" xfId="17555" xr:uid="{00000000-0005-0000-0000-0000AB410000}"/>
    <cellStyle name="Input [yellow] 2 3 4 2 2 2 8" xfId="17556" xr:uid="{00000000-0005-0000-0000-0000AC410000}"/>
    <cellStyle name="Input [yellow] 2 3 4 2 2 3" xfId="17557" xr:uid="{00000000-0005-0000-0000-0000AD410000}"/>
    <cellStyle name="Input [yellow] 2 3 4 2 2 4" xfId="17558" xr:uid="{00000000-0005-0000-0000-0000AE410000}"/>
    <cellStyle name="Input [yellow] 2 3 4 2 2 5" xfId="17559" xr:uid="{00000000-0005-0000-0000-0000AF410000}"/>
    <cellStyle name="Input [yellow] 2 3 4 2 2 6" xfId="17560" xr:uid="{00000000-0005-0000-0000-0000B0410000}"/>
    <cellStyle name="Input [yellow] 2 3 4 2 2 7" xfId="17561" xr:uid="{00000000-0005-0000-0000-0000B1410000}"/>
    <cellStyle name="Input [yellow] 2 3 4 2 2 8" xfId="17562" xr:uid="{00000000-0005-0000-0000-0000B2410000}"/>
    <cellStyle name="Input [yellow] 2 3 4 2 2 9" xfId="17563" xr:uid="{00000000-0005-0000-0000-0000B3410000}"/>
    <cellStyle name="Input [yellow] 2 3 4 2 3" xfId="17564" xr:uid="{00000000-0005-0000-0000-0000B4410000}"/>
    <cellStyle name="Input [yellow] 2 3 4 2 3 10" xfId="17565" xr:uid="{00000000-0005-0000-0000-0000B5410000}"/>
    <cellStyle name="Input [yellow] 2 3 4 2 3 2" xfId="17566" xr:uid="{00000000-0005-0000-0000-0000B6410000}"/>
    <cellStyle name="Input [yellow] 2 3 4 2 3 2 2" xfId="17567" xr:uid="{00000000-0005-0000-0000-0000B7410000}"/>
    <cellStyle name="Input [yellow] 2 3 4 2 3 2 3" xfId="17568" xr:uid="{00000000-0005-0000-0000-0000B8410000}"/>
    <cellStyle name="Input [yellow] 2 3 4 2 3 2 4" xfId="17569" xr:uid="{00000000-0005-0000-0000-0000B9410000}"/>
    <cellStyle name="Input [yellow] 2 3 4 2 3 2 5" xfId="17570" xr:uid="{00000000-0005-0000-0000-0000BA410000}"/>
    <cellStyle name="Input [yellow] 2 3 4 2 3 2 6" xfId="17571" xr:uid="{00000000-0005-0000-0000-0000BB410000}"/>
    <cellStyle name="Input [yellow] 2 3 4 2 3 2 7" xfId="17572" xr:uid="{00000000-0005-0000-0000-0000BC410000}"/>
    <cellStyle name="Input [yellow] 2 3 4 2 3 2 8" xfId="17573" xr:uid="{00000000-0005-0000-0000-0000BD410000}"/>
    <cellStyle name="Input [yellow] 2 3 4 2 3 3" xfId="17574" xr:uid="{00000000-0005-0000-0000-0000BE410000}"/>
    <cellStyle name="Input [yellow] 2 3 4 2 3 4" xfId="17575" xr:uid="{00000000-0005-0000-0000-0000BF410000}"/>
    <cellStyle name="Input [yellow] 2 3 4 2 3 5" xfId="17576" xr:uid="{00000000-0005-0000-0000-0000C0410000}"/>
    <cellStyle name="Input [yellow] 2 3 4 2 3 6" xfId="17577" xr:uid="{00000000-0005-0000-0000-0000C1410000}"/>
    <cellStyle name="Input [yellow] 2 3 4 2 3 7" xfId="17578" xr:uid="{00000000-0005-0000-0000-0000C2410000}"/>
    <cellStyle name="Input [yellow] 2 3 4 2 3 8" xfId="17579" xr:uid="{00000000-0005-0000-0000-0000C3410000}"/>
    <cellStyle name="Input [yellow] 2 3 4 2 3 9" xfId="17580" xr:uid="{00000000-0005-0000-0000-0000C4410000}"/>
    <cellStyle name="Input [yellow] 2 3 4 2 4" xfId="17581" xr:uid="{00000000-0005-0000-0000-0000C5410000}"/>
    <cellStyle name="Input [yellow] 2 3 4 2 4 2" xfId="17582" xr:uid="{00000000-0005-0000-0000-0000C6410000}"/>
    <cellStyle name="Input [yellow] 2 3 4 2 4 3" xfId="17583" xr:uid="{00000000-0005-0000-0000-0000C7410000}"/>
    <cellStyle name="Input [yellow] 2 3 4 2 4 4" xfId="17584" xr:uid="{00000000-0005-0000-0000-0000C8410000}"/>
    <cellStyle name="Input [yellow] 2 3 4 2 4 5" xfId="17585" xr:uid="{00000000-0005-0000-0000-0000C9410000}"/>
    <cellStyle name="Input [yellow] 2 3 4 2 4 6" xfId="17586" xr:uid="{00000000-0005-0000-0000-0000CA410000}"/>
    <cellStyle name="Input [yellow] 2 3 4 2 4 7" xfId="17587" xr:uid="{00000000-0005-0000-0000-0000CB410000}"/>
    <cellStyle name="Input [yellow] 2 3 4 2 4 8" xfId="17588" xr:uid="{00000000-0005-0000-0000-0000CC410000}"/>
    <cellStyle name="Input [yellow] 2 3 4 2 4 9" xfId="17589" xr:uid="{00000000-0005-0000-0000-0000CD410000}"/>
    <cellStyle name="Input [yellow] 2 3 4 2 5" xfId="17590" xr:uid="{00000000-0005-0000-0000-0000CE410000}"/>
    <cellStyle name="Input [yellow] 2 3 4 2 5 2" xfId="17591" xr:uid="{00000000-0005-0000-0000-0000CF410000}"/>
    <cellStyle name="Input [yellow] 2 3 4 2 5 3" xfId="17592" xr:uid="{00000000-0005-0000-0000-0000D0410000}"/>
    <cellStyle name="Input [yellow] 2 3 4 2 5 4" xfId="17593" xr:uid="{00000000-0005-0000-0000-0000D1410000}"/>
    <cellStyle name="Input [yellow] 2 3 4 2 5 5" xfId="17594" xr:uid="{00000000-0005-0000-0000-0000D2410000}"/>
    <cellStyle name="Input [yellow] 2 3 4 2 5 6" xfId="17595" xr:uid="{00000000-0005-0000-0000-0000D3410000}"/>
    <cellStyle name="Input [yellow] 2 3 4 2 5 7" xfId="17596" xr:uid="{00000000-0005-0000-0000-0000D4410000}"/>
    <cellStyle name="Input [yellow] 2 3 4 2 5 8" xfId="17597" xr:uid="{00000000-0005-0000-0000-0000D5410000}"/>
    <cellStyle name="Input [yellow] 2 3 4 2 6" xfId="17598" xr:uid="{00000000-0005-0000-0000-0000D6410000}"/>
    <cellStyle name="Input [yellow] 2 3 4 2 6 2" xfId="17599" xr:uid="{00000000-0005-0000-0000-0000D7410000}"/>
    <cellStyle name="Input [yellow] 2 3 4 2 6 3" xfId="17600" xr:uid="{00000000-0005-0000-0000-0000D8410000}"/>
    <cellStyle name="Input [yellow] 2 3 4 2 6 4" xfId="17601" xr:uid="{00000000-0005-0000-0000-0000D9410000}"/>
    <cellStyle name="Input [yellow] 2 3 4 2 6 5" xfId="17602" xr:uid="{00000000-0005-0000-0000-0000DA410000}"/>
    <cellStyle name="Input [yellow] 2 3 4 2 6 6" xfId="17603" xr:uid="{00000000-0005-0000-0000-0000DB410000}"/>
    <cellStyle name="Input [yellow] 2 3 4 2 6 7" xfId="17604" xr:uid="{00000000-0005-0000-0000-0000DC410000}"/>
    <cellStyle name="Input [yellow] 2 3 4 2 6 8" xfId="17605" xr:uid="{00000000-0005-0000-0000-0000DD410000}"/>
    <cellStyle name="Input [yellow] 2 3 4 2 7" xfId="17606" xr:uid="{00000000-0005-0000-0000-0000DE410000}"/>
    <cellStyle name="Input [yellow] 2 3 4 2 7 2" xfId="17607" xr:uid="{00000000-0005-0000-0000-0000DF410000}"/>
    <cellStyle name="Input [yellow] 2 3 4 2 7 3" xfId="17608" xr:uid="{00000000-0005-0000-0000-0000E0410000}"/>
    <cellStyle name="Input [yellow] 2 3 4 2 7 4" xfId="17609" xr:uid="{00000000-0005-0000-0000-0000E1410000}"/>
    <cellStyle name="Input [yellow] 2 3 4 2 7 5" xfId="17610" xr:uid="{00000000-0005-0000-0000-0000E2410000}"/>
    <cellStyle name="Input [yellow] 2 3 4 2 7 6" xfId="17611" xr:uid="{00000000-0005-0000-0000-0000E3410000}"/>
    <cellStyle name="Input [yellow] 2 3 4 2 7 7" xfId="17612" xr:uid="{00000000-0005-0000-0000-0000E4410000}"/>
    <cellStyle name="Input [yellow] 2 3 4 2 7 8" xfId="17613" xr:uid="{00000000-0005-0000-0000-0000E5410000}"/>
    <cellStyle name="Input [yellow] 2 3 4 2 8" xfId="17614" xr:uid="{00000000-0005-0000-0000-0000E6410000}"/>
    <cellStyle name="Input [yellow] 2 3 4 2 8 2" xfId="17615" xr:uid="{00000000-0005-0000-0000-0000E7410000}"/>
    <cellStyle name="Input [yellow] 2 3 4 2 8 3" xfId="17616" xr:uid="{00000000-0005-0000-0000-0000E8410000}"/>
    <cellStyle name="Input [yellow] 2 3 4 2 8 4" xfId="17617" xr:uid="{00000000-0005-0000-0000-0000E9410000}"/>
    <cellStyle name="Input [yellow] 2 3 4 2 8 5" xfId="17618" xr:uid="{00000000-0005-0000-0000-0000EA410000}"/>
    <cellStyle name="Input [yellow] 2 3 4 2 8 6" xfId="17619" xr:uid="{00000000-0005-0000-0000-0000EB410000}"/>
    <cellStyle name="Input [yellow] 2 3 4 2 8 7" xfId="17620" xr:uid="{00000000-0005-0000-0000-0000EC410000}"/>
    <cellStyle name="Input [yellow] 2 3 4 2 8 8" xfId="17621" xr:uid="{00000000-0005-0000-0000-0000ED410000}"/>
    <cellStyle name="Input [yellow] 2 3 4 2 9" xfId="17622" xr:uid="{00000000-0005-0000-0000-0000EE410000}"/>
    <cellStyle name="Input [yellow] 2 3 4 3" xfId="691" xr:uid="{00000000-0005-0000-0000-0000EF410000}"/>
    <cellStyle name="Input [yellow] 2 3 4 3 10" xfId="17623" xr:uid="{00000000-0005-0000-0000-0000F0410000}"/>
    <cellStyle name="Input [yellow] 2 3 4 3 2" xfId="17624" xr:uid="{00000000-0005-0000-0000-0000F1410000}"/>
    <cellStyle name="Input [yellow] 2 3 4 3 2 2" xfId="17625" xr:uid="{00000000-0005-0000-0000-0000F2410000}"/>
    <cellStyle name="Input [yellow] 2 3 4 3 2 3" xfId="17626" xr:uid="{00000000-0005-0000-0000-0000F3410000}"/>
    <cellStyle name="Input [yellow] 2 3 4 3 2 4" xfId="17627" xr:uid="{00000000-0005-0000-0000-0000F4410000}"/>
    <cellStyle name="Input [yellow] 2 3 4 3 2 5" xfId="17628" xr:uid="{00000000-0005-0000-0000-0000F5410000}"/>
    <cellStyle name="Input [yellow] 2 3 4 3 2 6" xfId="17629" xr:uid="{00000000-0005-0000-0000-0000F6410000}"/>
    <cellStyle name="Input [yellow] 2 3 4 3 2 7" xfId="17630" xr:uid="{00000000-0005-0000-0000-0000F7410000}"/>
    <cellStyle name="Input [yellow] 2 3 4 3 2 8" xfId="17631" xr:uid="{00000000-0005-0000-0000-0000F8410000}"/>
    <cellStyle name="Input [yellow] 2 3 4 3 3" xfId="17632" xr:uid="{00000000-0005-0000-0000-0000F9410000}"/>
    <cellStyle name="Input [yellow] 2 3 4 3 4" xfId="17633" xr:uid="{00000000-0005-0000-0000-0000FA410000}"/>
    <cellStyle name="Input [yellow] 2 3 4 3 5" xfId="17634" xr:uid="{00000000-0005-0000-0000-0000FB410000}"/>
    <cellStyle name="Input [yellow] 2 3 4 3 6" xfId="17635" xr:uid="{00000000-0005-0000-0000-0000FC410000}"/>
    <cellStyle name="Input [yellow] 2 3 4 3 7" xfId="17636" xr:uid="{00000000-0005-0000-0000-0000FD410000}"/>
    <cellStyle name="Input [yellow] 2 3 4 3 8" xfId="17637" xr:uid="{00000000-0005-0000-0000-0000FE410000}"/>
    <cellStyle name="Input [yellow] 2 3 4 3 9" xfId="17638" xr:uid="{00000000-0005-0000-0000-0000FF410000}"/>
    <cellStyle name="Input [yellow] 2 3 4 4" xfId="17639" xr:uid="{00000000-0005-0000-0000-000000420000}"/>
    <cellStyle name="Input [yellow] 2 3 4 4 10" xfId="17640" xr:uid="{00000000-0005-0000-0000-000001420000}"/>
    <cellStyle name="Input [yellow] 2 3 4 4 2" xfId="17641" xr:uid="{00000000-0005-0000-0000-000002420000}"/>
    <cellStyle name="Input [yellow] 2 3 4 4 2 2" xfId="17642" xr:uid="{00000000-0005-0000-0000-000003420000}"/>
    <cellStyle name="Input [yellow] 2 3 4 4 2 3" xfId="17643" xr:uid="{00000000-0005-0000-0000-000004420000}"/>
    <cellStyle name="Input [yellow] 2 3 4 4 2 4" xfId="17644" xr:uid="{00000000-0005-0000-0000-000005420000}"/>
    <cellStyle name="Input [yellow] 2 3 4 4 2 5" xfId="17645" xr:uid="{00000000-0005-0000-0000-000006420000}"/>
    <cellStyle name="Input [yellow] 2 3 4 4 2 6" xfId="17646" xr:uid="{00000000-0005-0000-0000-000007420000}"/>
    <cellStyle name="Input [yellow] 2 3 4 4 2 7" xfId="17647" xr:uid="{00000000-0005-0000-0000-000008420000}"/>
    <cellStyle name="Input [yellow] 2 3 4 4 2 8" xfId="17648" xr:uid="{00000000-0005-0000-0000-000009420000}"/>
    <cellStyle name="Input [yellow] 2 3 4 4 3" xfId="17649" xr:uid="{00000000-0005-0000-0000-00000A420000}"/>
    <cellStyle name="Input [yellow] 2 3 4 4 4" xfId="17650" xr:uid="{00000000-0005-0000-0000-00000B420000}"/>
    <cellStyle name="Input [yellow] 2 3 4 4 5" xfId="17651" xr:uid="{00000000-0005-0000-0000-00000C420000}"/>
    <cellStyle name="Input [yellow] 2 3 4 4 6" xfId="17652" xr:uid="{00000000-0005-0000-0000-00000D420000}"/>
    <cellStyle name="Input [yellow] 2 3 4 4 7" xfId="17653" xr:uid="{00000000-0005-0000-0000-00000E420000}"/>
    <cellStyle name="Input [yellow] 2 3 4 4 8" xfId="17654" xr:uid="{00000000-0005-0000-0000-00000F420000}"/>
    <cellStyle name="Input [yellow] 2 3 4 4 9" xfId="17655" xr:uid="{00000000-0005-0000-0000-000010420000}"/>
    <cellStyle name="Input [yellow] 2 3 4 5" xfId="17656" xr:uid="{00000000-0005-0000-0000-000011420000}"/>
    <cellStyle name="Input [yellow] 2 3 4 5 2" xfId="17657" xr:uid="{00000000-0005-0000-0000-000012420000}"/>
    <cellStyle name="Input [yellow] 2 3 4 5 3" xfId="17658" xr:uid="{00000000-0005-0000-0000-000013420000}"/>
    <cellStyle name="Input [yellow] 2 3 4 5 4" xfId="17659" xr:uid="{00000000-0005-0000-0000-000014420000}"/>
    <cellStyle name="Input [yellow] 2 3 4 5 5" xfId="17660" xr:uid="{00000000-0005-0000-0000-000015420000}"/>
    <cellStyle name="Input [yellow] 2 3 4 5 6" xfId="17661" xr:uid="{00000000-0005-0000-0000-000016420000}"/>
    <cellStyle name="Input [yellow] 2 3 4 5 7" xfId="17662" xr:uid="{00000000-0005-0000-0000-000017420000}"/>
    <cellStyle name="Input [yellow] 2 3 4 5 8" xfId="17663" xr:uid="{00000000-0005-0000-0000-000018420000}"/>
    <cellStyle name="Input [yellow] 2 3 4 5 9" xfId="17664" xr:uid="{00000000-0005-0000-0000-000019420000}"/>
    <cellStyle name="Input [yellow] 2 3 4 6" xfId="17665" xr:uid="{00000000-0005-0000-0000-00001A420000}"/>
    <cellStyle name="Input [yellow] 2 3 4 6 2" xfId="17666" xr:uid="{00000000-0005-0000-0000-00001B420000}"/>
    <cellStyle name="Input [yellow] 2 3 4 6 3" xfId="17667" xr:uid="{00000000-0005-0000-0000-00001C420000}"/>
    <cellStyle name="Input [yellow] 2 3 4 6 4" xfId="17668" xr:uid="{00000000-0005-0000-0000-00001D420000}"/>
    <cellStyle name="Input [yellow] 2 3 4 6 5" xfId="17669" xr:uid="{00000000-0005-0000-0000-00001E420000}"/>
    <cellStyle name="Input [yellow] 2 3 4 6 6" xfId="17670" xr:uid="{00000000-0005-0000-0000-00001F420000}"/>
    <cellStyle name="Input [yellow] 2 3 4 6 7" xfId="17671" xr:uid="{00000000-0005-0000-0000-000020420000}"/>
    <cellStyle name="Input [yellow] 2 3 4 6 8" xfId="17672" xr:uid="{00000000-0005-0000-0000-000021420000}"/>
    <cellStyle name="Input [yellow] 2 3 4 7" xfId="17673" xr:uid="{00000000-0005-0000-0000-000022420000}"/>
    <cellStyle name="Input [yellow] 2 3 4 7 2" xfId="17674" xr:uid="{00000000-0005-0000-0000-000023420000}"/>
    <cellStyle name="Input [yellow] 2 3 4 7 3" xfId="17675" xr:uid="{00000000-0005-0000-0000-000024420000}"/>
    <cellStyle name="Input [yellow] 2 3 4 7 4" xfId="17676" xr:uid="{00000000-0005-0000-0000-000025420000}"/>
    <cellStyle name="Input [yellow] 2 3 4 7 5" xfId="17677" xr:uid="{00000000-0005-0000-0000-000026420000}"/>
    <cellStyle name="Input [yellow] 2 3 4 7 6" xfId="17678" xr:uid="{00000000-0005-0000-0000-000027420000}"/>
    <cellStyle name="Input [yellow] 2 3 4 7 7" xfId="17679" xr:uid="{00000000-0005-0000-0000-000028420000}"/>
    <cellStyle name="Input [yellow] 2 3 4 7 8" xfId="17680" xr:uid="{00000000-0005-0000-0000-000029420000}"/>
    <cellStyle name="Input [yellow] 2 3 4 8" xfId="17681" xr:uid="{00000000-0005-0000-0000-00002A420000}"/>
    <cellStyle name="Input [yellow] 2 3 4 8 2" xfId="17682" xr:uid="{00000000-0005-0000-0000-00002B420000}"/>
    <cellStyle name="Input [yellow] 2 3 4 8 3" xfId="17683" xr:uid="{00000000-0005-0000-0000-00002C420000}"/>
    <cellStyle name="Input [yellow] 2 3 4 8 4" xfId="17684" xr:uid="{00000000-0005-0000-0000-00002D420000}"/>
    <cellStyle name="Input [yellow] 2 3 4 8 5" xfId="17685" xr:uid="{00000000-0005-0000-0000-00002E420000}"/>
    <cellStyle name="Input [yellow] 2 3 4 8 6" xfId="17686" xr:uid="{00000000-0005-0000-0000-00002F420000}"/>
    <cellStyle name="Input [yellow] 2 3 4 8 7" xfId="17687" xr:uid="{00000000-0005-0000-0000-000030420000}"/>
    <cellStyle name="Input [yellow] 2 3 4 8 8" xfId="17688" xr:uid="{00000000-0005-0000-0000-000031420000}"/>
    <cellStyle name="Input [yellow] 2 3 4 9" xfId="17689" xr:uid="{00000000-0005-0000-0000-000032420000}"/>
    <cellStyle name="Input [yellow] 2 3 4 9 2" xfId="17690" xr:uid="{00000000-0005-0000-0000-000033420000}"/>
    <cellStyle name="Input [yellow] 2 3 4 9 3" xfId="17691" xr:uid="{00000000-0005-0000-0000-000034420000}"/>
    <cellStyle name="Input [yellow] 2 3 4 9 4" xfId="17692" xr:uid="{00000000-0005-0000-0000-000035420000}"/>
    <cellStyle name="Input [yellow] 2 3 4 9 5" xfId="17693" xr:uid="{00000000-0005-0000-0000-000036420000}"/>
    <cellStyle name="Input [yellow] 2 3 4 9 6" xfId="17694" xr:uid="{00000000-0005-0000-0000-000037420000}"/>
    <cellStyle name="Input [yellow] 2 3 4 9 7" xfId="17695" xr:uid="{00000000-0005-0000-0000-000038420000}"/>
    <cellStyle name="Input [yellow] 2 3 4 9 8" xfId="17696" xr:uid="{00000000-0005-0000-0000-000039420000}"/>
    <cellStyle name="Input [yellow] 2 3 5" xfId="692" xr:uid="{00000000-0005-0000-0000-00003A420000}"/>
    <cellStyle name="Input [yellow] 2 3 5 10" xfId="17697" xr:uid="{00000000-0005-0000-0000-00003B420000}"/>
    <cellStyle name="Input [yellow] 2 3 5 11" xfId="17698" xr:uid="{00000000-0005-0000-0000-00003C420000}"/>
    <cellStyle name="Input [yellow] 2 3 5 12" xfId="17699" xr:uid="{00000000-0005-0000-0000-00003D420000}"/>
    <cellStyle name="Input [yellow] 2 3 5 13" xfId="17700" xr:uid="{00000000-0005-0000-0000-00003E420000}"/>
    <cellStyle name="Input [yellow] 2 3 5 14" xfId="17701" xr:uid="{00000000-0005-0000-0000-00003F420000}"/>
    <cellStyle name="Input [yellow] 2 3 5 15" xfId="17702" xr:uid="{00000000-0005-0000-0000-000040420000}"/>
    <cellStyle name="Input [yellow] 2 3 5 16" xfId="17703" xr:uid="{00000000-0005-0000-0000-000041420000}"/>
    <cellStyle name="Input [yellow] 2 3 5 17" xfId="17704" xr:uid="{00000000-0005-0000-0000-000042420000}"/>
    <cellStyle name="Input [yellow] 2 3 5 2" xfId="693" xr:uid="{00000000-0005-0000-0000-000043420000}"/>
    <cellStyle name="Input [yellow] 2 3 5 2 10" xfId="17705" xr:uid="{00000000-0005-0000-0000-000044420000}"/>
    <cellStyle name="Input [yellow] 2 3 5 2 11" xfId="17706" xr:uid="{00000000-0005-0000-0000-000045420000}"/>
    <cellStyle name="Input [yellow] 2 3 5 2 12" xfId="17707" xr:uid="{00000000-0005-0000-0000-000046420000}"/>
    <cellStyle name="Input [yellow] 2 3 5 2 13" xfId="17708" xr:uid="{00000000-0005-0000-0000-000047420000}"/>
    <cellStyle name="Input [yellow] 2 3 5 2 14" xfId="17709" xr:uid="{00000000-0005-0000-0000-000048420000}"/>
    <cellStyle name="Input [yellow] 2 3 5 2 15" xfId="17710" xr:uid="{00000000-0005-0000-0000-000049420000}"/>
    <cellStyle name="Input [yellow] 2 3 5 2 16" xfId="17711" xr:uid="{00000000-0005-0000-0000-00004A420000}"/>
    <cellStyle name="Input [yellow] 2 3 5 2 2" xfId="694" xr:uid="{00000000-0005-0000-0000-00004B420000}"/>
    <cellStyle name="Input [yellow] 2 3 5 2 2 10" xfId="17712" xr:uid="{00000000-0005-0000-0000-00004C420000}"/>
    <cellStyle name="Input [yellow] 2 3 5 2 2 2" xfId="17713" xr:uid="{00000000-0005-0000-0000-00004D420000}"/>
    <cellStyle name="Input [yellow] 2 3 5 2 2 2 2" xfId="17714" xr:uid="{00000000-0005-0000-0000-00004E420000}"/>
    <cellStyle name="Input [yellow] 2 3 5 2 2 2 3" xfId="17715" xr:uid="{00000000-0005-0000-0000-00004F420000}"/>
    <cellStyle name="Input [yellow] 2 3 5 2 2 2 4" xfId="17716" xr:uid="{00000000-0005-0000-0000-000050420000}"/>
    <cellStyle name="Input [yellow] 2 3 5 2 2 2 5" xfId="17717" xr:uid="{00000000-0005-0000-0000-000051420000}"/>
    <cellStyle name="Input [yellow] 2 3 5 2 2 2 6" xfId="17718" xr:uid="{00000000-0005-0000-0000-000052420000}"/>
    <cellStyle name="Input [yellow] 2 3 5 2 2 2 7" xfId="17719" xr:uid="{00000000-0005-0000-0000-000053420000}"/>
    <cellStyle name="Input [yellow] 2 3 5 2 2 2 8" xfId="17720" xr:uid="{00000000-0005-0000-0000-000054420000}"/>
    <cellStyle name="Input [yellow] 2 3 5 2 2 3" xfId="17721" xr:uid="{00000000-0005-0000-0000-000055420000}"/>
    <cellStyle name="Input [yellow] 2 3 5 2 2 4" xfId="17722" xr:uid="{00000000-0005-0000-0000-000056420000}"/>
    <cellStyle name="Input [yellow] 2 3 5 2 2 5" xfId="17723" xr:uid="{00000000-0005-0000-0000-000057420000}"/>
    <cellStyle name="Input [yellow] 2 3 5 2 2 6" xfId="17724" xr:uid="{00000000-0005-0000-0000-000058420000}"/>
    <cellStyle name="Input [yellow] 2 3 5 2 2 7" xfId="17725" xr:uid="{00000000-0005-0000-0000-000059420000}"/>
    <cellStyle name="Input [yellow] 2 3 5 2 2 8" xfId="17726" xr:uid="{00000000-0005-0000-0000-00005A420000}"/>
    <cellStyle name="Input [yellow] 2 3 5 2 2 9" xfId="17727" xr:uid="{00000000-0005-0000-0000-00005B420000}"/>
    <cellStyle name="Input [yellow] 2 3 5 2 3" xfId="17728" xr:uid="{00000000-0005-0000-0000-00005C420000}"/>
    <cellStyle name="Input [yellow] 2 3 5 2 3 10" xfId="17729" xr:uid="{00000000-0005-0000-0000-00005D420000}"/>
    <cellStyle name="Input [yellow] 2 3 5 2 3 2" xfId="17730" xr:uid="{00000000-0005-0000-0000-00005E420000}"/>
    <cellStyle name="Input [yellow] 2 3 5 2 3 2 2" xfId="17731" xr:uid="{00000000-0005-0000-0000-00005F420000}"/>
    <cellStyle name="Input [yellow] 2 3 5 2 3 2 3" xfId="17732" xr:uid="{00000000-0005-0000-0000-000060420000}"/>
    <cellStyle name="Input [yellow] 2 3 5 2 3 2 4" xfId="17733" xr:uid="{00000000-0005-0000-0000-000061420000}"/>
    <cellStyle name="Input [yellow] 2 3 5 2 3 2 5" xfId="17734" xr:uid="{00000000-0005-0000-0000-000062420000}"/>
    <cellStyle name="Input [yellow] 2 3 5 2 3 2 6" xfId="17735" xr:uid="{00000000-0005-0000-0000-000063420000}"/>
    <cellStyle name="Input [yellow] 2 3 5 2 3 2 7" xfId="17736" xr:uid="{00000000-0005-0000-0000-000064420000}"/>
    <cellStyle name="Input [yellow] 2 3 5 2 3 2 8" xfId="17737" xr:uid="{00000000-0005-0000-0000-000065420000}"/>
    <cellStyle name="Input [yellow] 2 3 5 2 3 3" xfId="17738" xr:uid="{00000000-0005-0000-0000-000066420000}"/>
    <cellStyle name="Input [yellow] 2 3 5 2 3 4" xfId="17739" xr:uid="{00000000-0005-0000-0000-000067420000}"/>
    <cellStyle name="Input [yellow] 2 3 5 2 3 5" xfId="17740" xr:uid="{00000000-0005-0000-0000-000068420000}"/>
    <cellStyle name="Input [yellow] 2 3 5 2 3 6" xfId="17741" xr:uid="{00000000-0005-0000-0000-000069420000}"/>
    <cellStyle name="Input [yellow] 2 3 5 2 3 7" xfId="17742" xr:uid="{00000000-0005-0000-0000-00006A420000}"/>
    <cellStyle name="Input [yellow] 2 3 5 2 3 8" xfId="17743" xr:uid="{00000000-0005-0000-0000-00006B420000}"/>
    <cellStyle name="Input [yellow] 2 3 5 2 3 9" xfId="17744" xr:uid="{00000000-0005-0000-0000-00006C420000}"/>
    <cellStyle name="Input [yellow] 2 3 5 2 4" xfId="17745" xr:uid="{00000000-0005-0000-0000-00006D420000}"/>
    <cellStyle name="Input [yellow] 2 3 5 2 4 2" xfId="17746" xr:uid="{00000000-0005-0000-0000-00006E420000}"/>
    <cellStyle name="Input [yellow] 2 3 5 2 4 3" xfId="17747" xr:uid="{00000000-0005-0000-0000-00006F420000}"/>
    <cellStyle name="Input [yellow] 2 3 5 2 4 4" xfId="17748" xr:uid="{00000000-0005-0000-0000-000070420000}"/>
    <cellStyle name="Input [yellow] 2 3 5 2 4 5" xfId="17749" xr:uid="{00000000-0005-0000-0000-000071420000}"/>
    <cellStyle name="Input [yellow] 2 3 5 2 4 6" xfId="17750" xr:uid="{00000000-0005-0000-0000-000072420000}"/>
    <cellStyle name="Input [yellow] 2 3 5 2 4 7" xfId="17751" xr:uid="{00000000-0005-0000-0000-000073420000}"/>
    <cellStyle name="Input [yellow] 2 3 5 2 4 8" xfId="17752" xr:uid="{00000000-0005-0000-0000-000074420000}"/>
    <cellStyle name="Input [yellow] 2 3 5 2 4 9" xfId="17753" xr:uid="{00000000-0005-0000-0000-000075420000}"/>
    <cellStyle name="Input [yellow] 2 3 5 2 5" xfId="17754" xr:uid="{00000000-0005-0000-0000-000076420000}"/>
    <cellStyle name="Input [yellow] 2 3 5 2 5 2" xfId="17755" xr:uid="{00000000-0005-0000-0000-000077420000}"/>
    <cellStyle name="Input [yellow] 2 3 5 2 5 3" xfId="17756" xr:uid="{00000000-0005-0000-0000-000078420000}"/>
    <cellStyle name="Input [yellow] 2 3 5 2 5 4" xfId="17757" xr:uid="{00000000-0005-0000-0000-000079420000}"/>
    <cellStyle name="Input [yellow] 2 3 5 2 5 5" xfId="17758" xr:uid="{00000000-0005-0000-0000-00007A420000}"/>
    <cellStyle name="Input [yellow] 2 3 5 2 5 6" xfId="17759" xr:uid="{00000000-0005-0000-0000-00007B420000}"/>
    <cellStyle name="Input [yellow] 2 3 5 2 5 7" xfId="17760" xr:uid="{00000000-0005-0000-0000-00007C420000}"/>
    <cellStyle name="Input [yellow] 2 3 5 2 5 8" xfId="17761" xr:uid="{00000000-0005-0000-0000-00007D420000}"/>
    <cellStyle name="Input [yellow] 2 3 5 2 6" xfId="17762" xr:uid="{00000000-0005-0000-0000-00007E420000}"/>
    <cellStyle name="Input [yellow] 2 3 5 2 6 2" xfId="17763" xr:uid="{00000000-0005-0000-0000-00007F420000}"/>
    <cellStyle name="Input [yellow] 2 3 5 2 6 3" xfId="17764" xr:uid="{00000000-0005-0000-0000-000080420000}"/>
    <cellStyle name="Input [yellow] 2 3 5 2 6 4" xfId="17765" xr:uid="{00000000-0005-0000-0000-000081420000}"/>
    <cellStyle name="Input [yellow] 2 3 5 2 6 5" xfId="17766" xr:uid="{00000000-0005-0000-0000-000082420000}"/>
    <cellStyle name="Input [yellow] 2 3 5 2 6 6" xfId="17767" xr:uid="{00000000-0005-0000-0000-000083420000}"/>
    <cellStyle name="Input [yellow] 2 3 5 2 6 7" xfId="17768" xr:uid="{00000000-0005-0000-0000-000084420000}"/>
    <cellStyle name="Input [yellow] 2 3 5 2 6 8" xfId="17769" xr:uid="{00000000-0005-0000-0000-000085420000}"/>
    <cellStyle name="Input [yellow] 2 3 5 2 7" xfId="17770" xr:uid="{00000000-0005-0000-0000-000086420000}"/>
    <cellStyle name="Input [yellow] 2 3 5 2 7 2" xfId="17771" xr:uid="{00000000-0005-0000-0000-000087420000}"/>
    <cellStyle name="Input [yellow] 2 3 5 2 7 3" xfId="17772" xr:uid="{00000000-0005-0000-0000-000088420000}"/>
    <cellStyle name="Input [yellow] 2 3 5 2 7 4" xfId="17773" xr:uid="{00000000-0005-0000-0000-000089420000}"/>
    <cellStyle name="Input [yellow] 2 3 5 2 7 5" xfId="17774" xr:uid="{00000000-0005-0000-0000-00008A420000}"/>
    <cellStyle name="Input [yellow] 2 3 5 2 7 6" xfId="17775" xr:uid="{00000000-0005-0000-0000-00008B420000}"/>
    <cellStyle name="Input [yellow] 2 3 5 2 7 7" xfId="17776" xr:uid="{00000000-0005-0000-0000-00008C420000}"/>
    <cellStyle name="Input [yellow] 2 3 5 2 7 8" xfId="17777" xr:uid="{00000000-0005-0000-0000-00008D420000}"/>
    <cellStyle name="Input [yellow] 2 3 5 2 8" xfId="17778" xr:uid="{00000000-0005-0000-0000-00008E420000}"/>
    <cellStyle name="Input [yellow] 2 3 5 2 8 2" xfId="17779" xr:uid="{00000000-0005-0000-0000-00008F420000}"/>
    <cellStyle name="Input [yellow] 2 3 5 2 8 3" xfId="17780" xr:uid="{00000000-0005-0000-0000-000090420000}"/>
    <cellStyle name="Input [yellow] 2 3 5 2 8 4" xfId="17781" xr:uid="{00000000-0005-0000-0000-000091420000}"/>
    <cellStyle name="Input [yellow] 2 3 5 2 8 5" xfId="17782" xr:uid="{00000000-0005-0000-0000-000092420000}"/>
    <cellStyle name="Input [yellow] 2 3 5 2 8 6" xfId="17783" xr:uid="{00000000-0005-0000-0000-000093420000}"/>
    <cellStyle name="Input [yellow] 2 3 5 2 8 7" xfId="17784" xr:uid="{00000000-0005-0000-0000-000094420000}"/>
    <cellStyle name="Input [yellow] 2 3 5 2 8 8" xfId="17785" xr:uid="{00000000-0005-0000-0000-000095420000}"/>
    <cellStyle name="Input [yellow] 2 3 5 2 9" xfId="17786" xr:uid="{00000000-0005-0000-0000-000096420000}"/>
    <cellStyle name="Input [yellow] 2 3 5 3" xfId="695" xr:uid="{00000000-0005-0000-0000-000097420000}"/>
    <cellStyle name="Input [yellow] 2 3 5 3 10" xfId="17787" xr:uid="{00000000-0005-0000-0000-000098420000}"/>
    <cellStyle name="Input [yellow] 2 3 5 3 2" xfId="17788" xr:uid="{00000000-0005-0000-0000-000099420000}"/>
    <cellStyle name="Input [yellow] 2 3 5 3 2 2" xfId="17789" xr:uid="{00000000-0005-0000-0000-00009A420000}"/>
    <cellStyle name="Input [yellow] 2 3 5 3 2 3" xfId="17790" xr:uid="{00000000-0005-0000-0000-00009B420000}"/>
    <cellStyle name="Input [yellow] 2 3 5 3 2 4" xfId="17791" xr:uid="{00000000-0005-0000-0000-00009C420000}"/>
    <cellStyle name="Input [yellow] 2 3 5 3 2 5" xfId="17792" xr:uid="{00000000-0005-0000-0000-00009D420000}"/>
    <cellStyle name="Input [yellow] 2 3 5 3 2 6" xfId="17793" xr:uid="{00000000-0005-0000-0000-00009E420000}"/>
    <cellStyle name="Input [yellow] 2 3 5 3 2 7" xfId="17794" xr:uid="{00000000-0005-0000-0000-00009F420000}"/>
    <cellStyle name="Input [yellow] 2 3 5 3 2 8" xfId="17795" xr:uid="{00000000-0005-0000-0000-0000A0420000}"/>
    <cellStyle name="Input [yellow] 2 3 5 3 3" xfId="17796" xr:uid="{00000000-0005-0000-0000-0000A1420000}"/>
    <cellStyle name="Input [yellow] 2 3 5 3 4" xfId="17797" xr:uid="{00000000-0005-0000-0000-0000A2420000}"/>
    <cellStyle name="Input [yellow] 2 3 5 3 5" xfId="17798" xr:uid="{00000000-0005-0000-0000-0000A3420000}"/>
    <cellStyle name="Input [yellow] 2 3 5 3 6" xfId="17799" xr:uid="{00000000-0005-0000-0000-0000A4420000}"/>
    <cellStyle name="Input [yellow] 2 3 5 3 7" xfId="17800" xr:uid="{00000000-0005-0000-0000-0000A5420000}"/>
    <cellStyle name="Input [yellow] 2 3 5 3 8" xfId="17801" xr:uid="{00000000-0005-0000-0000-0000A6420000}"/>
    <cellStyle name="Input [yellow] 2 3 5 3 9" xfId="17802" xr:uid="{00000000-0005-0000-0000-0000A7420000}"/>
    <cellStyle name="Input [yellow] 2 3 5 4" xfId="17803" xr:uid="{00000000-0005-0000-0000-0000A8420000}"/>
    <cellStyle name="Input [yellow] 2 3 5 4 10" xfId="17804" xr:uid="{00000000-0005-0000-0000-0000A9420000}"/>
    <cellStyle name="Input [yellow] 2 3 5 4 2" xfId="17805" xr:uid="{00000000-0005-0000-0000-0000AA420000}"/>
    <cellStyle name="Input [yellow] 2 3 5 4 2 2" xfId="17806" xr:uid="{00000000-0005-0000-0000-0000AB420000}"/>
    <cellStyle name="Input [yellow] 2 3 5 4 2 3" xfId="17807" xr:uid="{00000000-0005-0000-0000-0000AC420000}"/>
    <cellStyle name="Input [yellow] 2 3 5 4 2 4" xfId="17808" xr:uid="{00000000-0005-0000-0000-0000AD420000}"/>
    <cellStyle name="Input [yellow] 2 3 5 4 2 5" xfId="17809" xr:uid="{00000000-0005-0000-0000-0000AE420000}"/>
    <cellStyle name="Input [yellow] 2 3 5 4 2 6" xfId="17810" xr:uid="{00000000-0005-0000-0000-0000AF420000}"/>
    <cellStyle name="Input [yellow] 2 3 5 4 2 7" xfId="17811" xr:uid="{00000000-0005-0000-0000-0000B0420000}"/>
    <cellStyle name="Input [yellow] 2 3 5 4 2 8" xfId="17812" xr:uid="{00000000-0005-0000-0000-0000B1420000}"/>
    <cellStyle name="Input [yellow] 2 3 5 4 3" xfId="17813" xr:uid="{00000000-0005-0000-0000-0000B2420000}"/>
    <cellStyle name="Input [yellow] 2 3 5 4 4" xfId="17814" xr:uid="{00000000-0005-0000-0000-0000B3420000}"/>
    <cellStyle name="Input [yellow] 2 3 5 4 5" xfId="17815" xr:uid="{00000000-0005-0000-0000-0000B4420000}"/>
    <cellStyle name="Input [yellow] 2 3 5 4 6" xfId="17816" xr:uid="{00000000-0005-0000-0000-0000B5420000}"/>
    <cellStyle name="Input [yellow] 2 3 5 4 7" xfId="17817" xr:uid="{00000000-0005-0000-0000-0000B6420000}"/>
    <cellStyle name="Input [yellow] 2 3 5 4 8" xfId="17818" xr:uid="{00000000-0005-0000-0000-0000B7420000}"/>
    <cellStyle name="Input [yellow] 2 3 5 4 9" xfId="17819" xr:uid="{00000000-0005-0000-0000-0000B8420000}"/>
    <cellStyle name="Input [yellow] 2 3 5 5" xfId="17820" xr:uid="{00000000-0005-0000-0000-0000B9420000}"/>
    <cellStyle name="Input [yellow] 2 3 5 5 2" xfId="17821" xr:uid="{00000000-0005-0000-0000-0000BA420000}"/>
    <cellStyle name="Input [yellow] 2 3 5 5 3" xfId="17822" xr:uid="{00000000-0005-0000-0000-0000BB420000}"/>
    <cellStyle name="Input [yellow] 2 3 5 5 4" xfId="17823" xr:uid="{00000000-0005-0000-0000-0000BC420000}"/>
    <cellStyle name="Input [yellow] 2 3 5 5 5" xfId="17824" xr:uid="{00000000-0005-0000-0000-0000BD420000}"/>
    <cellStyle name="Input [yellow] 2 3 5 5 6" xfId="17825" xr:uid="{00000000-0005-0000-0000-0000BE420000}"/>
    <cellStyle name="Input [yellow] 2 3 5 5 7" xfId="17826" xr:uid="{00000000-0005-0000-0000-0000BF420000}"/>
    <cellStyle name="Input [yellow] 2 3 5 5 8" xfId="17827" xr:uid="{00000000-0005-0000-0000-0000C0420000}"/>
    <cellStyle name="Input [yellow] 2 3 5 5 9" xfId="17828" xr:uid="{00000000-0005-0000-0000-0000C1420000}"/>
    <cellStyle name="Input [yellow] 2 3 5 6" xfId="17829" xr:uid="{00000000-0005-0000-0000-0000C2420000}"/>
    <cellStyle name="Input [yellow] 2 3 5 6 2" xfId="17830" xr:uid="{00000000-0005-0000-0000-0000C3420000}"/>
    <cellStyle name="Input [yellow] 2 3 5 6 3" xfId="17831" xr:uid="{00000000-0005-0000-0000-0000C4420000}"/>
    <cellStyle name="Input [yellow] 2 3 5 6 4" xfId="17832" xr:uid="{00000000-0005-0000-0000-0000C5420000}"/>
    <cellStyle name="Input [yellow] 2 3 5 6 5" xfId="17833" xr:uid="{00000000-0005-0000-0000-0000C6420000}"/>
    <cellStyle name="Input [yellow] 2 3 5 6 6" xfId="17834" xr:uid="{00000000-0005-0000-0000-0000C7420000}"/>
    <cellStyle name="Input [yellow] 2 3 5 6 7" xfId="17835" xr:uid="{00000000-0005-0000-0000-0000C8420000}"/>
    <cellStyle name="Input [yellow] 2 3 5 6 8" xfId="17836" xr:uid="{00000000-0005-0000-0000-0000C9420000}"/>
    <cellStyle name="Input [yellow] 2 3 5 7" xfId="17837" xr:uid="{00000000-0005-0000-0000-0000CA420000}"/>
    <cellStyle name="Input [yellow] 2 3 5 7 2" xfId="17838" xr:uid="{00000000-0005-0000-0000-0000CB420000}"/>
    <cellStyle name="Input [yellow] 2 3 5 7 3" xfId="17839" xr:uid="{00000000-0005-0000-0000-0000CC420000}"/>
    <cellStyle name="Input [yellow] 2 3 5 7 4" xfId="17840" xr:uid="{00000000-0005-0000-0000-0000CD420000}"/>
    <cellStyle name="Input [yellow] 2 3 5 7 5" xfId="17841" xr:uid="{00000000-0005-0000-0000-0000CE420000}"/>
    <cellStyle name="Input [yellow] 2 3 5 7 6" xfId="17842" xr:uid="{00000000-0005-0000-0000-0000CF420000}"/>
    <cellStyle name="Input [yellow] 2 3 5 7 7" xfId="17843" xr:uid="{00000000-0005-0000-0000-0000D0420000}"/>
    <cellStyle name="Input [yellow] 2 3 5 7 8" xfId="17844" xr:uid="{00000000-0005-0000-0000-0000D1420000}"/>
    <cellStyle name="Input [yellow] 2 3 5 8" xfId="17845" xr:uid="{00000000-0005-0000-0000-0000D2420000}"/>
    <cellStyle name="Input [yellow] 2 3 5 8 2" xfId="17846" xr:uid="{00000000-0005-0000-0000-0000D3420000}"/>
    <cellStyle name="Input [yellow] 2 3 5 8 3" xfId="17847" xr:uid="{00000000-0005-0000-0000-0000D4420000}"/>
    <cellStyle name="Input [yellow] 2 3 5 8 4" xfId="17848" xr:uid="{00000000-0005-0000-0000-0000D5420000}"/>
    <cellStyle name="Input [yellow] 2 3 5 8 5" xfId="17849" xr:uid="{00000000-0005-0000-0000-0000D6420000}"/>
    <cellStyle name="Input [yellow] 2 3 5 8 6" xfId="17850" xr:uid="{00000000-0005-0000-0000-0000D7420000}"/>
    <cellStyle name="Input [yellow] 2 3 5 8 7" xfId="17851" xr:uid="{00000000-0005-0000-0000-0000D8420000}"/>
    <cellStyle name="Input [yellow] 2 3 5 8 8" xfId="17852" xr:uid="{00000000-0005-0000-0000-0000D9420000}"/>
    <cellStyle name="Input [yellow] 2 3 5 9" xfId="17853" xr:uid="{00000000-0005-0000-0000-0000DA420000}"/>
    <cellStyle name="Input [yellow] 2 3 5 9 2" xfId="17854" xr:uid="{00000000-0005-0000-0000-0000DB420000}"/>
    <cellStyle name="Input [yellow] 2 3 5 9 3" xfId="17855" xr:uid="{00000000-0005-0000-0000-0000DC420000}"/>
    <cellStyle name="Input [yellow] 2 3 5 9 4" xfId="17856" xr:uid="{00000000-0005-0000-0000-0000DD420000}"/>
    <cellStyle name="Input [yellow] 2 3 5 9 5" xfId="17857" xr:uid="{00000000-0005-0000-0000-0000DE420000}"/>
    <cellStyle name="Input [yellow] 2 3 5 9 6" xfId="17858" xr:uid="{00000000-0005-0000-0000-0000DF420000}"/>
    <cellStyle name="Input [yellow] 2 3 5 9 7" xfId="17859" xr:uid="{00000000-0005-0000-0000-0000E0420000}"/>
    <cellStyle name="Input [yellow] 2 3 5 9 8" xfId="17860" xr:uid="{00000000-0005-0000-0000-0000E1420000}"/>
    <cellStyle name="Input [yellow] 2 3 6" xfId="696" xr:uid="{00000000-0005-0000-0000-0000E2420000}"/>
    <cellStyle name="Input [yellow] 2 3 6 10" xfId="17861" xr:uid="{00000000-0005-0000-0000-0000E3420000}"/>
    <cellStyle name="Input [yellow] 2 3 6 11" xfId="17862" xr:uid="{00000000-0005-0000-0000-0000E4420000}"/>
    <cellStyle name="Input [yellow] 2 3 6 12" xfId="17863" xr:uid="{00000000-0005-0000-0000-0000E5420000}"/>
    <cellStyle name="Input [yellow] 2 3 6 13" xfId="17864" xr:uid="{00000000-0005-0000-0000-0000E6420000}"/>
    <cellStyle name="Input [yellow] 2 3 6 14" xfId="17865" xr:uid="{00000000-0005-0000-0000-0000E7420000}"/>
    <cellStyle name="Input [yellow] 2 3 6 15" xfId="17866" xr:uid="{00000000-0005-0000-0000-0000E8420000}"/>
    <cellStyle name="Input [yellow] 2 3 6 16" xfId="17867" xr:uid="{00000000-0005-0000-0000-0000E9420000}"/>
    <cellStyle name="Input [yellow] 2 3 6 2" xfId="697" xr:uid="{00000000-0005-0000-0000-0000EA420000}"/>
    <cellStyle name="Input [yellow] 2 3 6 2 10" xfId="17868" xr:uid="{00000000-0005-0000-0000-0000EB420000}"/>
    <cellStyle name="Input [yellow] 2 3 6 2 2" xfId="17869" xr:uid="{00000000-0005-0000-0000-0000EC420000}"/>
    <cellStyle name="Input [yellow] 2 3 6 2 2 2" xfId="17870" xr:uid="{00000000-0005-0000-0000-0000ED420000}"/>
    <cellStyle name="Input [yellow] 2 3 6 2 2 3" xfId="17871" xr:uid="{00000000-0005-0000-0000-0000EE420000}"/>
    <cellStyle name="Input [yellow] 2 3 6 2 2 4" xfId="17872" xr:uid="{00000000-0005-0000-0000-0000EF420000}"/>
    <cellStyle name="Input [yellow] 2 3 6 2 2 5" xfId="17873" xr:uid="{00000000-0005-0000-0000-0000F0420000}"/>
    <cellStyle name="Input [yellow] 2 3 6 2 2 6" xfId="17874" xr:uid="{00000000-0005-0000-0000-0000F1420000}"/>
    <cellStyle name="Input [yellow] 2 3 6 2 2 7" xfId="17875" xr:uid="{00000000-0005-0000-0000-0000F2420000}"/>
    <cellStyle name="Input [yellow] 2 3 6 2 2 8" xfId="17876" xr:uid="{00000000-0005-0000-0000-0000F3420000}"/>
    <cellStyle name="Input [yellow] 2 3 6 2 3" xfId="17877" xr:uid="{00000000-0005-0000-0000-0000F4420000}"/>
    <cellStyle name="Input [yellow] 2 3 6 2 4" xfId="17878" xr:uid="{00000000-0005-0000-0000-0000F5420000}"/>
    <cellStyle name="Input [yellow] 2 3 6 2 5" xfId="17879" xr:uid="{00000000-0005-0000-0000-0000F6420000}"/>
    <cellStyle name="Input [yellow] 2 3 6 2 6" xfId="17880" xr:uid="{00000000-0005-0000-0000-0000F7420000}"/>
    <cellStyle name="Input [yellow] 2 3 6 2 7" xfId="17881" xr:uid="{00000000-0005-0000-0000-0000F8420000}"/>
    <cellStyle name="Input [yellow] 2 3 6 2 8" xfId="17882" xr:uid="{00000000-0005-0000-0000-0000F9420000}"/>
    <cellStyle name="Input [yellow] 2 3 6 2 9" xfId="17883" xr:uid="{00000000-0005-0000-0000-0000FA420000}"/>
    <cellStyle name="Input [yellow] 2 3 6 3" xfId="17884" xr:uid="{00000000-0005-0000-0000-0000FB420000}"/>
    <cellStyle name="Input [yellow] 2 3 6 3 10" xfId="17885" xr:uid="{00000000-0005-0000-0000-0000FC420000}"/>
    <cellStyle name="Input [yellow] 2 3 6 3 2" xfId="17886" xr:uid="{00000000-0005-0000-0000-0000FD420000}"/>
    <cellStyle name="Input [yellow] 2 3 6 3 2 2" xfId="17887" xr:uid="{00000000-0005-0000-0000-0000FE420000}"/>
    <cellStyle name="Input [yellow] 2 3 6 3 2 3" xfId="17888" xr:uid="{00000000-0005-0000-0000-0000FF420000}"/>
    <cellStyle name="Input [yellow] 2 3 6 3 2 4" xfId="17889" xr:uid="{00000000-0005-0000-0000-000000430000}"/>
    <cellStyle name="Input [yellow] 2 3 6 3 2 5" xfId="17890" xr:uid="{00000000-0005-0000-0000-000001430000}"/>
    <cellStyle name="Input [yellow] 2 3 6 3 2 6" xfId="17891" xr:uid="{00000000-0005-0000-0000-000002430000}"/>
    <cellStyle name="Input [yellow] 2 3 6 3 2 7" xfId="17892" xr:uid="{00000000-0005-0000-0000-000003430000}"/>
    <cellStyle name="Input [yellow] 2 3 6 3 2 8" xfId="17893" xr:uid="{00000000-0005-0000-0000-000004430000}"/>
    <cellStyle name="Input [yellow] 2 3 6 3 3" xfId="17894" xr:uid="{00000000-0005-0000-0000-000005430000}"/>
    <cellStyle name="Input [yellow] 2 3 6 3 4" xfId="17895" xr:uid="{00000000-0005-0000-0000-000006430000}"/>
    <cellStyle name="Input [yellow] 2 3 6 3 5" xfId="17896" xr:uid="{00000000-0005-0000-0000-000007430000}"/>
    <cellStyle name="Input [yellow] 2 3 6 3 6" xfId="17897" xr:uid="{00000000-0005-0000-0000-000008430000}"/>
    <cellStyle name="Input [yellow] 2 3 6 3 7" xfId="17898" xr:uid="{00000000-0005-0000-0000-000009430000}"/>
    <cellStyle name="Input [yellow] 2 3 6 3 8" xfId="17899" xr:uid="{00000000-0005-0000-0000-00000A430000}"/>
    <cellStyle name="Input [yellow] 2 3 6 3 9" xfId="17900" xr:uid="{00000000-0005-0000-0000-00000B430000}"/>
    <cellStyle name="Input [yellow] 2 3 6 4" xfId="17901" xr:uid="{00000000-0005-0000-0000-00000C430000}"/>
    <cellStyle name="Input [yellow] 2 3 6 4 2" xfId="17902" xr:uid="{00000000-0005-0000-0000-00000D430000}"/>
    <cellStyle name="Input [yellow] 2 3 6 4 3" xfId="17903" xr:uid="{00000000-0005-0000-0000-00000E430000}"/>
    <cellStyle name="Input [yellow] 2 3 6 4 4" xfId="17904" xr:uid="{00000000-0005-0000-0000-00000F430000}"/>
    <cellStyle name="Input [yellow] 2 3 6 4 5" xfId="17905" xr:uid="{00000000-0005-0000-0000-000010430000}"/>
    <cellStyle name="Input [yellow] 2 3 6 4 6" xfId="17906" xr:uid="{00000000-0005-0000-0000-000011430000}"/>
    <cellStyle name="Input [yellow] 2 3 6 4 7" xfId="17907" xr:uid="{00000000-0005-0000-0000-000012430000}"/>
    <cellStyle name="Input [yellow] 2 3 6 4 8" xfId="17908" xr:uid="{00000000-0005-0000-0000-000013430000}"/>
    <cellStyle name="Input [yellow] 2 3 6 4 9" xfId="17909" xr:uid="{00000000-0005-0000-0000-000014430000}"/>
    <cellStyle name="Input [yellow] 2 3 6 5" xfId="17910" xr:uid="{00000000-0005-0000-0000-000015430000}"/>
    <cellStyle name="Input [yellow] 2 3 6 5 2" xfId="17911" xr:uid="{00000000-0005-0000-0000-000016430000}"/>
    <cellStyle name="Input [yellow] 2 3 6 5 3" xfId="17912" xr:uid="{00000000-0005-0000-0000-000017430000}"/>
    <cellStyle name="Input [yellow] 2 3 6 5 4" xfId="17913" xr:uid="{00000000-0005-0000-0000-000018430000}"/>
    <cellStyle name="Input [yellow] 2 3 6 5 5" xfId="17914" xr:uid="{00000000-0005-0000-0000-000019430000}"/>
    <cellStyle name="Input [yellow] 2 3 6 5 6" xfId="17915" xr:uid="{00000000-0005-0000-0000-00001A430000}"/>
    <cellStyle name="Input [yellow] 2 3 6 5 7" xfId="17916" xr:uid="{00000000-0005-0000-0000-00001B430000}"/>
    <cellStyle name="Input [yellow] 2 3 6 5 8" xfId="17917" xr:uid="{00000000-0005-0000-0000-00001C430000}"/>
    <cellStyle name="Input [yellow] 2 3 6 6" xfId="17918" xr:uid="{00000000-0005-0000-0000-00001D430000}"/>
    <cellStyle name="Input [yellow] 2 3 6 6 2" xfId="17919" xr:uid="{00000000-0005-0000-0000-00001E430000}"/>
    <cellStyle name="Input [yellow] 2 3 6 6 3" xfId="17920" xr:uid="{00000000-0005-0000-0000-00001F430000}"/>
    <cellStyle name="Input [yellow] 2 3 6 6 4" xfId="17921" xr:uid="{00000000-0005-0000-0000-000020430000}"/>
    <cellStyle name="Input [yellow] 2 3 6 6 5" xfId="17922" xr:uid="{00000000-0005-0000-0000-000021430000}"/>
    <cellStyle name="Input [yellow] 2 3 6 6 6" xfId="17923" xr:uid="{00000000-0005-0000-0000-000022430000}"/>
    <cellStyle name="Input [yellow] 2 3 6 6 7" xfId="17924" xr:uid="{00000000-0005-0000-0000-000023430000}"/>
    <cellStyle name="Input [yellow] 2 3 6 6 8" xfId="17925" xr:uid="{00000000-0005-0000-0000-000024430000}"/>
    <cellStyle name="Input [yellow] 2 3 6 7" xfId="17926" xr:uid="{00000000-0005-0000-0000-000025430000}"/>
    <cellStyle name="Input [yellow] 2 3 6 7 2" xfId="17927" xr:uid="{00000000-0005-0000-0000-000026430000}"/>
    <cellStyle name="Input [yellow] 2 3 6 7 3" xfId="17928" xr:uid="{00000000-0005-0000-0000-000027430000}"/>
    <cellStyle name="Input [yellow] 2 3 6 7 4" xfId="17929" xr:uid="{00000000-0005-0000-0000-000028430000}"/>
    <cellStyle name="Input [yellow] 2 3 6 7 5" xfId="17930" xr:uid="{00000000-0005-0000-0000-000029430000}"/>
    <cellStyle name="Input [yellow] 2 3 6 7 6" xfId="17931" xr:uid="{00000000-0005-0000-0000-00002A430000}"/>
    <cellStyle name="Input [yellow] 2 3 6 7 7" xfId="17932" xr:uid="{00000000-0005-0000-0000-00002B430000}"/>
    <cellStyle name="Input [yellow] 2 3 6 7 8" xfId="17933" xr:uid="{00000000-0005-0000-0000-00002C430000}"/>
    <cellStyle name="Input [yellow] 2 3 6 8" xfId="17934" xr:uid="{00000000-0005-0000-0000-00002D430000}"/>
    <cellStyle name="Input [yellow] 2 3 6 8 2" xfId="17935" xr:uid="{00000000-0005-0000-0000-00002E430000}"/>
    <cellStyle name="Input [yellow] 2 3 6 8 3" xfId="17936" xr:uid="{00000000-0005-0000-0000-00002F430000}"/>
    <cellStyle name="Input [yellow] 2 3 6 8 4" xfId="17937" xr:uid="{00000000-0005-0000-0000-000030430000}"/>
    <cellStyle name="Input [yellow] 2 3 6 8 5" xfId="17938" xr:uid="{00000000-0005-0000-0000-000031430000}"/>
    <cellStyle name="Input [yellow] 2 3 6 8 6" xfId="17939" xr:uid="{00000000-0005-0000-0000-000032430000}"/>
    <cellStyle name="Input [yellow] 2 3 6 8 7" xfId="17940" xr:uid="{00000000-0005-0000-0000-000033430000}"/>
    <cellStyle name="Input [yellow] 2 3 6 8 8" xfId="17941" xr:uid="{00000000-0005-0000-0000-000034430000}"/>
    <cellStyle name="Input [yellow] 2 3 6 9" xfId="17942" xr:uid="{00000000-0005-0000-0000-000035430000}"/>
    <cellStyle name="Input [yellow] 2 3 7" xfId="17943" xr:uid="{00000000-0005-0000-0000-000036430000}"/>
    <cellStyle name="Input [yellow] 2 3 7 2" xfId="17944" xr:uid="{00000000-0005-0000-0000-000037430000}"/>
    <cellStyle name="Input [yellow] 2 3 7 3" xfId="17945" xr:uid="{00000000-0005-0000-0000-000038430000}"/>
    <cellStyle name="Input [yellow] 2 3 7 4" xfId="17946" xr:uid="{00000000-0005-0000-0000-000039430000}"/>
    <cellStyle name="Input [yellow] 2 3 7 5" xfId="17947" xr:uid="{00000000-0005-0000-0000-00003A430000}"/>
    <cellStyle name="Input [yellow] 2 3 7 6" xfId="17948" xr:uid="{00000000-0005-0000-0000-00003B430000}"/>
    <cellStyle name="Input [yellow] 2 3 7 7" xfId="17949" xr:uid="{00000000-0005-0000-0000-00003C430000}"/>
    <cellStyle name="Input [yellow] 2 3 7 8" xfId="17950" xr:uid="{00000000-0005-0000-0000-00003D430000}"/>
    <cellStyle name="Input [yellow] 2 3 8" xfId="17951" xr:uid="{00000000-0005-0000-0000-00003E430000}"/>
    <cellStyle name="Input [yellow] 2 3 8 2" xfId="17952" xr:uid="{00000000-0005-0000-0000-00003F430000}"/>
    <cellStyle name="Input [yellow] 2 3 8 3" xfId="17953" xr:uid="{00000000-0005-0000-0000-000040430000}"/>
    <cellStyle name="Input [yellow] 2 3 8 4" xfId="17954" xr:uid="{00000000-0005-0000-0000-000041430000}"/>
    <cellStyle name="Input [yellow] 2 3 8 5" xfId="17955" xr:uid="{00000000-0005-0000-0000-000042430000}"/>
    <cellStyle name="Input [yellow] 2 3 8 6" xfId="17956" xr:uid="{00000000-0005-0000-0000-000043430000}"/>
    <cellStyle name="Input [yellow] 2 3 8 7" xfId="17957" xr:uid="{00000000-0005-0000-0000-000044430000}"/>
    <cellStyle name="Input [yellow] 2 3 8 8" xfId="17958" xr:uid="{00000000-0005-0000-0000-000045430000}"/>
    <cellStyle name="Input [yellow] 2 3 9" xfId="17959" xr:uid="{00000000-0005-0000-0000-000046430000}"/>
    <cellStyle name="Input [yellow] 2 3 9 2" xfId="17960" xr:uid="{00000000-0005-0000-0000-000047430000}"/>
    <cellStyle name="Input [yellow] 2 3 9 3" xfId="17961" xr:uid="{00000000-0005-0000-0000-000048430000}"/>
    <cellStyle name="Input [yellow] 2 3 9 4" xfId="17962" xr:uid="{00000000-0005-0000-0000-000049430000}"/>
    <cellStyle name="Input [yellow] 2 3 9 5" xfId="17963" xr:uid="{00000000-0005-0000-0000-00004A430000}"/>
    <cellStyle name="Input [yellow] 2 3 9 6" xfId="17964" xr:uid="{00000000-0005-0000-0000-00004B430000}"/>
    <cellStyle name="Input [yellow] 2 3 9 7" xfId="17965" xr:uid="{00000000-0005-0000-0000-00004C430000}"/>
    <cellStyle name="Input [yellow] 2 3 9 8" xfId="17966" xr:uid="{00000000-0005-0000-0000-00004D430000}"/>
    <cellStyle name="Input [yellow] 2 4" xfId="698" xr:uid="{00000000-0005-0000-0000-00004E430000}"/>
    <cellStyle name="Input [yellow] 2 4 10" xfId="17967" xr:uid="{00000000-0005-0000-0000-00004F430000}"/>
    <cellStyle name="Input [yellow] 2 4 11" xfId="17968" xr:uid="{00000000-0005-0000-0000-000050430000}"/>
    <cellStyle name="Input [yellow] 2 4 12" xfId="17969" xr:uid="{00000000-0005-0000-0000-000051430000}"/>
    <cellStyle name="Input [yellow] 2 4 13" xfId="17970" xr:uid="{00000000-0005-0000-0000-000052430000}"/>
    <cellStyle name="Input [yellow] 2 4 14" xfId="17971" xr:uid="{00000000-0005-0000-0000-000053430000}"/>
    <cellStyle name="Input [yellow] 2 4 15" xfId="17972" xr:uid="{00000000-0005-0000-0000-000054430000}"/>
    <cellStyle name="Input [yellow] 2 4 16" xfId="17973" xr:uid="{00000000-0005-0000-0000-000055430000}"/>
    <cellStyle name="Input [yellow] 2 4 2" xfId="699" xr:uid="{00000000-0005-0000-0000-000056430000}"/>
    <cellStyle name="Input [yellow] 2 4 2 10" xfId="17974" xr:uid="{00000000-0005-0000-0000-000057430000}"/>
    <cellStyle name="Input [yellow] 2 4 2 2" xfId="17975" xr:uid="{00000000-0005-0000-0000-000058430000}"/>
    <cellStyle name="Input [yellow] 2 4 2 2 2" xfId="17976" xr:uid="{00000000-0005-0000-0000-000059430000}"/>
    <cellStyle name="Input [yellow] 2 4 2 2 3" xfId="17977" xr:uid="{00000000-0005-0000-0000-00005A430000}"/>
    <cellStyle name="Input [yellow] 2 4 2 2 4" xfId="17978" xr:uid="{00000000-0005-0000-0000-00005B430000}"/>
    <cellStyle name="Input [yellow] 2 4 2 2 5" xfId="17979" xr:uid="{00000000-0005-0000-0000-00005C430000}"/>
    <cellStyle name="Input [yellow] 2 4 2 2 6" xfId="17980" xr:uid="{00000000-0005-0000-0000-00005D430000}"/>
    <cellStyle name="Input [yellow] 2 4 2 2 7" xfId="17981" xr:uid="{00000000-0005-0000-0000-00005E430000}"/>
    <cellStyle name="Input [yellow] 2 4 2 2 8" xfId="17982" xr:uid="{00000000-0005-0000-0000-00005F430000}"/>
    <cellStyle name="Input [yellow] 2 4 2 3" xfId="17983" xr:uid="{00000000-0005-0000-0000-000060430000}"/>
    <cellStyle name="Input [yellow] 2 4 2 4" xfId="17984" xr:uid="{00000000-0005-0000-0000-000061430000}"/>
    <cellStyle name="Input [yellow] 2 4 2 5" xfId="17985" xr:uid="{00000000-0005-0000-0000-000062430000}"/>
    <cellStyle name="Input [yellow] 2 4 2 6" xfId="17986" xr:uid="{00000000-0005-0000-0000-000063430000}"/>
    <cellStyle name="Input [yellow] 2 4 2 7" xfId="17987" xr:uid="{00000000-0005-0000-0000-000064430000}"/>
    <cellStyle name="Input [yellow] 2 4 2 8" xfId="17988" xr:uid="{00000000-0005-0000-0000-000065430000}"/>
    <cellStyle name="Input [yellow] 2 4 2 9" xfId="17989" xr:uid="{00000000-0005-0000-0000-000066430000}"/>
    <cellStyle name="Input [yellow] 2 4 3" xfId="17990" xr:uid="{00000000-0005-0000-0000-000067430000}"/>
    <cellStyle name="Input [yellow] 2 4 3 10" xfId="17991" xr:uid="{00000000-0005-0000-0000-000068430000}"/>
    <cellStyle name="Input [yellow] 2 4 3 2" xfId="17992" xr:uid="{00000000-0005-0000-0000-000069430000}"/>
    <cellStyle name="Input [yellow] 2 4 3 2 2" xfId="17993" xr:uid="{00000000-0005-0000-0000-00006A430000}"/>
    <cellStyle name="Input [yellow] 2 4 3 2 3" xfId="17994" xr:uid="{00000000-0005-0000-0000-00006B430000}"/>
    <cellStyle name="Input [yellow] 2 4 3 2 4" xfId="17995" xr:uid="{00000000-0005-0000-0000-00006C430000}"/>
    <cellStyle name="Input [yellow] 2 4 3 2 5" xfId="17996" xr:uid="{00000000-0005-0000-0000-00006D430000}"/>
    <cellStyle name="Input [yellow] 2 4 3 2 6" xfId="17997" xr:uid="{00000000-0005-0000-0000-00006E430000}"/>
    <cellStyle name="Input [yellow] 2 4 3 2 7" xfId="17998" xr:uid="{00000000-0005-0000-0000-00006F430000}"/>
    <cellStyle name="Input [yellow] 2 4 3 2 8" xfId="17999" xr:uid="{00000000-0005-0000-0000-000070430000}"/>
    <cellStyle name="Input [yellow] 2 4 3 3" xfId="18000" xr:uid="{00000000-0005-0000-0000-000071430000}"/>
    <cellStyle name="Input [yellow] 2 4 3 4" xfId="18001" xr:uid="{00000000-0005-0000-0000-000072430000}"/>
    <cellStyle name="Input [yellow] 2 4 3 5" xfId="18002" xr:uid="{00000000-0005-0000-0000-000073430000}"/>
    <cellStyle name="Input [yellow] 2 4 3 6" xfId="18003" xr:uid="{00000000-0005-0000-0000-000074430000}"/>
    <cellStyle name="Input [yellow] 2 4 3 7" xfId="18004" xr:uid="{00000000-0005-0000-0000-000075430000}"/>
    <cellStyle name="Input [yellow] 2 4 3 8" xfId="18005" xr:uid="{00000000-0005-0000-0000-000076430000}"/>
    <cellStyle name="Input [yellow] 2 4 3 9" xfId="18006" xr:uid="{00000000-0005-0000-0000-000077430000}"/>
    <cellStyle name="Input [yellow] 2 4 4" xfId="18007" xr:uid="{00000000-0005-0000-0000-000078430000}"/>
    <cellStyle name="Input [yellow] 2 4 4 2" xfId="18008" xr:uid="{00000000-0005-0000-0000-000079430000}"/>
    <cellStyle name="Input [yellow] 2 4 4 3" xfId="18009" xr:uid="{00000000-0005-0000-0000-00007A430000}"/>
    <cellStyle name="Input [yellow] 2 4 4 4" xfId="18010" xr:uid="{00000000-0005-0000-0000-00007B430000}"/>
    <cellStyle name="Input [yellow] 2 4 4 5" xfId="18011" xr:uid="{00000000-0005-0000-0000-00007C430000}"/>
    <cellStyle name="Input [yellow] 2 4 4 6" xfId="18012" xr:uid="{00000000-0005-0000-0000-00007D430000}"/>
    <cellStyle name="Input [yellow] 2 4 4 7" xfId="18013" xr:uid="{00000000-0005-0000-0000-00007E430000}"/>
    <cellStyle name="Input [yellow] 2 4 4 8" xfId="18014" xr:uid="{00000000-0005-0000-0000-00007F430000}"/>
    <cellStyle name="Input [yellow] 2 4 4 9" xfId="18015" xr:uid="{00000000-0005-0000-0000-000080430000}"/>
    <cellStyle name="Input [yellow] 2 4 5" xfId="18016" xr:uid="{00000000-0005-0000-0000-000081430000}"/>
    <cellStyle name="Input [yellow] 2 4 5 2" xfId="18017" xr:uid="{00000000-0005-0000-0000-000082430000}"/>
    <cellStyle name="Input [yellow] 2 4 5 3" xfId="18018" xr:uid="{00000000-0005-0000-0000-000083430000}"/>
    <cellStyle name="Input [yellow] 2 4 5 4" xfId="18019" xr:uid="{00000000-0005-0000-0000-000084430000}"/>
    <cellStyle name="Input [yellow] 2 4 5 5" xfId="18020" xr:uid="{00000000-0005-0000-0000-000085430000}"/>
    <cellStyle name="Input [yellow] 2 4 5 6" xfId="18021" xr:uid="{00000000-0005-0000-0000-000086430000}"/>
    <cellStyle name="Input [yellow] 2 4 5 7" xfId="18022" xr:uid="{00000000-0005-0000-0000-000087430000}"/>
    <cellStyle name="Input [yellow] 2 4 5 8" xfId="18023" xr:uid="{00000000-0005-0000-0000-000088430000}"/>
    <cellStyle name="Input [yellow] 2 4 6" xfId="18024" xr:uid="{00000000-0005-0000-0000-000089430000}"/>
    <cellStyle name="Input [yellow] 2 4 6 2" xfId="18025" xr:uid="{00000000-0005-0000-0000-00008A430000}"/>
    <cellStyle name="Input [yellow] 2 4 6 3" xfId="18026" xr:uid="{00000000-0005-0000-0000-00008B430000}"/>
    <cellStyle name="Input [yellow] 2 4 6 4" xfId="18027" xr:uid="{00000000-0005-0000-0000-00008C430000}"/>
    <cellStyle name="Input [yellow] 2 4 6 5" xfId="18028" xr:uid="{00000000-0005-0000-0000-00008D430000}"/>
    <cellStyle name="Input [yellow] 2 4 6 6" xfId="18029" xr:uid="{00000000-0005-0000-0000-00008E430000}"/>
    <cellStyle name="Input [yellow] 2 4 6 7" xfId="18030" xr:uid="{00000000-0005-0000-0000-00008F430000}"/>
    <cellStyle name="Input [yellow] 2 4 6 8" xfId="18031" xr:uid="{00000000-0005-0000-0000-000090430000}"/>
    <cellStyle name="Input [yellow] 2 4 7" xfId="18032" xr:uid="{00000000-0005-0000-0000-000091430000}"/>
    <cellStyle name="Input [yellow] 2 4 7 2" xfId="18033" xr:uid="{00000000-0005-0000-0000-000092430000}"/>
    <cellStyle name="Input [yellow] 2 4 7 3" xfId="18034" xr:uid="{00000000-0005-0000-0000-000093430000}"/>
    <cellStyle name="Input [yellow] 2 4 7 4" xfId="18035" xr:uid="{00000000-0005-0000-0000-000094430000}"/>
    <cellStyle name="Input [yellow] 2 4 7 5" xfId="18036" xr:uid="{00000000-0005-0000-0000-000095430000}"/>
    <cellStyle name="Input [yellow] 2 4 7 6" xfId="18037" xr:uid="{00000000-0005-0000-0000-000096430000}"/>
    <cellStyle name="Input [yellow] 2 4 7 7" xfId="18038" xr:uid="{00000000-0005-0000-0000-000097430000}"/>
    <cellStyle name="Input [yellow] 2 4 7 8" xfId="18039" xr:uid="{00000000-0005-0000-0000-000098430000}"/>
    <cellStyle name="Input [yellow] 2 4 8" xfId="18040" xr:uid="{00000000-0005-0000-0000-000099430000}"/>
    <cellStyle name="Input [yellow] 2 4 8 2" xfId="18041" xr:uid="{00000000-0005-0000-0000-00009A430000}"/>
    <cellStyle name="Input [yellow] 2 4 8 3" xfId="18042" xr:uid="{00000000-0005-0000-0000-00009B430000}"/>
    <cellStyle name="Input [yellow] 2 4 8 4" xfId="18043" xr:uid="{00000000-0005-0000-0000-00009C430000}"/>
    <cellStyle name="Input [yellow] 2 4 8 5" xfId="18044" xr:uid="{00000000-0005-0000-0000-00009D430000}"/>
    <cellStyle name="Input [yellow] 2 4 8 6" xfId="18045" xr:uid="{00000000-0005-0000-0000-00009E430000}"/>
    <cellStyle name="Input [yellow] 2 4 8 7" xfId="18046" xr:uid="{00000000-0005-0000-0000-00009F430000}"/>
    <cellStyle name="Input [yellow] 2 4 8 8" xfId="18047" xr:uid="{00000000-0005-0000-0000-0000A0430000}"/>
    <cellStyle name="Input [yellow] 2 4 9" xfId="18048" xr:uid="{00000000-0005-0000-0000-0000A1430000}"/>
    <cellStyle name="Input [yellow] 3" xfId="700" xr:uid="{00000000-0005-0000-0000-0000A2430000}"/>
    <cellStyle name="Input [yellow] 3 10" xfId="18049" xr:uid="{00000000-0005-0000-0000-0000A3430000}"/>
    <cellStyle name="Input [yellow] 3 10 2" xfId="18050" xr:uid="{00000000-0005-0000-0000-0000A4430000}"/>
    <cellStyle name="Input [yellow] 3 10 3" xfId="18051" xr:uid="{00000000-0005-0000-0000-0000A5430000}"/>
    <cellStyle name="Input [yellow] 3 10 4" xfId="18052" xr:uid="{00000000-0005-0000-0000-0000A6430000}"/>
    <cellStyle name="Input [yellow] 3 10 5" xfId="18053" xr:uid="{00000000-0005-0000-0000-0000A7430000}"/>
    <cellStyle name="Input [yellow] 3 10 6" xfId="18054" xr:uid="{00000000-0005-0000-0000-0000A8430000}"/>
    <cellStyle name="Input [yellow] 3 10 7" xfId="18055" xr:uid="{00000000-0005-0000-0000-0000A9430000}"/>
    <cellStyle name="Input [yellow] 3 10 8" xfId="18056" xr:uid="{00000000-0005-0000-0000-0000AA430000}"/>
    <cellStyle name="Input [yellow] 3 10 9" xfId="18057" xr:uid="{00000000-0005-0000-0000-0000AB430000}"/>
    <cellStyle name="Input [yellow] 3 11" xfId="18058" xr:uid="{00000000-0005-0000-0000-0000AC430000}"/>
    <cellStyle name="Input [yellow] 3 11 2" xfId="18059" xr:uid="{00000000-0005-0000-0000-0000AD430000}"/>
    <cellStyle name="Input [yellow] 3 11 3" xfId="18060" xr:uid="{00000000-0005-0000-0000-0000AE430000}"/>
    <cellStyle name="Input [yellow] 3 11 4" xfId="18061" xr:uid="{00000000-0005-0000-0000-0000AF430000}"/>
    <cellStyle name="Input [yellow] 3 11 5" xfId="18062" xr:uid="{00000000-0005-0000-0000-0000B0430000}"/>
    <cellStyle name="Input [yellow] 3 11 6" xfId="18063" xr:uid="{00000000-0005-0000-0000-0000B1430000}"/>
    <cellStyle name="Input [yellow] 3 11 7" xfId="18064" xr:uid="{00000000-0005-0000-0000-0000B2430000}"/>
    <cellStyle name="Input [yellow] 3 11 8" xfId="18065" xr:uid="{00000000-0005-0000-0000-0000B3430000}"/>
    <cellStyle name="Input [yellow] 3 12" xfId="18066" xr:uid="{00000000-0005-0000-0000-0000B4430000}"/>
    <cellStyle name="Input [yellow] 3 12 2" xfId="18067" xr:uid="{00000000-0005-0000-0000-0000B5430000}"/>
    <cellStyle name="Input [yellow] 3 12 3" xfId="18068" xr:uid="{00000000-0005-0000-0000-0000B6430000}"/>
    <cellStyle name="Input [yellow] 3 12 4" xfId="18069" xr:uid="{00000000-0005-0000-0000-0000B7430000}"/>
    <cellStyle name="Input [yellow] 3 12 5" xfId="18070" xr:uid="{00000000-0005-0000-0000-0000B8430000}"/>
    <cellStyle name="Input [yellow] 3 12 6" xfId="18071" xr:uid="{00000000-0005-0000-0000-0000B9430000}"/>
    <cellStyle name="Input [yellow] 3 12 7" xfId="18072" xr:uid="{00000000-0005-0000-0000-0000BA430000}"/>
    <cellStyle name="Input [yellow] 3 12 8" xfId="18073" xr:uid="{00000000-0005-0000-0000-0000BB430000}"/>
    <cellStyle name="Input [yellow] 3 13" xfId="18074" xr:uid="{00000000-0005-0000-0000-0000BC430000}"/>
    <cellStyle name="Input [yellow] 3 14" xfId="18075" xr:uid="{00000000-0005-0000-0000-0000BD430000}"/>
    <cellStyle name="Input [yellow] 3 15" xfId="18076" xr:uid="{00000000-0005-0000-0000-0000BE430000}"/>
    <cellStyle name="Input [yellow] 3 16" xfId="18077" xr:uid="{00000000-0005-0000-0000-0000BF430000}"/>
    <cellStyle name="Input [yellow] 3 17" xfId="18078" xr:uid="{00000000-0005-0000-0000-0000C0430000}"/>
    <cellStyle name="Input [yellow] 3 2" xfId="701" xr:uid="{00000000-0005-0000-0000-0000C1430000}"/>
    <cellStyle name="Input [yellow] 3 2 10" xfId="18079" xr:uid="{00000000-0005-0000-0000-0000C2430000}"/>
    <cellStyle name="Input [yellow] 3 2 11" xfId="18080" xr:uid="{00000000-0005-0000-0000-0000C3430000}"/>
    <cellStyle name="Input [yellow] 3 2 12" xfId="18081" xr:uid="{00000000-0005-0000-0000-0000C4430000}"/>
    <cellStyle name="Input [yellow] 3 2 13" xfId="18082" xr:uid="{00000000-0005-0000-0000-0000C5430000}"/>
    <cellStyle name="Input [yellow] 3 2 14" xfId="18083" xr:uid="{00000000-0005-0000-0000-0000C6430000}"/>
    <cellStyle name="Input [yellow] 3 2 15" xfId="18084" xr:uid="{00000000-0005-0000-0000-0000C7430000}"/>
    <cellStyle name="Input [yellow] 3 2 16" xfId="18085" xr:uid="{00000000-0005-0000-0000-0000C8430000}"/>
    <cellStyle name="Input [yellow] 3 2 17" xfId="18086" xr:uid="{00000000-0005-0000-0000-0000C9430000}"/>
    <cellStyle name="Input [yellow] 3 2 2" xfId="702" xr:uid="{00000000-0005-0000-0000-0000CA430000}"/>
    <cellStyle name="Input [yellow] 3 2 2 10" xfId="18087" xr:uid="{00000000-0005-0000-0000-0000CB430000}"/>
    <cellStyle name="Input [yellow] 3 2 2 10 2" xfId="18088" xr:uid="{00000000-0005-0000-0000-0000CC430000}"/>
    <cellStyle name="Input [yellow] 3 2 2 10 3" xfId="18089" xr:uid="{00000000-0005-0000-0000-0000CD430000}"/>
    <cellStyle name="Input [yellow] 3 2 2 10 4" xfId="18090" xr:uid="{00000000-0005-0000-0000-0000CE430000}"/>
    <cellStyle name="Input [yellow] 3 2 2 10 5" xfId="18091" xr:uid="{00000000-0005-0000-0000-0000CF430000}"/>
    <cellStyle name="Input [yellow] 3 2 2 10 6" xfId="18092" xr:uid="{00000000-0005-0000-0000-0000D0430000}"/>
    <cellStyle name="Input [yellow] 3 2 2 10 7" xfId="18093" xr:uid="{00000000-0005-0000-0000-0000D1430000}"/>
    <cellStyle name="Input [yellow] 3 2 2 10 8" xfId="18094" xr:uid="{00000000-0005-0000-0000-0000D2430000}"/>
    <cellStyle name="Input [yellow] 3 2 2 11" xfId="18095" xr:uid="{00000000-0005-0000-0000-0000D3430000}"/>
    <cellStyle name="Input [yellow] 3 2 2 11 2" xfId="18096" xr:uid="{00000000-0005-0000-0000-0000D4430000}"/>
    <cellStyle name="Input [yellow] 3 2 2 11 3" xfId="18097" xr:uid="{00000000-0005-0000-0000-0000D5430000}"/>
    <cellStyle name="Input [yellow] 3 2 2 11 4" xfId="18098" xr:uid="{00000000-0005-0000-0000-0000D6430000}"/>
    <cellStyle name="Input [yellow] 3 2 2 11 5" xfId="18099" xr:uid="{00000000-0005-0000-0000-0000D7430000}"/>
    <cellStyle name="Input [yellow] 3 2 2 11 6" xfId="18100" xr:uid="{00000000-0005-0000-0000-0000D8430000}"/>
    <cellStyle name="Input [yellow] 3 2 2 11 7" xfId="18101" xr:uid="{00000000-0005-0000-0000-0000D9430000}"/>
    <cellStyle name="Input [yellow] 3 2 2 11 8" xfId="18102" xr:uid="{00000000-0005-0000-0000-0000DA430000}"/>
    <cellStyle name="Input [yellow] 3 2 2 12" xfId="18103" xr:uid="{00000000-0005-0000-0000-0000DB430000}"/>
    <cellStyle name="Input [yellow] 3 2 2 13" xfId="18104" xr:uid="{00000000-0005-0000-0000-0000DC430000}"/>
    <cellStyle name="Input [yellow] 3 2 2 14" xfId="18105" xr:uid="{00000000-0005-0000-0000-0000DD430000}"/>
    <cellStyle name="Input [yellow] 3 2 2 15" xfId="18106" xr:uid="{00000000-0005-0000-0000-0000DE430000}"/>
    <cellStyle name="Input [yellow] 3 2 2 16" xfId="18107" xr:uid="{00000000-0005-0000-0000-0000DF430000}"/>
    <cellStyle name="Input [yellow] 3 2 2 17" xfId="18108" xr:uid="{00000000-0005-0000-0000-0000E0430000}"/>
    <cellStyle name="Input [yellow] 3 2 2 18" xfId="18109" xr:uid="{00000000-0005-0000-0000-0000E1430000}"/>
    <cellStyle name="Input [yellow] 3 2 2 19" xfId="18110" xr:uid="{00000000-0005-0000-0000-0000E2430000}"/>
    <cellStyle name="Input [yellow] 3 2 2 2" xfId="703" xr:uid="{00000000-0005-0000-0000-0000E3430000}"/>
    <cellStyle name="Input [yellow] 3 2 2 2 10" xfId="18111" xr:uid="{00000000-0005-0000-0000-0000E4430000}"/>
    <cellStyle name="Input [yellow] 3 2 2 2 11" xfId="18112" xr:uid="{00000000-0005-0000-0000-0000E5430000}"/>
    <cellStyle name="Input [yellow] 3 2 2 2 12" xfId="18113" xr:uid="{00000000-0005-0000-0000-0000E6430000}"/>
    <cellStyle name="Input [yellow] 3 2 2 2 13" xfId="18114" xr:uid="{00000000-0005-0000-0000-0000E7430000}"/>
    <cellStyle name="Input [yellow] 3 2 2 2 14" xfId="18115" xr:uid="{00000000-0005-0000-0000-0000E8430000}"/>
    <cellStyle name="Input [yellow] 3 2 2 2 15" xfId="18116" xr:uid="{00000000-0005-0000-0000-0000E9430000}"/>
    <cellStyle name="Input [yellow] 3 2 2 2 16" xfId="18117" xr:uid="{00000000-0005-0000-0000-0000EA430000}"/>
    <cellStyle name="Input [yellow] 3 2 2 2 17" xfId="18118" xr:uid="{00000000-0005-0000-0000-0000EB430000}"/>
    <cellStyle name="Input [yellow] 3 2 2 2 2" xfId="704" xr:uid="{00000000-0005-0000-0000-0000EC430000}"/>
    <cellStyle name="Input [yellow] 3 2 2 2 2 10" xfId="18119" xr:uid="{00000000-0005-0000-0000-0000ED430000}"/>
    <cellStyle name="Input [yellow] 3 2 2 2 2 11" xfId="18120" xr:uid="{00000000-0005-0000-0000-0000EE430000}"/>
    <cellStyle name="Input [yellow] 3 2 2 2 2 12" xfId="18121" xr:uid="{00000000-0005-0000-0000-0000EF430000}"/>
    <cellStyle name="Input [yellow] 3 2 2 2 2 13" xfId="18122" xr:uid="{00000000-0005-0000-0000-0000F0430000}"/>
    <cellStyle name="Input [yellow] 3 2 2 2 2 14" xfId="18123" xr:uid="{00000000-0005-0000-0000-0000F1430000}"/>
    <cellStyle name="Input [yellow] 3 2 2 2 2 15" xfId="18124" xr:uid="{00000000-0005-0000-0000-0000F2430000}"/>
    <cellStyle name="Input [yellow] 3 2 2 2 2 16" xfId="18125" xr:uid="{00000000-0005-0000-0000-0000F3430000}"/>
    <cellStyle name="Input [yellow] 3 2 2 2 2 2" xfId="705" xr:uid="{00000000-0005-0000-0000-0000F4430000}"/>
    <cellStyle name="Input [yellow] 3 2 2 2 2 2 10" xfId="18126" xr:uid="{00000000-0005-0000-0000-0000F5430000}"/>
    <cellStyle name="Input [yellow] 3 2 2 2 2 2 2" xfId="18127" xr:uid="{00000000-0005-0000-0000-0000F6430000}"/>
    <cellStyle name="Input [yellow] 3 2 2 2 2 2 2 2" xfId="18128" xr:uid="{00000000-0005-0000-0000-0000F7430000}"/>
    <cellStyle name="Input [yellow] 3 2 2 2 2 2 2 3" xfId="18129" xr:uid="{00000000-0005-0000-0000-0000F8430000}"/>
    <cellStyle name="Input [yellow] 3 2 2 2 2 2 2 4" xfId="18130" xr:uid="{00000000-0005-0000-0000-0000F9430000}"/>
    <cellStyle name="Input [yellow] 3 2 2 2 2 2 2 5" xfId="18131" xr:uid="{00000000-0005-0000-0000-0000FA430000}"/>
    <cellStyle name="Input [yellow] 3 2 2 2 2 2 2 6" xfId="18132" xr:uid="{00000000-0005-0000-0000-0000FB430000}"/>
    <cellStyle name="Input [yellow] 3 2 2 2 2 2 2 7" xfId="18133" xr:uid="{00000000-0005-0000-0000-0000FC430000}"/>
    <cellStyle name="Input [yellow] 3 2 2 2 2 2 2 8" xfId="18134" xr:uid="{00000000-0005-0000-0000-0000FD430000}"/>
    <cellStyle name="Input [yellow] 3 2 2 2 2 2 3" xfId="18135" xr:uid="{00000000-0005-0000-0000-0000FE430000}"/>
    <cellStyle name="Input [yellow] 3 2 2 2 2 2 4" xfId="18136" xr:uid="{00000000-0005-0000-0000-0000FF430000}"/>
    <cellStyle name="Input [yellow] 3 2 2 2 2 2 5" xfId="18137" xr:uid="{00000000-0005-0000-0000-000000440000}"/>
    <cellStyle name="Input [yellow] 3 2 2 2 2 2 6" xfId="18138" xr:uid="{00000000-0005-0000-0000-000001440000}"/>
    <cellStyle name="Input [yellow] 3 2 2 2 2 2 7" xfId="18139" xr:uid="{00000000-0005-0000-0000-000002440000}"/>
    <cellStyle name="Input [yellow] 3 2 2 2 2 2 8" xfId="18140" xr:uid="{00000000-0005-0000-0000-000003440000}"/>
    <cellStyle name="Input [yellow] 3 2 2 2 2 2 9" xfId="18141" xr:uid="{00000000-0005-0000-0000-000004440000}"/>
    <cellStyle name="Input [yellow] 3 2 2 2 2 3" xfId="18142" xr:uid="{00000000-0005-0000-0000-000005440000}"/>
    <cellStyle name="Input [yellow] 3 2 2 2 2 3 10" xfId="18143" xr:uid="{00000000-0005-0000-0000-000006440000}"/>
    <cellStyle name="Input [yellow] 3 2 2 2 2 3 2" xfId="18144" xr:uid="{00000000-0005-0000-0000-000007440000}"/>
    <cellStyle name="Input [yellow] 3 2 2 2 2 3 2 2" xfId="18145" xr:uid="{00000000-0005-0000-0000-000008440000}"/>
    <cellStyle name="Input [yellow] 3 2 2 2 2 3 2 3" xfId="18146" xr:uid="{00000000-0005-0000-0000-000009440000}"/>
    <cellStyle name="Input [yellow] 3 2 2 2 2 3 2 4" xfId="18147" xr:uid="{00000000-0005-0000-0000-00000A440000}"/>
    <cellStyle name="Input [yellow] 3 2 2 2 2 3 2 5" xfId="18148" xr:uid="{00000000-0005-0000-0000-00000B440000}"/>
    <cellStyle name="Input [yellow] 3 2 2 2 2 3 2 6" xfId="18149" xr:uid="{00000000-0005-0000-0000-00000C440000}"/>
    <cellStyle name="Input [yellow] 3 2 2 2 2 3 2 7" xfId="18150" xr:uid="{00000000-0005-0000-0000-00000D440000}"/>
    <cellStyle name="Input [yellow] 3 2 2 2 2 3 2 8" xfId="18151" xr:uid="{00000000-0005-0000-0000-00000E440000}"/>
    <cellStyle name="Input [yellow] 3 2 2 2 2 3 3" xfId="18152" xr:uid="{00000000-0005-0000-0000-00000F440000}"/>
    <cellStyle name="Input [yellow] 3 2 2 2 2 3 4" xfId="18153" xr:uid="{00000000-0005-0000-0000-000010440000}"/>
    <cellStyle name="Input [yellow] 3 2 2 2 2 3 5" xfId="18154" xr:uid="{00000000-0005-0000-0000-000011440000}"/>
    <cellStyle name="Input [yellow] 3 2 2 2 2 3 6" xfId="18155" xr:uid="{00000000-0005-0000-0000-000012440000}"/>
    <cellStyle name="Input [yellow] 3 2 2 2 2 3 7" xfId="18156" xr:uid="{00000000-0005-0000-0000-000013440000}"/>
    <cellStyle name="Input [yellow] 3 2 2 2 2 3 8" xfId="18157" xr:uid="{00000000-0005-0000-0000-000014440000}"/>
    <cellStyle name="Input [yellow] 3 2 2 2 2 3 9" xfId="18158" xr:uid="{00000000-0005-0000-0000-000015440000}"/>
    <cellStyle name="Input [yellow] 3 2 2 2 2 4" xfId="18159" xr:uid="{00000000-0005-0000-0000-000016440000}"/>
    <cellStyle name="Input [yellow] 3 2 2 2 2 4 2" xfId="18160" xr:uid="{00000000-0005-0000-0000-000017440000}"/>
    <cellStyle name="Input [yellow] 3 2 2 2 2 4 3" xfId="18161" xr:uid="{00000000-0005-0000-0000-000018440000}"/>
    <cellStyle name="Input [yellow] 3 2 2 2 2 4 4" xfId="18162" xr:uid="{00000000-0005-0000-0000-000019440000}"/>
    <cellStyle name="Input [yellow] 3 2 2 2 2 4 5" xfId="18163" xr:uid="{00000000-0005-0000-0000-00001A440000}"/>
    <cellStyle name="Input [yellow] 3 2 2 2 2 4 6" xfId="18164" xr:uid="{00000000-0005-0000-0000-00001B440000}"/>
    <cellStyle name="Input [yellow] 3 2 2 2 2 4 7" xfId="18165" xr:uid="{00000000-0005-0000-0000-00001C440000}"/>
    <cellStyle name="Input [yellow] 3 2 2 2 2 4 8" xfId="18166" xr:uid="{00000000-0005-0000-0000-00001D440000}"/>
    <cellStyle name="Input [yellow] 3 2 2 2 2 4 9" xfId="18167" xr:uid="{00000000-0005-0000-0000-00001E440000}"/>
    <cellStyle name="Input [yellow] 3 2 2 2 2 5" xfId="18168" xr:uid="{00000000-0005-0000-0000-00001F440000}"/>
    <cellStyle name="Input [yellow] 3 2 2 2 2 5 2" xfId="18169" xr:uid="{00000000-0005-0000-0000-000020440000}"/>
    <cellStyle name="Input [yellow] 3 2 2 2 2 5 3" xfId="18170" xr:uid="{00000000-0005-0000-0000-000021440000}"/>
    <cellStyle name="Input [yellow] 3 2 2 2 2 5 4" xfId="18171" xr:uid="{00000000-0005-0000-0000-000022440000}"/>
    <cellStyle name="Input [yellow] 3 2 2 2 2 5 5" xfId="18172" xr:uid="{00000000-0005-0000-0000-000023440000}"/>
    <cellStyle name="Input [yellow] 3 2 2 2 2 5 6" xfId="18173" xr:uid="{00000000-0005-0000-0000-000024440000}"/>
    <cellStyle name="Input [yellow] 3 2 2 2 2 5 7" xfId="18174" xr:uid="{00000000-0005-0000-0000-000025440000}"/>
    <cellStyle name="Input [yellow] 3 2 2 2 2 5 8" xfId="18175" xr:uid="{00000000-0005-0000-0000-000026440000}"/>
    <cellStyle name="Input [yellow] 3 2 2 2 2 6" xfId="18176" xr:uid="{00000000-0005-0000-0000-000027440000}"/>
    <cellStyle name="Input [yellow] 3 2 2 2 2 6 2" xfId="18177" xr:uid="{00000000-0005-0000-0000-000028440000}"/>
    <cellStyle name="Input [yellow] 3 2 2 2 2 6 3" xfId="18178" xr:uid="{00000000-0005-0000-0000-000029440000}"/>
    <cellStyle name="Input [yellow] 3 2 2 2 2 6 4" xfId="18179" xr:uid="{00000000-0005-0000-0000-00002A440000}"/>
    <cellStyle name="Input [yellow] 3 2 2 2 2 6 5" xfId="18180" xr:uid="{00000000-0005-0000-0000-00002B440000}"/>
    <cellStyle name="Input [yellow] 3 2 2 2 2 6 6" xfId="18181" xr:uid="{00000000-0005-0000-0000-00002C440000}"/>
    <cellStyle name="Input [yellow] 3 2 2 2 2 6 7" xfId="18182" xr:uid="{00000000-0005-0000-0000-00002D440000}"/>
    <cellStyle name="Input [yellow] 3 2 2 2 2 6 8" xfId="18183" xr:uid="{00000000-0005-0000-0000-00002E440000}"/>
    <cellStyle name="Input [yellow] 3 2 2 2 2 7" xfId="18184" xr:uid="{00000000-0005-0000-0000-00002F440000}"/>
    <cellStyle name="Input [yellow] 3 2 2 2 2 7 2" xfId="18185" xr:uid="{00000000-0005-0000-0000-000030440000}"/>
    <cellStyle name="Input [yellow] 3 2 2 2 2 7 3" xfId="18186" xr:uid="{00000000-0005-0000-0000-000031440000}"/>
    <cellStyle name="Input [yellow] 3 2 2 2 2 7 4" xfId="18187" xr:uid="{00000000-0005-0000-0000-000032440000}"/>
    <cellStyle name="Input [yellow] 3 2 2 2 2 7 5" xfId="18188" xr:uid="{00000000-0005-0000-0000-000033440000}"/>
    <cellStyle name="Input [yellow] 3 2 2 2 2 7 6" xfId="18189" xr:uid="{00000000-0005-0000-0000-000034440000}"/>
    <cellStyle name="Input [yellow] 3 2 2 2 2 7 7" xfId="18190" xr:uid="{00000000-0005-0000-0000-000035440000}"/>
    <cellStyle name="Input [yellow] 3 2 2 2 2 7 8" xfId="18191" xr:uid="{00000000-0005-0000-0000-000036440000}"/>
    <cellStyle name="Input [yellow] 3 2 2 2 2 8" xfId="18192" xr:uid="{00000000-0005-0000-0000-000037440000}"/>
    <cellStyle name="Input [yellow] 3 2 2 2 2 8 2" xfId="18193" xr:uid="{00000000-0005-0000-0000-000038440000}"/>
    <cellStyle name="Input [yellow] 3 2 2 2 2 8 3" xfId="18194" xr:uid="{00000000-0005-0000-0000-000039440000}"/>
    <cellStyle name="Input [yellow] 3 2 2 2 2 8 4" xfId="18195" xr:uid="{00000000-0005-0000-0000-00003A440000}"/>
    <cellStyle name="Input [yellow] 3 2 2 2 2 8 5" xfId="18196" xr:uid="{00000000-0005-0000-0000-00003B440000}"/>
    <cellStyle name="Input [yellow] 3 2 2 2 2 8 6" xfId="18197" xr:uid="{00000000-0005-0000-0000-00003C440000}"/>
    <cellStyle name="Input [yellow] 3 2 2 2 2 8 7" xfId="18198" xr:uid="{00000000-0005-0000-0000-00003D440000}"/>
    <cellStyle name="Input [yellow] 3 2 2 2 2 8 8" xfId="18199" xr:uid="{00000000-0005-0000-0000-00003E440000}"/>
    <cellStyle name="Input [yellow] 3 2 2 2 2 9" xfId="18200" xr:uid="{00000000-0005-0000-0000-00003F440000}"/>
    <cellStyle name="Input [yellow] 3 2 2 2 3" xfId="706" xr:uid="{00000000-0005-0000-0000-000040440000}"/>
    <cellStyle name="Input [yellow] 3 2 2 2 3 10" xfId="18201" xr:uid="{00000000-0005-0000-0000-000041440000}"/>
    <cellStyle name="Input [yellow] 3 2 2 2 3 2" xfId="18202" xr:uid="{00000000-0005-0000-0000-000042440000}"/>
    <cellStyle name="Input [yellow] 3 2 2 2 3 2 2" xfId="18203" xr:uid="{00000000-0005-0000-0000-000043440000}"/>
    <cellStyle name="Input [yellow] 3 2 2 2 3 2 3" xfId="18204" xr:uid="{00000000-0005-0000-0000-000044440000}"/>
    <cellStyle name="Input [yellow] 3 2 2 2 3 2 4" xfId="18205" xr:uid="{00000000-0005-0000-0000-000045440000}"/>
    <cellStyle name="Input [yellow] 3 2 2 2 3 2 5" xfId="18206" xr:uid="{00000000-0005-0000-0000-000046440000}"/>
    <cellStyle name="Input [yellow] 3 2 2 2 3 2 6" xfId="18207" xr:uid="{00000000-0005-0000-0000-000047440000}"/>
    <cellStyle name="Input [yellow] 3 2 2 2 3 2 7" xfId="18208" xr:uid="{00000000-0005-0000-0000-000048440000}"/>
    <cellStyle name="Input [yellow] 3 2 2 2 3 2 8" xfId="18209" xr:uid="{00000000-0005-0000-0000-000049440000}"/>
    <cellStyle name="Input [yellow] 3 2 2 2 3 3" xfId="18210" xr:uid="{00000000-0005-0000-0000-00004A440000}"/>
    <cellStyle name="Input [yellow] 3 2 2 2 3 4" xfId="18211" xr:uid="{00000000-0005-0000-0000-00004B440000}"/>
    <cellStyle name="Input [yellow] 3 2 2 2 3 5" xfId="18212" xr:uid="{00000000-0005-0000-0000-00004C440000}"/>
    <cellStyle name="Input [yellow] 3 2 2 2 3 6" xfId="18213" xr:uid="{00000000-0005-0000-0000-00004D440000}"/>
    <cellStyle name="Input [yellow] 3 2 2 2 3 7" xfId="18214" xr:uid="{00000000-0005-0000-0000-00004E440000}"/>
    <cellStyle name="Input [yellow] 3 2 2 2 3 8" xfId="18215" xr:uid="{00000000-0005-0000-0000-00004F440000}"/>
    <cellStyle name="Input [yellow] 3 2 2 2 3 9" xfId="18216" xr:uid="{00000000-0005-0000-0000-000050440000}"/>
    <cellStyle name="Input [yellow] 3 2 2 2 4" xfId="18217" xr:uid="{00000000-0005-0000-0000-000051440000}"/>
    <cellStyle name="Input [yellow] 3 2 2 2 4 10" xfId="18218" xr:uid="{00000000-0005-0000-0000-000052440000}"/>
    <cellStyle name="Input [yellow] 3 2 2 2 4 2" xfId="18219" xr:uid="{00000000-0005-0000-0000-000053440000}"/>
    <cellStyle name="Input [yellow] 3 2 2 2 4 2 2" xfId="18220" xr:uid="{00000000-0005-0000-0000-000054440000}"/>
    <cellStyle name="Input [yellow] 3 2 2 2 4 2 3" xfId="18221" xr:uid="{00000000-0005-0000-0000-000055440000}"/>
    <cellStyle name="Input [yellow] 3 2 2 2 4 2 4" xfId="18222" xr:uid="{00000000-0005-0000-0000-000056440000}"/>
    <cellStyle name="Input [yellow] 3 2 2 2 4 2 5" xfId="18223" xr:uid="{00000000-0005-0000-0000-000057440000}"/>
    <cellStyle name="Input [yellow] 3 2 2 2 4 2 6" xfId="18224" xr:uid="{00000000-0005-0000-0000-000058440000}"/>
    <cellStyle name="Input [yellow] 3 2 2 2 4 2 7" xfId="18225" xr:uid="{00000000-0005-0000-0000-000059440000}"/>
    <cellStyle name="Input [yellow] 3 2 2 2 4 2 8" xfId="18226" xr:uid="{00000000-0005-0000-0000-00005A440000}"/>
    <cellStyle name="Input [yellow] 3 2 2 2 4 3" xfId="18227" xr:uid="{00000000-0005-0000-0000-00005B440000}"/>
    <cellStyle name="Input [yellow] 3 2 2 2 4 4" xfId="18228" xr:uid="{00000000-0005-0000-0000-00005C440000}"/>
    <cellStyle name="Input [yellow] 3 2 2 2 4 5" xfId="18229" xr:uid="{00000000-0005-0000-0000-00005D440000}"/>
    <cellStyle name="Input [yellow] 3 2 2 2 4 6" xfId="18230" xr:uid="{00000000-0005-0000-0000-00005E440000}"/>
    <cellStyle name="Input [yellow] 3 2 2 2 4 7" xfId="18231" xr:uid="{00000000-0005-0000-0000-00005F440000}"/>
    <cellStyle name="Input [yellow] 3 2 2 2 4 8" xfId="18232" xr:uid="{00000000-0005-0000-0000-000060440000}"/>
    <cellStyle name="Input [yellow] 3 2 2 2 4 9" xfId="18233" xr:uid="{00000000-0005-0000-0000-000061440000}"/>
    <cellStyle name="Input [yellow] 3 2 2 2 5" xfId="18234" xr:uid="{00000000-0005-0000-0000-000062440000}"/>
    <cellStyle name="Input [yellow] 3 2 2 2 5 2" xfId="18235" xr:uid="{00000000-0005-0000-0000-000063440000}"/>
    <cellStyle name="Input [yellow] 3 2 2 2 5 3" xfId="18236" xr:uid="{00000000-0005-0000-0000-000064440000}"/>
    <cellStyle name="Input [yellow] 3 2 2 2 5 4" xfId="18237" xr:uid="{00000000-0005-0000-0000-000065440000}"/>
    <cellStyle name="Input [yellow] 3 2 2 2 5 5" xfId="18238" xr:uid="{00000000-0005-0000-0000-000066440000}"/>
    <cellStyle name="Input [yellow] 3 2 2 2 5 6" xfId="18239" xr:uid="{00000000-0005-0000-0000-000067440000}"/>
    <cellStyle name="Input [yellow] 3 2 2 2 5 7" xfId="18240" xr:uid="{00000000-0005-0000-0000-000068440000}"/>
    <cellStyle name="Input [yellow] 3 2 2 2 5 8" xfId="18241" xr:uid="{00000000-0005-0000-0000-000069440000}"/>
    <cellStyle name="Input [yellow] 3 2 2 2 5 9" xfId="18242" xr:uid="{00000000-0005-0000-0000-00006A440000}"/>
    <cellStyle name="Input [yellow] 3 2 2 2 6" xfId="18243" xr:uid="{00000000-0005-0000-0000-00006B440000}"/>
    <cellStyle name="Input [yellow] 3 2 2 2 6 2" xfId="18244" xr:uid="{00000000-0005-0000-0000-00006C440000}"/>
    <cellStyle name="Input [yellow] 3 2 2 2 6 3" xfId="18245" xr:uid="{00000000-0005-0000-0000-00006D440000}"/>
    <cellStyle name="Input [yellow] 3 2 2 2 6 4" xfId="18246" xr:uid="{00000000-0005-0000-0000-00006E440000}"/>
    <cellStyle name="Input [yellow] 3 2 2 2 6 5" xfId="18247" xr:uid="{00000000-0005-0000-0000-00006F440000}"/>
    <cellStyle name="Input [yellow] 3 2 2 2 6 6" xfId="18248" xr:uid="{00000000-0005-0000-0000-000070440000}"/>
    <cellStyle name="Input [yellow] 3 2 2 2 6 7" xfId="18249" xr:uid="{00000000-0005-0000-0000-000071440000}"/>
    <cellStyle name="Input [yellow] 3 2 2 2 6 8" xfId="18250" xr:uid="{00000000-0005-0000-0000-000072440000}"/>
    <cellStyle name="Input [yellow] 3 2 2 2 7" xfId="18251" xr:uid="{00000000-0005-0000-0000-000073440000}"/>
    <cellStyle name="Input [yellow] 3 2 2 2 7 2" xfId="18252" xr:uid="{00000000-0005-0000-0000-000074440000}"/>
    <cellStyle name="Input [yellow] 3 2 2 2 7 3" xfId="18253" xr:uid="{00000000-0005-0000-0000-000075440000}"/>
    <cellStyle name="Input [yellow] 3 2 2 2 7 4" xfId="18254" xr:uid="{00000000-0005-0000-0000-000076440000}"/>
    <cellStyle name="Input [yellow] 3 2 2 2 7 5" xfId="18255" xr:uid="{00000000-0005-0000-0000-000077440000}"/>
    <cellStyle name="Input [yellow] 3 2 2 2 7 6" xfId="18256" xr:uid="{00000000-0005-0000-0000-000078440000}"/>
    <cellStyle name="Input [yellow] 3 2 2 2 7 7" xfId="18257" xr:uid="{00000000-0005-0000-0000-000079440000}"/>
    <cellStyle name="Input [yellow] 3 2 2 2 7 8" xfId="18258" xr:uid="{00000000-0005-0000-0000-00007A440000}"/>
    <cellStyle name="Input [yellow] 3 2 2 2 8" xfId="18259" xr:uid="{00000000-0005-0000-0000-00007B440000}"/>
    <cellStyle name="Input [yellow] 3 2 2 2 8 2" xfId="18260" xr:uid="{00000000-0005-0000-0000-00007C440000}"/>
    <cellStyle name="Input [yellow] 3 2 2 2 8 3" xfId="18261" xr:uid="{00000000-0005-0000-0000-00007D440000}"/>
    <cellStyle name="Input [yellow] 3 2 2 2 8 4" xfId="18262" xr:uid="{00000000-0005-0000-0000-00007E440000}"/>
    <cellStyle name="Input [yellow] 3 2 2 2 8 5" xfId="18263" xr:uid="{00000000-0005-0000-0000-00007F440000}"/>
    <cellStyle name="Input [yellow] 3 2 2 2 8 6" xfId="18264" xr:uid="{00000000-0005-0000-0000-000080440000}"/>
    <cellStyle name="Input [yellow] 3 2 2 2 8 7" xfId="18265" xr:uid="{00000000-0005-0000-0000-000081440000}"/>
    <cellStyle name="Input [yellow] 3 2 2 2 8 8" xfId="18266" xr:uid="{00000000-0005-0000-0000-000082440000}"/>
    <cellStyle name="Input [yellow] 3 2 2 2 9" xfId="18267" xr:uid="{00000000-0005-0000-0000-000083440000}"/>
    <cellStyle name="Input [yellow] 3 2 2 2 9 2" xfId="18268" xr:uid="{00000000-0005-0000-0000-000084440000}"/>
    <cellStyle name="Input [yellow] 3 2 2 2 9 3" xfId="18269" xr:uid="{00000000-0005-0000-0000-000085440000}"/>
    <cellStyle name="Input [yellow] 3 2 2 2 9 4" xfId="18270" xr:uid="{00000000-0005-0000-0000-000086440000}"/>
    <cellStyle name="Input [yellow] 3 2 2 2 9 5" xfId="18271" xr:uid="{00000000-0005-0000-0000-000087440000}"/>
    <cellStyle name="Input [yellow] 3 2 2 2 9 6" xfId="18272" xr:uid="{00000000-0005-0000-0000-000088440000}"/>
    <cellStyle name="Input [yellow] 3 2 2 2 9 7" xfId="18273" xr:uid="{00000000-0005-0000-0000-000089440000}"/>
    <cellStyle name="Input [yellow] 3 2 2 2 9 8" xfId="18274" xr:uid="{00000000-0005-0000-0000-00008A440000}"/>
    <cellStyle name="Input [yellow] 3 2 2 3" xfId="707" xr:uid="{00000000-0005-0000-0000-00008B440000}"/>
    <cellStyle name="Input [yellow] 3 2 2 3 10" xfId="18275" xr:uid="{00000000-0005-0000-0000-00008C440000}"/>
    <cellStyle name="Input [yellow] 3 2 2 3 11" xfId="18276" xr:uid="{00000000-0005-0000-0000-00008D440000}"/>
    <cellStyle name="Input [yellow] 3 2 2 3 12" xfId="18277" xr:uid="{00000000-0005-0000-0000-00008E440000}"/>
    <cellStyle name="Input [yellow] 3 2 2 3 13" xfId="18278" xr:uid="{00000000-0005-0000-0000-00008F440000}"/>
    <cellStyle name="Input [yellow] 3 2 2 3 14" xfId="18279" xr:uid="{00000000-0005-0000-0000-000090440000}"/>
    <cellStyle name="Input [yellow] 3 2 2 3 15" xfId="18280" xr:uid="{00000000-0005-0000-0000-000091440000}"/>
    <cellStyle name="Input [yellow] 3 2 2 3 16" xfId="18281" xr:uid="{00000000-0005-0000-0000-000092440000}"/>
    <cellStyle name="Input [yellow] 3 2 2 3 17" xfId="18282" xr:uid="{00000000-0005-0000-0000-000093440000}"/>
    <cellStyle name="Input [yellow] 3 2 2 3 2" xfId="708" xr:uid="{00000000-0005-0000-0000-000094440000}"/>
    <cellStyle name="Input [yellow] 3 2 2 3 2 10" xfId="18283" xr:uid="{00000000-0005-0000-0000-000095440000}"/>
    <cellStyle name="Input [yellow] 3 2 2 3 2 11" xfId="18284" xr:uid="{00000000-0005-0000-0000-000096440000}"/>
    <cellStyle name="Input [yellow] 3 2 2 3 2 12" xfId="18285" xr:uid="{00000000-0005-0000-0000-000097440000}"/>
    <cellStyle name="Input [yellow] 3 2 2 3 2 13" xfId="18286" xr:uid="{00000000-0005-0000-0000-000098440000}"/>
    <cellStyle name="Input [yellow] 3 2 2 3 2 14" xfId="18287" xr:uid="{00000000-0005-0000-0000-000099440000}"/>
    <cellStyle name="Input [yellow] 3 2 2 3 2 15" xfId="18288" xr:uid="{00000000-0005-0000-0000-00009A440000}"/>
    <cellStyle name="Input [yellow] 3 2 2 3 2 16" xfId="18289" xr:uid="{00000000-0005-0000-0000-00009B440000}"/>
    <cellStyle name="Input [yellow] 3 2 2 3 2 2" xfId="709" xr:uid="{00000000-0005-0000-0000-00009C440000}"/>
    <cellStyle name="Input [yellow] 3 2 2 3 2 2 10" xfId="18290" xr:uid="{00000000-0005-0000-0000-00009D440000}"/>
    <cellStyle name="Input [yellow] 3 2 2 3 2 2 2" xfId="18291" xr:uid="{00000000-0005-0000-0000-00009E440000}"/>
    <cellStyle name="Input [yellow] 3 2 2 3 2 2 2 2" xfId="18292" xr:uid="{00000000-0005-0000-0000-00009F440000}"/>
    <cellStyle name="Input [yellow] 3 2 2 3 2 2 2 3" xfId="18293" xr:uid="{00000000-0005-0000-0000-0000A0440000}"/>
    <cellStyle name="Input [yellow] 3 2 2 3 2 2 2 4" xfId="18294" xr:uid="{00000000-0005-0000-0000-0000A1440000}"/>
    <cellStyle name="Input [yellow] 3 2 2 3 2 2 2 5" xfId="18295" xr:uid="{00000000-0005-0000-0000-0000A2440000}"/>
    <cellStyle name="Input [yellow] 3 2 2 3 2 2 2 6" xfId="18296" xr:uid="{00000000-0005-0000-0000-0000A3440000}"/>
    <cellStyle name="Input [yellow] 3 2 2 3 2 2 2 7" xfId="18297" xr:uid="{00000000-0005-0000-0000-0000A4440000}"/>
    <cellStyle name="Input [yellow] 3 2 2 3 2 2 2 8" xfId="18298" xr:uid="{00000000-0005-0000-0000-0000A5440000}"/>
    <cellStyle name="Input [yellow] 3 2 2 3 2 2 3" xfId="18299" xr:uid="{00000000-0005-0000-0000-0000A6440000}"/>
    <cellStyle name="Input [yellow] 3 2 2 3 2 2 4" xfId="18300" xr:uid="{00000000-0005-0000-0000-0000A7440000}"/>
    <cellStyle name="Input [yellow] 3 2 2 3 2 2 5" xfId="18301" xr:uid="{00000000-0005-0000-0000-0000A8440000}"/>
    <cellStyle name="Input [yellow] 3 2 2 3 2 2 6" xfId="18302" xr:uid="{00000000-0005-0000-0000-0000A9440000}"/>
    <cellStyle name="Input [yellow] 3 2 2 3 2 2 7" xfId="18303" xr:uid="{00000000-0005-0000-0000-0000AA440000}"/>
    <cellStyle name="Input [yellow] 3 2 2 3 2 2 8" xfId="18304" xr:uid="{00000000-0005-0000-0000-0000AB440000}"/>
    <cellStyle name="Input [yellow] 3 2 2 3 2 2 9" xfId="18305" xr:uid="{00000000-0005-0000-0000-0000AC440000}"/>
    <cellStyle name="Input [yellow] 3 2 2 3 2 3" xfId="18306" xr:uid="{00000000-0005-0000-0000-0000AD440000}"/>
    <cellStyle name="Input [yellow] 3 2 2 3 2 3 10" xfId="18307" xr:uid="{00000000-0005-0000-0000-0000AE440000}"/>
    <cellStyle name="Input [yellow] 3 2 2 3 2 3 2" xfId="18308" xr:uid="{00000000-0005-0000-0000-0000AF440000}"/>
    <cellStyle name="Input [yellow] 3 2 2 3 2 3 2 2" xfId="18309" xr:uid="{00000000-0005-0000-0000-0000B0440000}"/>
    <cellStyle name="Input [yellow] 3 2 2 3 2 3 2 3" xfId="18310" xr:uid="{00000000-0005-0000-0000-0000B1440000}"/>
    <cellStyle name="Input [yellow] 3 2 2 3 2 3 2 4" xfId="18311" xr:uid="{00000000-0005-0000-0000-0000B2440000}"/>
    <cellStyle name="Input [yellow] 3 2 2 3 2 3 2 5" xfId="18312" xr:uid="{00000000-0005-0000-0000-0000B3440000}"/>
    <cellStyle name="Input [yellow] 3 2 2 3 2 3 2 6" xfId="18313" xr:uid="{00000000-0005-0000-0000-0000B4440000}"/>
    <cellStyle name="Input [yellow] 3 2 2 3 2 3 2 7" xfId="18314" xr:uid="{00000000-0005-0000-0000-0000B5440000}"/>
    <cellStyle name="Input [yellow] 3 2 2 3 2 3 2 8" xfId="18315" xr:uid="{00000000-0005-0000-0000-0000B6440000}"/>
    <cellStyle name="Input [yellow] 3 2 2 3 2 3 3" xfId="18316" xr:uid="{00000000-0005-0000-0000-0000B7440000}"/>
    <cellStyle name="Input [yellow] 3 2 2 3 2 3 4" xfId="18317" xr:uid="{00000000-0005-0000-0000-0000B8440000}"/>
    <cellStyle name="Input [yellow] 3 2 2 3 2 3 5" xfId="18318" xr:uid="{00000000-0005-0000-0000-0000B9440000}"/>
    <cellStyle name="Input [yellow] 3 2 2 3 2 3 6" xfId="18319" xr:uid="{00000000-0005-0000-0000-0000BA440000}"/>
    <cellStyle name="Input [yellow] 3 2 2 3 2 3 7" xfId="18320" xr:uid="{00000000-0005-0000-0000-0000BB440000}"/>
    <cellStyle name="Input [yellow] 3 2 2 3 2 3 8" xfId="18321" xr:uid="{00000000-0005-0000-0000-0000BC440000}"/>
    <cellStyle name="Input [yellow] 3 2 2 3 2 3 9" xfId="18322" xr:uid="{00000000-0005-0000-0000-0000BD440000}"/>
    <cellStyle name="Input [yellow] 3 2 2 3 2 4" xfId="18323" xr:uid="{00000000-0005-0000-0000-0000BE440000}"/>
    <cellStyle name="Input [yellow] 3 2 2 3 2 4 2" xfId="18324" xr:uid="{00000000-0005-0000-0000-0000BF440000}"/>
    <cellStyle name="Input [yellow] 3 2 2 3 2 4 3" xfId="18325" xr:uid="{00000000-0005-0000-0000-0000C0440000}"/>
    <cellStyle name="Input [yellow] 3 2 2 3 2 4 4" xfId="18326" xr:uid="{00000000-0005-0000-0000-0000C1440000}"/>
    <cellStyle name="Input [yellow] 3 2 2 3 2 4 5" xfId="18327" xr:uid="{00000000-0005-0000-0000-0000C2440000}"/>
    <cellStyle name="Input [yellow] 3 2 2 3 2 4 6" xfId="18328" xr:uid="{00000000-0005-0000-0000-0000C3440000}"/>
    <cellStyle name="Input [yellow] 3 2 2 3 2 4 7" xfId="18329" xr:uid="{00000000-0005-0000-0000-0000C4440000}"/>
    <cellStyle name="Input [yellow] 3 2 2 3 2 4 8" xfId="18330" xr:uid="{00000000-0005-0000-0000-0000C5440000}"/>
    <cellStyle name="Input [yellow] 3 2 2 3 2 4 9" xfId="18331" xr:uid="{00000000-0005-0000-0000-0000C6440000}"/>
    <cellStyle name="Input [yellow] 3 2 2 3 2 5" xfId="18332" xr:uid="{00000000-0005-0000-0000-0000C7440000}"/>
    <cellStyle name="Input [yellow] 3 2 2 3 2 5 2" xfId="18333" xr:uid="{00000000-0005-0000-0000-0000C8440000}"/>
    <cellStyle name="Input [yellow] 3 2 2 3 2 5 3" xfId="18334" xr:uid="{00000000-0005-0000-0000-0000C9440000}"/>
    <cellStyle name="Input [yellow] 3 2 2 3 2 5 4" xfId="18335" xr:uid="{00000000-0005-0000-0000-0000CA440000}"/>
    <cellStyle name="Input [yellow] 3 2 2 3 2 5 5" xfId="18336" xr:uid="{00000000-0005-0000-0000-0000CB440000}"/>
    <cellStyle name="Input [yellow] 3 2 2 3 2 5 6" xfId="18337" xr:uid="{00000000-0005-0000-0000-0000CC440000}"/>
    <cellStyle name="Input [yellow] 3 2 2 3 2 5 7" xfId="18338" xr:uid="{00000000-0005-0000-0000-0000CD440000}"/>
    <cellStyle name="Input [yellow] 3 2 2 3 2 5 8" xfId="18339" xr:uid="{00000000-0005-0000-0000-0000CE440000}"/>
    <cellStyle name="Input [yellow] 3 2 2 3 2 6" xfId="18340" xr:uid="{00000000-0005-0000-0000-0000CF440000}"/>
    <cellStyle name="Input [yellow] 3 2 2 3 2 6 2" xfId="18341" xr:uid="{00000000-0005-0000-0000-0000D0440000}"/>
    <cellStyle name="Input [yellow] 3 2 2 3 2 6 3" xfId="18342" xr:uid="{00000000-0005-0000-0000-0000D1440000}"/>
    <cellStyle name="Input [yellow] 3 2 2 3 2 6 4" xfId="18343" xr:uid="{00000000-0005-0000-0000-0000D2440000}"/>
    <cellStyle name="Input [yellow] 3 2 2 3 2 6 5" xfId="18344" xr:uid="{00000000-0005-0000-0000-0000D3440000}"/>
    <cellStyle name="Input [yellow] 3 2 2 3 2 6 6" xfId="18345" xr:uid="{00000000-0005-0000-0000-0000D4440000}"/>
    <cellStyle name="Input [yellow] 3 2 2 3 2 6 7" xfId="18346" xr:uid="{00000000-0005-0000-0000-0000D5440000}"/>
    <cellStyle name="Input [yellow] 3 2 2 3 2 6 8" xfId="18347" xr:uid="{00000000-0005-0000-0000-0000D6440000}"/>
    <cellStyle name="Input [yellow] 3 2 2 3 2 7" xfId="18348" xr:uid="{00000000-0005-0000-0000-0000D7440000}"/>
    <cellStyle name="Input [yellow] 3 2 2 3 2 7 2" xfId="18349" xr:uid="{00000000-0005-0000-0000-0000D8440000}"/>
    <cellStyle name="Input [yellow] 3 2 2 3 2 7 3" xfId="18350" xr:uid="{00000000-0005-0000-0000-0000D9440000}"/>
    <cellStyle name="Input [yellow] 3 2 2 3 2 7 4" xfId="18351" xr:uid="{00000000-0005-0000-0000-0000DA440000}"/>
    <cellStyle name="Input [yellow] 3 2 2 3 2 7 5" xfId="18352" xr:uid="{00000000-0005-0000-0000-0000DB440000}"/>
    <cellStyle name="Input [yellow] 3 2 2 3 2 7 6" xfId="18353" xr:uid="{00000000-0005-0000-0000-0000DC440000}"/>
    <cellStyle name="Input [yellow] 3 2 2 3 2 7 7" xfId="18354" xr:uid="{00000000-0005-0000-0000-0000DD440000}"/>
    <cellStyle name="Input [yellow] 3 2 2 3 2 7 8" xfId="18355" xr:uid="{00000000-0005-0000-0000-0000DE440000}"/>
    <cellStyle name="Input [yellow] 3 2 2 3 2 8" xfId="18356" xr:uid="{00000000-0005-0000-0000-0000DF440000}"/>
    <cellStyle name="Input [yellow] 3 2 2 3 2 8 2" xfId="18357" xr:uid="{00000000-0005-0000-0000-0000E0440000}"/>
    <cellStyle name="Input [yellow] 3 2 2 3 2 8 3" xfId="18358" xr:uid="{00000000-0005-0000-0000-0000E1440000}"/>
    <cellStyle name="Input [yellow] 3 2 2 3 2 8 4" xfId="18359" xr:uid="{00000000-0005-0000-0000-0000E2440000}"/>
    <cellStyle name="Input [yellow] 3 2 2 3 2 8 5" xfId="18360" xr:uid="{00000000-0005-0000-0000-0000E3440000}"/>
    <cellStyle name="Input [yellow] 3 2 2 3 2 8 6" xfId="18361" xr:uid="{00000000-0005-0000-0000-0000E4440000}"/>
    <cellStyle name="Input [yellow] 3 2 2 3 2 8 7" xfId="18362" xr:uid="{00000000-0005-0000-0000-0000E5440000}"/>
    <cellStyle name="Input [yellow] 3 2 2 3 2 8 8" xfId="18363" xr:uid="{00000000-0005-0000-0000-0000E6440000}"/>
    <cellStyle name="Input [yellow] 3 2 2 3 2 9" xfId="18364" xr:uid="{00000000-0005-0000-0000-0000E7440000}"/>
    <cellStyle name="Input [yellow] 3 2 2 3 3" xfId="710" xr:uid="{00000000-0005-0000-0000-0000E8440000}"/>
    <cellStyle name="Input [yellow] 3 2 2 3 3 10" xfId="18365" xr:uid="{00000000-0005-0000-0000-0000E9440000}"/>
    <cellStyle name="Input [yellow] 3 2 2 3 3 2" xfId="18366" xr:uid="{00000000-0005-0000-0000-0000EA440000}"/>
    <cellStyle name="Input [yellow] 3 2 2 3 3 2 2" xfId="18367" xr:uid="{00000000-0005-0000-0000-0000EB440000}"/>
    <cellStyle name="Input [yellow] 3 2 2 3 3 2 3" xfId="18368" xr:uid="{00000000-0005-0000-0000-0000EC440000}"/>
    <cellStyle name="Input [yellow] 3 2 2 3 3 2 4" xfId="18369" xr:uid="{00000000-0005-0000-0000-0000ED440000}"/>
    <cellStyle name="Input [yellow] 3 2 2 3 3 2 5" xfId="18370" xr:uid="{00000000-0005-0000-0000-0000EE440000}"/>
    <cellStyle name="Input [yellow] 3 2 2 3 3 2 6" xfId="18371" xr:uid="{00000000-0005-0000-0000-0000EF440000}"/>
    <cellStyle name="Input [yellow] 3 2 2 3 3 2 7" xfId="18372" xr:uid="{00000000-0005-0000-0000-0000F0440000}"/>
    <cellStyle name="Input [yellow] 3 2 2 3 3 2 8" xfId="18373" xr:uid="{00000000-0005-0000-0000-0000F1440000}"/>
    <cellStyle name="Input [yellow] 3 2 2 3 3 3" xfId="18374" xr:uid="{00000000-0005-0000-0000-0000F2440000}"/>
    <cellStyle name="Input [yellow] 3 2 2 3 3 4" xfId="18375" xr:uid="{00000000-0005-0000-0000-0000F3440000}"/>
    <cellStyle name="Input [yellow] 3 2 2 3 3 5" xfId="18376" xr:uid="{00000000-0005-0000-0000-0000F4440000}"/>
    <cellStyle name="Input [yellow] 3 2 2 3 3 6" xfId="18377" xr:uid="{00000000-0005-0000-0000-0000F5440000}"/>
    <cellStyle name="Input [yellow] 3 2 2 3 3 7" xfId="18378" xr:uid="{00000000-0005-0000-0000-0000F6440000}"/>
    <cellStyle name="Input [yellow] 3 2 2 3 3 8" xfId="18379" xr:uid="{00000000-0005-0000-0000-0000F7440000}"/>
    <cellStyle name="Input [yellow] 3 2 2 3 3 9" xfId="18380" xr:uid="{00000000-0005-0000-0000-0000F8440000}"/>
    <cellStyle name="Input [yellow] 3 2 2 3 4" xfId="18381" xr:uid="{00000000-0005-0000-0000-0000F9440000}"/>
    <cellStyle name="Input [yellow] 3 2 2 3 4 10" xfId="18382" xr:uid="{00000000-0005-0000-0000-0000FA440000}"/>
    <cellStyle name="Input [yellow] 3 2 2 3 4 2" xfId="18383" xr:uid="{00000000-0005-0000-0000-0000FB440000}"/>
    <cellStyle name="Input [yellow] 3 2 2 3 4 2 2" xfId="18384" xr:uid="{00000000-0005-0000-0000-0000FC440000}"/>
    <cellStyle name="Input [yellow] 3 2 2 3 4 2 3" xfId="18385" xr:uid="{00000000-0005-0000-0000-0000FD440000}"/>
    <cellStyle name="Input [yellow] 3 2 2 3 4 2 4" xfId="18386" xr:uid="{00000000-0005-0000-0000-0000FE440000}"/>
    <cellStyle name="Input [yellow] 3 2 2 3 4 2 5" xfId="18387" xr:uid="{00000000-0005-0000-0000-0000FF440000}"/>
    <cellStyle name="Input [yellow] 3 2 2 3 4 2 6" xfId="18388" xr:uid="{00000000-0005-0000-0000-000000450000}"/>
    <cellStyle name="Input [yellow] 3 2 2 3 4 2 7" xfId="18389" xr:uid="{00000000-0005-0000-0000-000001450000}"/>
    <cellStyle name="Input [yellow] 3 2 2 3 4 2 8" xfId="18390" xr:uid="{00000000-0005-0000-0000-000002450000}"/>
    <cellStyle name="Input [yellow] 3 2 2 3 4 3" xfId="18391" xr:uid="{00000000-0005-0000-0000-000003450000}"/>
    <cellStyle name="Input [yellow] 3 2 2 3 4 4" xfId="18392" xr:uid="{00000000-0005-0000-0000-000004450000}"/>
    <cellStyle name="Input [yellow] 3 2 2 3 4 5" xfId="18393" xr:uid="{00000000-0005-0000-0000-000005450000}"/>
    <cellStyle name="Input [yellow] 3 2 2 3 4 6" xfId="18394" xr:uid="{00000000-0005-0000-0000-000006450000}"/>
    <cellStyle name="Input [yellow] 3 2 2 3 4 7" xfId="18395" xr:uid="{00000000-0005-0000-0000-000007450000}"/>
    <cellStyle name="Input [yellow] 3 2 2 3 4 8" xfId="18396" xr:uid="{00000000-0005-0000-0000-000008450000}"/>
    <cellStyle name="Input [yellow] 3 2 2 3 4 9" xfId="18397" xr:uid="{00000000-0005-0000-0000-000009450000}"/>
    <cellStyle name="Input [yellow] 3 2 2 3 5" xfId="18398" xr:uid="{00000000-0005-0000-0000-00000A450000}"/>
    <cellStyle name="Input [yellow] 3 2 2 3 5 2" xfId="18399" xr:uid="{00000000-0005-0000-0000-00000B450000}"/>
    <cellStyle name="Input [yellow] 3 2 2 3 5 3" xfId="18400" xr:uid="{00000000-0005-0000-0000-00000C450000}"/>
    <cellStyle name="Input [yellow] 3 2 2 3 5 4" xfId="18401" xr:uid="{00000000-0005-0000-0000-00000D450000}"/>
    <cellStyle name="Input [yellow] 3 2 2 3 5 5" xfId="18402" xr:uid="{00000000-0005-0000-0000-00000E450000}"/>
    <cellStyle name="Input [yellow] 3 2 2 3 5 6" xfId="18403" xr:uid="{00000000-0005-0000-0000-00000F450000}"/>
    <cellStyle name="Input [yellow] 3 2 2 3 5 7" xfId="18404" xr:uid="{00000000-0005-0000-0000-000010450000}"/>
    <cellStyle name="Input [yellow] 3 2 2 3 5 8" xfId="18405" xr:uid="{00000000-0005-0000-0000-000011450000}"/>
    <cellStyle name="Input [yellow] 3 2 2 3 5 9" xfId="18406" xr:uid="{00000000-0005-0000-0000-000012450000}"/>
    <cellStyle name="Input [yellow] 3 2 2 3 6" xfId="18407" xr:uid="{00000000-0005-0000-0000-000013450000}"/>
    <cellStyle name="Input [yellow] 3 2 2 3 6 2" xfId="18408" xr:uid="{00000000-0005-0000-0000-000014450000}"/>
    <cellStyle name="Input [yellow] 3 2 2 3 6 3" xfId="18409" xr:uid="{00000000-0005-0000-0000-000015450000}"/>
    <cellStyle name="Input [yellow] 3 2 2 3 6 4" xfId="18410" xr:uid="{00000000-0005-0000-0000-000016450000}"/>
    <cellStyle name="Input [yellow] 3 2 2 3 6 5" xfId="18411" xr:uid="{00000000-0005-0000-0000-000017450000}"/>
    <cellStyle name="Input [yellow] 3 2 2 3 6 6" xfId="18412" xr:uid="{00000000-0005-0000-0000-000018450000}"/>
    <cellStyle name="Input [yellow] 3 2 2 3 6 7" xfId="18413" xr:uid="{00000000-0005-0000-0000-000019450000}"/>
    <cellStyle name="Input [yellow] 3 2 2 3 6 8" xfId="18414" xr:uid="{00000000-0005-0000-0000-00001A450000}"/>
    <cellStyle name="Input [yellow] 3 2 2 3 7" xfId="18415" xr:uid="{00000000-0005-0000-0000-00001B450000}"/>
    <cellStyle name="Input [yellow] 3 2 2 3 7 2" xfId="18416" xr:uid="{00000000-0005-0000-0000-00001C450000}"/>
    <cellStyle name="Input [yellow] 3 2 2 3 7 3" xfId="18417" xr:uid="{00000000-0005-0000-0000-00001D450000}"/>
    <cellStyle name="Input [yellow] 3 2 2 3 7 4" xfId="18418" xr:uid="{00000000-0005-0000-0000-00001E450000}"/>
    <cellStyle name="Input [yellow] 3 2 2 3 7 5" xfId="18419" xr:uid="{00000000-0005-0000-0000-00001F450000}"/>
    <cellStyle name="Input [yellow] 3 2 2 3 7 6" xfId="18420" xr:uid="{00000000-0005-0000-0000-000020450000}"/>
    <cellStyle name="Input [yellow] 3 2 2 3 7 7" xfId="18421" xr:uid="{00000000-0005-0000-0000-000021450000}"/>
    <cellStyle name="Input [yellow] 3 2 2 3 7 8" xfId="18422" xr:uid="{00000000-0005-0000-0000-000022450000}"/>
    <cellStyle name="Input [yellow] 3 2 2 3 8" xfId="18423" xr:uid="{00000000-0005-0000-0000-000023450000}"/>
    <cellStyle name="Input [yellow] 3 2 2 3 8 2" xfId="18424" xr:uid="{00000000-0005-0000-0000-000024450000}"/>
    <cellStyle name="Input [yellow] 3 2 2 3 8 3" xfId="18425" xr:uid="{00000000-0005-0000-0000-000025450000}"/>
    <cellStyle name="Input [yellow] 3 2 2 3 8 4" xfId="18426" xr:uid="{00000000-0005-0000-0000-000026450000}"/>
    <cellStyle name="Input [yellow] 3 2 2 3 8 5" xfId="18427" xr:uid="{00000000-0005-0000-0000-000027450000}"/>
    <cellStyle name="Input [yellow] 3 2 2 3 8 6" xfId="18428" xr:uid="{00000000-0005-0000-0000-000028450000}"/>
    <cellStyle name="Input [yellow] 3 2 2 3 8 7" xfId="18429" xr:uid="{00000000-0005-0000-0000-000029450000}"/>
    <cellStyle name="Input [yellow] 3 2 2 3 8 8" xfId="18430" xr:uid="{00000000-0005-0000-0000-00002A450000}"/>
    <cellStyle name="Input [yellow] 3 2 2 3 9" xfId="18431" xr:uid="{00000000-0005-0000-0000-00002B450000}"/>
    <cellStyle name="Input [yellow] 3 2 2 3 9 2" xfId="18432" xr:uid="{00000000-0005-0000-0000-00002C450000}"/>
    <cellStyle name="Input [yellow] 3 2 2 3 9 3" xfId="18433" xr:uid="{00000000-0005-0000-0000-00002D450000}"/>
    <cellStyle name="Input [yellow] 3 2 2 3 9 4" xfId="18434" xr:uid="{00000000-0005-0000-0000-00002E450000}"/>
    <cellStyle name="Input [yellow] 3 2 2 3 9 5" xfId="18435" xr:uid="{00000000-0005-0000-0000-00002F450000}"/>
    <cellStyle name="Input [yellow] 3 2 2 3 9 6" xfId="18436" xr:uid="{00000000-0005-0000-0000-000030450000}"/>
    <cellStyle name="Input [yellow] 3 2 2 3 9 7" xfId="18437" xr:uid="{00000000-0005-0000-0000-000031450000}"/>
    <cellStyle name="Input [yellow] 3 2 2 3 9 8" xfId="18438" xr:uid="{00000000-0005-0000-0000-000032450000}"/>
    <cellStyle name="Input [yellow] 3 2 2 4" xfId="711" xr:uid="{00000000-0005-0000-0000-000033450000}"/>
    <cellStyle name="Input [yellow] 3 2 2 4 10" xfId="18439" xr:uid="{00000000-0005-0000-0000-000034450000}"/>
    <cellStyle name="Input [yellow] 3 2 2 4 11" xfId="18440" xr:uid="{00000000-0005-0000-0000-000035450000}"/>
    <cellStyle name="Input [yellow] 3 2 2 4 12" xfId="18441" xr:uid="{00000000-0005-0000-0000-000036450000}"/>
    <cellStyle name="Input [yellow] 3 2 2 4 13" xfId="18442" xr:uid="{00000000-0005-0000-0000-000037450000}"/>
    <cellStyle name="Input [yellow] 3 2 2 4 14" xfId="18443" xr:uid="{00000000-0005-0000-0000-000038450000}"/>
    <cellStyle name="Input [yellow] 3 2 2 4 15" xfId="18444" xr:uid="{00000000-0005-0000-0000-000039450000}"/>
    <cellStyle name="Input [yellow] 3 2 2 4 16" xfId="18445" xr:uid="{00000000-0005-0000-0000-00003A450000}"/>
    <cellStyle name="Input [yellow] 3 2 2 4 2" xfId="712" xr:uid="{00000000-0005-0000-0000-00003B450000}"/>
    <cellStyle name="Input [yellow] 3 2 2 4 2 10" xfId="18446" xr:uid="{00000000-0005-0000-0000-00003C450000}"/>
    <cellStyle name="Input [yellow] 3 2 2 4 2 2" xfId="18447" xr:uid="{00000000-0005-0000-0000-00003D450000}"/>
    <cellStyle name="Input [yellow] 3 2 2 4 2 2 2" xfId="18448" xr:uid="{00000000-0005-0000-0000-00003E450000}"/>
    <cellStyle name="Input [yellow] 3 2 2 4 2 2 3" xfId="18449" xr:uid="{00000000-0005-0000-0000-00003F450000}"/>
    <cellStyle name="Input [yellow] 3 2 2 4 2 2 4" xfId="18450" xr:uid="{00000000-0005-0000-0000-000040450000}"/>
    <cellStyle name="Input [yellow] 3 2 2 4 2 2 5" xfId="18451" xr:uid="{00000000-0005-0000-0000-000041450000}"/>
    <cellStyle name="Input [yellow] 3 2 2 4 2 2 6" xfId="18452" xr:uid="{00000000-0005-0000-0000-000042450000}"/>
    <cellStyle name="Input [yellow] 3 2 2 4 2 2 7" xfId="18453" xr:uid="{00000000-0005-0000-0000-000043450000}"/>
    <cellStyle name="Input [yellow] 3 2 2 4 2 2 8" xfId="18454" xr:uid="{00000000-0005-0000-0000-000044450000}"/>
    <cellStyle name="Input [yellow] 3 2 2 4 2 3" xfId="18455" xr:uid="{00000000-0005-0000-0000-000045450000}"/>
    <cellStyle name="Input [yellow] 3 2 2 4 2 4" xfId="18456" xr:uid="{00000000-0005-0000-0000-000046450000}"/>
    <cellStyle name="Input [yellow] 3 2 2 4 2 5" xfId="18457" xr:uid="{00000000-0005-0000-0000-000047450000}"/>
    <cellStyle name="Input [yellow] 3 2 2 4 2 6" xfId="18458" xr:uid="{00000000-0005-0000-0000-000048450000}"/>
    <cellStyle name="Input [yellow] 3 2 2 4 2 7" xfId="18459" xr:uid="{00000000-0005-0000-0000-000049450000}"/>
    <cellStyle name="Input [yellow] 3 2 2 4 2 8" xfId="18460" xr:uid="{00000000-0005-0000-0000-00004A450000}"/>
    <cellStyle name="Input [yellow] 3 2 2 4 2 9" xfId="18461" xr:uid="{00000000-0005-0000-0000-00004B450000}"/>
    <cellStyle name="Input [yellow] 3 2 2 4 3" xfId="18462" xr:uid="{00000000-0005-0000-0000-00004C450000}"/>
    <cellStyle name="Input [yellow] 3 2 2 4 3 10" xfId="18463" xr:uid="{00000000-0005-0000-0000-00004D450000}"/>
    <cellStyle name="Input [yellow] 3 2 2 4 3 2" xfId="18464" xr:uid="{00000000-0005-0000-0000-00004E450000}"/>
    <cellStyle name="Input [yellow] 3 2 2 4 3 2 2" xfId="18465" xr:uid="{00000000-0005-0000-0000-00004F450000}"/>
    <cellStyle name="Input [yellow] 3 2 2 4 3 2 3" xfId="18466" xr:uid="{00000000-0005-0000-0000-000050450000}"/>
    <cellStyle name="Input [yellow] 3 2 2 4 3 2 4" xfId="18467" xr:uid="{00000000-0005-0000-0000-000051450000}"/>
    <cellStyle name="Input [yellow] 3 2 2 4 3 2 5" xfId="18468" xr:uid="{00000000-0005-0000-0000-000052450000}"/>
    <cellStyle name="Input [yellow] 3 2 2 4 3 2 6" xfId="18469" xr:uid="{00000000-0005-0000-0000-000053450000}"/>
    <cellStyle name="Input [yellow] 3 2 2 4 3 2 7" xfId="18470" xr:uid="{00000000-0005-0000-0000-000054450000}"/>
    <cellStyle name="Input [yellow] 3 2 2 4 3 2 8" xfId="18471" xr:uid="{00000000-0005-0000-0000-000055450000}"/>
    <cellStyle name="Input [yellow] 3 2 2 4 3 3" xfId="18472" xr:uid="{00000000-0005-0000-0000-000056450000}"/>
    <cellStyle name="Input [yellow] 3 2 2 4 3 4" xfId="18473" xr:uid="{00000000-0005-0000-0000-000057450000}"/>
    <cellStyle name="Input [yellow] 3 2 2 4 3 5" xfId="18474" xr:uid="{00000000-0005-0000-0000-000058450000}"/>
    <cellStyle name="Input [yellow] 3 2 2 4 3 6" xfId="18475" xr:uid="{00000000-0005-0000-0000-000059450000}"/>
    <cellStyle name="Input [yellow] 3 2 2 4 3 7" xfId="18476" xr:uid="{00000000-0005-0000-0000-00005A450000}"/>
    <cellStyle name="Input [yellow] 3 2 2 4 3 8" xfId="18477" xr:uid="{00000000-0005-0000-0000-00005B450000}"/>
    <cellStyle name="Input [yellow] 3 2 2 4 3 9" xfId="18478" xr:uid="{00000000-0005-0000-0000-00005C450000}"/>
    <cellStyle name="Input [yellow] 3 2 2 4 4" xfId="18479" xr:uid="{00000000-0005-0000-0000-00005D450000}"/>
    <cellStyle name="Input [yellow] 3 2 2 4 4 2" xfId="18480" xr:uid="{00000000-0005-0000-0000-00005E450000}"/>
    <cellStyle name="Input [yellow] 3 2 2 4 4 3" xfId="18481" xr:uid="{00000000-0005-0000-0000-00005F450000}"/>
    <cellStyle name="Input [yellow] 3 2 2 4 4 4" xfId="18482" xr:uid="{00000000-0005-0000-0000-000060450000}"/>
    <cellStyle name="Input [yellow] 3 2 2 4 4 5" xfId="18483" xr:uid="{00000000-0005-0000-0000-000061450000}"/>
    <cellStyle name="Input [yellow] 3 2 2 4 4 6" xfId="18484" xr:uid="{00000000-0005-0000-0000-000062450000}"/>
    <cellStyle name="Input [yellow] 3 2 2 4 4 7" xfId="18485" xr:uid="{00000000-0005-0000-0000-000063450000}"/>
    <cellStyle name="Input [yellow] 3 2 2 4 4 8" xfId="18486" xr:uid="{00000000-0005-0000-0000-000064450000}"/>
    <cellStyle name="Input [yellow] 3 2 2 4 4 9" xfId="18487" xr:uid="{00000000-0005-0000-0000-000065450000}"/>
    <cellStyle name="Input [yellow] 3 2 2 4 5" xfId="18488" xr:uid="{00000000-0005-0000-0000-000066450000}"/>
    <cellStyle name="Input [yellow] 3 2 2 4 5 2" xfId="18489" xr:uid="{00000000-0005-0000-0000-000067450000}"/>
    <cellStyle name="Input [yellow] 3 2 2 4 5 3" xfId="18490" xr:uid="{00000000-0005-0000-0000-000068450000}"/>
    <cellStyle name="Input [yellow] 3 2 2 4 5 4" xfId="18491" xr:uid="{00000000-0005-0000-0000-000069450000}"/>
    <cellStyle name="Input [yellow] 3 2 2 4 5 5" xfId="18492" xr:uid="{00000000-0005-0000-0000-00006A450000}"/>
    <cellStyle name="Input [yellow] 3 2 2 4 5 6" xfId="18493" xr:uid="{00000000-0005-0000-0000-00006B450000}"/>
    <cellStyle name="Input [yellow] 3 2 2 4 5 7" xfId="18494" xr:uid="{00000000-0005-0000-0000-00006C450000}"/>
    <cellStyle name="Input [yellow] 3 2 2 4 5 8" xfId="18495" xr:uid="{00000000-0005-0000-0000-00006D450000}"/>
    <cellStyle name="Input [yellow] 3 2 2 4 6" xfId="18496" xr:uid="{00000000-0005-0000-0000-00006E450000}"/>
    <cellStyle name="Input [yellow] 3 2 2 4 6 2" xfId="18497" xr:uid="{00000000-0005-0000-0000-00006F450000}"/>
    <cellStyle name="Input [yellow] 3 2 2 4 6 3" xfId="18498" xr:uid="{00000000-0005-0000-0000-000070450000}"/>
    <cellStyle name="Input [yellow] 3 2 2 4 6 4" xfId="18499" xr:uid="{00000000-0005-0000-0000-000071450000}"/>
    <cellStyle name="Input [yellow] 3 2 2 4 6 5" xfId="18500" xr:uid="{00000000-0005-0000-0000-000072450000}"/>
    <cellStyle name="Input [yellow] 3 2 2 4 6 6" xfId="18501" xr:uid="{00000000-0005-0000-0000-000073450000}"/>
    <cellStyle name="Input [yellow] 3 2 2 4 6 7" xfId="18502" xr:uid="{00000000-0005-0000-0000-000074450000}"/>
    <cellStyle name="Input [yellow] 3 2 2 4 6 8" xfId="18503" xr:uid="{00000000-0005-0000-0000-000075450000}"/>
    <cellStyle name="Input [yellow] 3 2 2 4 7" xfId="18504" xr:uid="{00000000-0005-0000-0000-000076450000}"/>
    <cellStyle name="Input [yellow] 3 2 2 4 7 2" xfId="18505" xr:uid="{00000000-0005-0000-0000-000077450000}"/>
    <cellStyle name="Input [yellow] 3 2 2 4 7 3" xfId="18506" xr:uid="{00000000-0005-0000-0000-000078450000}"/>
    <cellStyle name="Input [yellow] 3 2 2 4 7 4" xfId="18507" xr:uid="{00000000-0005-0000-0000-000079450000}"/>
    <cellStyle name="Input [yellow] 3 2 2 4 7 5" xfId="18508" xr:uid="{00000000-0005-0000-0000-00007A450000}"/>
    <cellStyle name="Input [yellow] 3 2 2 4 7 6" xfId="18509" xr:uid="{00000000-0005-0000-0000-00007B450000}"/>
    <cellStyle name="Input [yellow] 3 2 2 4 7 7" xfId="18510" xr:uid="{00000000-0005-0000-0000-00007C450000}"/>
    <cellStyle name="Input [yellow] 3 2 2 4 7 8" xfId="18511" xr:uid="{00000000-0005-0000-0000-00007D450000}"/>
    <cellStyle name="Input [yellow] 3 2 2 4 8" xfId="18512" xr:uid="{00000000-0005-0000-0000-00007E450000}"/>
    <cellStyle name="Input [yellow] 3 2 2 4 8 2" xfId="18513" xr:uid="{00000000-0005-0000-0000-00007F450000}"/>
    <cellStyle name="Input [yellow] 3 2 2 4 8 3" xfId="18514" xr:uid="{00000000-0005-0000-0000-000080450000}"/>
    <cellStyle name="Input [yellow] 3 2 2 4 8 4" xfId="18515" xr:uid="{00000000-0005-0000-0000-000081450000}"/>
    <cellStyle name="Input [yellow] 3 2 2 4 8 5" xfId="18516" xr:uid="{00000000-0005-0000-0000-000082450000}"/>
    <cellStyle name="Input [yellow] 3 2 2 4 8 6" xfId="18517" xr:uid="{00000000-0005-0000-0000-000083450000}"/>
    <cellStyle name="Input [yellow] 3 2 2 4 8 7" xfId="18518" xr:uid="{00000000-0005-0000-0000-000084450000}"/>
    <cellStyle name="Input [yellow] 3 2 2 4 8 8" xfId="18519" xr:uid="{00000000-0005-0000-0000-000085450000}"/>
    <cellStyle name="Input [yellow] 3 2 2 4 9" xfId="18520" xr:uid="{00000000-0005-0000-0000-000086450000}"/>
    <cellStyle name="Input [yellow] 3 2 2 5" xfId="713" xr:uid="{00000000-0005-0000-0000-000087450000}"/>
    <cellStyle name="Input [yellow] 3 2 2 5 10" xfId="18521" xr:uid="{00000000-0005-0000-0000-000088450000}"/>
    <cellStyle name="Input [yellow] 3 2 2 5 2" xfId="18522" xr:uid="{00000000-0005-0000-0000-000089450000}"/>
    <cellStyle name="Input [yellow] 3 2 2 5 2 2" xfId="18523" xr:uid="{00000000-0005-0000-0000-00008A450000}"/>
    <cellStyle name="Input [yellow] 3 2 2 5 2 3" xfId="18524" xr:uid="{00000000-0005-0000-0000-00008B450000}"/>
    <cellStyle name="Input [yellow] 3 2 2 5 2 4" xfId="18525" xr:uid="{00000000-0005-0000-0000-00008C450000}"/>
    <cellStyle name="Input [yellow] 3 2 2 5 2 5" xfId="18526" xr:uid="{00000000-0005-0000-0000-00008D450000}"/>
    <cellStyle name="Input [yellow] 3 2 2 5 2 6" xfId="18527" xr:uid="{00000000-0005-0000-0000-00008E450000}"/>
    <cellStyle name="Input [yellow] 3 2 2 5 2 7" xfId="18528" xr:uid="{00000000-0005-0000-0000-00008F450000}"/>
    <cellStyle name="Input [yellow] 3 2 2 5 2 8" xfId="18529" xr:uid="{00000000-0005-0000-0000-000090450000}"/>
    <cellStyle name="Input [yellow] 3 2 2 5 3" xfId="18530" xr:uid="{00000000-0005-0000-0000-000091450000}"/>
    <cellStyle name="Input [yellow] 3 2 2 5 4" xfId="18531" xr:uid="{00000000-0005-0000-0000-000092450000}"/>
    <cellStyle name="Input [yellow] 3 2 2 5 5" xfId="18532" xr:uid="{00000000-0005-0000-0000-000093450000}"/>
    <cellStyle name="Input [yellow] 3 2 2 5 6" xfId="18533" xr:uid="{00000000-0005-0000-0000-000094450000}"/>
    <cellStyle name="Input [yellow] 3 2 2 5 7" xfId="18534" xr:uid="{00000000-0005-0000-0000-000095450000}"/>
    <cellStyle name="Input [yellow] 3 2 2 5 8" xfId="18535" xr:uid="{00000000-0005-0000-0000-000096450000}"/>
    <cellStyle name="Input [yellow] 3 2 2 5 9" xfId="18536" xr:uid="{00000000-0005-0000-0000-000097450000}"/>
    <cellStyle name="Input [yellow] 3 2 2 6" xfId="18537" xr:uid="{00000000-0005-0000-0000-000098450000}"/>
    <cellStyle name="Input [yellow] 3 2 2 6 10" xfId="18538" xr:uid="{00000000-0005-0000-0000-000099450000}"/>
    <cellStyle name="Input [yellow] 3 2 2 6 2" xfId="18539" xr:uid="{00000000-0005-0000-0000-00009A450000}"/>
    <cellStyle name="Input [yellow] 3 2 2 6 2 2" xfId="18540" xr:uid="{00000000-0005-0000-0000-00009B450000}"/>
    <cellStyle name="Input [yellow] 3 2 2 6 2 3" xfId="18541" xr:uid="{00000000-0005-0000-0000-00009C450000}"/>
    <cellStyle name="Input [yellow] 3 2 2 6 2 4" xfId="18542" xr:uid="{00000000-0005-0000-0000-00009D450000}"/>
    <cellStyle name="Input [yellow] 3 2 2 6 2 5" xfId="18543" xr:uid="{00000000-0005-0000-0000-00009E450000}"/>
    <cellStyle name="Input [yellow] 3 2 2 6 2 6" xfId="18544" xr:uid="{00000000-0005-0000-0000-00009F450000}"/>
    <cellStyle name="Input [yellow] 3 2 2 6 2 7" xfId="18545" xr:uid="{00000000-0005-0000-0000-0000A0450000}"/>
    <cellStyle name="Input [yellow] 3 2 2 6 2 8" xfId="18546" xr:uid="{00000000-0005-0000-0000-0000A1450000}"/>
    <cellStyle name="Input [yellow] 3 2 2 6 3" xfId="18547" xr:uid="{00000000-0005-0000-0000-0000A2450000}"/>
    <cellStyle name="Input [yellow] 3 2 2 6 4" xfId="18548" xr:uid="{00000000-0005-0000-0000-0000A3450000}"/>
    <cellStyle name="Input [yellow] 3 2 2 6 5" xfId="18549" xr:uid="{00000000-0005-0000-0000-0000A4450000}"/>
    <cellStyle name="Input [yellow] 3 2 2 6 6" xfId="18550" xr:uid="{00000000-0005-0000-0000-0000A5450000}"/>
    <cellStyle name="Input [yellow] 3 2 2 6 7" xfId="18551" xr:uid="{00000000-0005-0000-0000-0000A6450000}"/>
    <cellStyle name="Input [yellow] 3 2 2 6 8" xfId="18552" xr:uid="{00000000-0005-0000-0000-0000A7450000}"/>
    <cellStyle name="Input [yellow] 3 2 2 6 9" xfId="18553" xr:uid="{00000000-0005-0000-0000-0000A8450000}"/>
    <cellStyle name="Input [yellow] 3 2 2 7" xfId="18554" xr:uid="{00000000-0005-0000-0000-0000A9450000}"/>
    <cellStyle name="Input [yellow] 3 2 2 7 2" xfId="18555" xr:uid="{00000000-0005-0000-0000-0000AA450000}"/>
    <cellStyle name="Input [yellow] 3 2 2 7 3" xfId="18556" xr:uid="{00000000-0005-0000-0000-0000AB450000}"/>
    <cellStyle name="Input [yellow] 3 2 2 7 4" xfId="18557" xr:uid="{00000000-0005-0000-0000-0000AC450000}"/>
    <cellStyle name="Input [yellow] 3 2 2 7 5" xfId="18558" xr:uid="{00000000-0005-0000-0000-0000AD450000}"/>
    <cellStyle name="Input [yellow] 3 2 2 7 6" xfId="18559" xr:uid="{00000000-0005-0000-0000-0000AE450000}"/>
    <cellStyle name="Input [yellow] 3 2 2 7 7" xfId="18560" xr:uid="{00000000-0005-0000-0000-0000AF450000}"/>
    <cellStyle name="Input [yellow] 3 2 2 7 8" xfId="18561" xr:uid="{00000000-0005-0000-0000-0000B0450000}"/>
    <cellStyle name="Input [yellow] 3 2 2 7 9" xfId="18562" xr:uid="{00000000-0005-0000-0000-0000B1450000}"/>
    <cellStyle name="Input [yellow] 3 2 2 8" xfId="18563" xr:uid="{00000000-0005-0000-0000-0000B2450000}"/>
    <cellStyle name="Input [yellow] 3 2 2 8 2" xfId="18564" xr:uid="{00000000-0005-0000-0000-0000B3450000}"/>
    <cellStyle name="Input [yellow] 3 2 2 8 3" xfId="18565" xr:uid="{00000000-0005-0000-0000-0000B4450000}"/>
    <cellStyle name="Input [yellow] 3 2 2 8 4" xfId="18566" xr:uid="{00000000-0005-0000-0000-0000B5450000}"/>
    <cellStyle name="Input [yellow] 3 2 2 8 5" xfId="18567" xr:uid="{00000000-0005-0000-0000-0000B6450000}"/>
    <cellStyle name="Input [yellow] 3 2 2 8 6" xfId="18568" xr:uid="{00000000-0005-0000-0000-0000B7450000}"/>
    <cellStyle name="Input [yellow] 3 2 2 8 7" xfId="18569" xr:uid="{00000000-0005-0000-0000-0000B8450000}"/>
    <cellStyle name="Input [yellow] 3 2 2 8 8" xfId="18570" xr:uid="{00000000-0005-0000-0000-0000B9450000}"/>
    <cellStyle name="Input [yellow] 3 2 2 9" xfId="18571" xr:uid="{00000000-0005-0000-0000-0000BA450000}"/>
    <cellStyle name="Input [yellow] 3 2 2 9 2" xfId="18572" xr:uid="{00000000-0005-0000-0000-0000BB450000}"/>
    <cellStyle name="Input [yellow] 3 2 2 9 3" xfId="18573" xr:uid="{00000000-0005-0000-0000-0000BC450000}"/>
    <cellStyle name="Input [yellow] 3 2 2 9 4" xfId="18574" xr:uid="{00000000-0005-0000-0000-0000BD450000}"/>
    <cellStyle name="Input [yellow] 3 2 2 9 5" xfId="18575" xr:uid="{00000000-0005-0000-0000-0000BE450000}"/>
    <cellStyle name="Input [yellow] 3 2 2 9 6" xfId="18576" xr:uid="{00000000-0005-0000-0000-0000BF450000}"/>
    <cellStyle name="Input [yellow] 3 2 2 9 7" xfId="18577" xr:uid="{00000000-0005-0000-0000-0000C0450000}"/>
    <cellStyle name="Input [yellow] 3 2 2 9 8" xfId="18578" xr:uid="{00000000-0005-0000-0000-0000C1450000}"/>
    <cellStyle name="Input [yellow] 3 2 3" xfId="714" xr:uid="{00000000-0005-0000-0000-0000C2450000}"/>
    <cellStyle name="Input [yellow] 3 2 3 10" xfId="18579" xr:uid="{00000000-0005-0000-0000-0000C3450000}"/>
    <cellStyle name="Input [yellow] 3 2 3 10 2" xfId="18580" xr:uid="{00000000-0005-0000-0000-0000C4450000}"/>
    <cellStyle name="Input [yellow] 3 2 3 10 3" xfId="18581" xr:uid="{00000000-0005-0000-0000-0000C5450000}"/>
    <cellStyle name="Input [yellow] 3 2 3 10 4" xfId="18582" xr:uid="{00000000-0005-0000-0000-0000C6450000}"/>
    <cellStyle name="Input [yellow] 3 2 3 10 5" xfId="18583" xr:uid="{00000000-0005-0000-0000-0000C7450000}"/>
    <cellStyle name="Input [yellow] 3 2 3 10 6" xfId="18584" xr:uid="{00000000-0005-0000-0000-0000C8450000}"/>
    <cellStyle name="Input [yellow] 3 2 3 10 7" xfId="18585" xr:uid="{00000000-0005-0000-0000-0000C9450000}"/>
    <cellStyle name="Input [yellow] 3 2 3 10 8" xfId="18586" xr:uid="{00000000-0005-0000-0000-0000CA450000}"/>
    <cellStyle name="Input [yellow] 3 2 3 11" xfId="18587" xr:uid="{00000000-0005-0000-0000-0000CB450000}"/>
    <cellStyle name="Input [yellow] 3 2 3 11 2" xfId="18588" xr:uid="{00000000-0005-0000-0000-0000CC450000}"/>
    <cellStyle name="Input [yellow] 3 2 3 11 3" xfId="18589" xr:uid="{00000000-0005-0000-0000-0000CD450000}"/>
    <cellStyle name="Input [yellow] 3 2 3 11 4" xfId="18590" xr:uid="{00000000-0005-0000-0000-0000CE450000}"/>
    <cellStyle name="Input [yellow] 3 2 3 11 5" xfId="18591" xr:uid="{00000000-0005-0000-0000-0000CF450000}"/>
    <cellStyle name="Input [yellow] 3 2 3 11 6" xfId="18592" xr:uid="{00000000-0005-0000-0000-0000D0450000}"/>
    <cellStyle name="Input [yellow] 3 2 3 11 7" xfId="18593" xr:uid="{00000000-0005-0000-0000-0000D1450000}"/>
    <cellStyle name="Input [yellow] 3 2 3 11 8" xfId="18594" xr:uid="{00000000-0005-0000-0000-0000D2450000}"/>
    <cellStyle name="Input [yellow] 3 2 3 12" xfId="18595" xr:uid="{00000000-0005-0000-0000-0000D3450000}"/>
    <cellStyle name="Input [yellow] 3 2 3 13" xfId="18596" xr:uid="{00000000-0005-0000-0000-0000D4450000}"/>
    <cellStyle name="Input [yellow] 3 2 3 14" xfId="18597" xr:uid="{00000000-0005-0000-0000-0000D5450000}"/>
    <cellStyle name="Input [yellow] 3 2 3 15" xfId="18598" xr:uid="{00000000-0005-0000-0000-0000D6450000}"/>
    <cellStyle name="Input [yellow] 3 2 3 16" xfId="18599" xr:uid="{00000000-0005-0000-0000-0000D7450000}"/>
    <cellStyle name="Input [yellow] 3 2 3 17" xfId="18600" xr:uid="{00000000-0005-0000-0000-0000D8450000}"/>
    <cellStyle name="Input [yellow] 3 2 3 18" xfId="18601" xr:uid="{00000000-0005-0000-0000-0000D9450000}"/>
    <cellStyle name="Input [yellow] 3 2 3 19" xfId="18602" xr:uid="{00000000-0005-0000-0000-0000DA450000}"/>
    <cellStyle name="Input [yellow] 3 2 3 2" xfId="715" xr:uid="{00000000-0005-0000-0000-0000DB450000}"/>
    <cellStyle name="Input [yellow] 3 2 3 2 10" xfId="18603" xr:uid="{00000000-0005-0000-0000-0000DC450000}"/>
    <cellStyle name="Input [yellow] 3 2 3 2 11" xfId="18604" xr:uid="{00000000-0005-0000-0000-0000DD450000}"/>
    <cellStyle name="Input [yellow] 3 2 3 2 12" xfId="18605" xr:uid="{00000000-0005-0000-0000-0000DE450000}"/>
    <cellStyle name="Input [yellow] 3 2 3 2 13" xfId="18606" xr:uid="{00000000-0005-0000-0000-0000DF450000}"/>
    <cellStyle name="Input [yellow] 3 2 3 2 14" xfId="18607" xr:uid="{00000000-0005-0000-0000-0000E0450000}"/>
    <cellStyle name="Input [yellow] 3 2 3 2 15" xfId="18608" xr:uid="{00000000-0005-0000-0000-0000E1450000}"/>
    <cellStyle name="Input [yellow] 3 2 3 2 16" xfId="18609" xr:uid="{00000000-0005-0000-0000-0000E2450000}"/>
    <cellStyle name="Input [yellow] 3 2 3 2 17" xfId="18610" xr:uid="{00000000-0005-0000-0000-0000E3450000}"/>
    <cellStyle name="Input [yellow] 3 2 3 2 2" xfId="716" xr:uid="{00000000-0005-0000-0000-0000E4450000}"/>
    <cellStyle name="Input [yellow] 3 2 3 2 2 10" xfId="18611" xr:uid="{00000000-0005-0000-0000-0000E5450000}"/>
    <cellStyle name="Input [yellow] 3 2 3 2 2 11" xfId="18612" xr:uid="{00000000-0005-0000-0000-0000E6450000}"/>
    <cellStyle name="Input [yellow] 3 2 3 2 2 12" xfId="18613" xr:uid="{00000000-0005-0000-0000-0000E7450000}"/>
    <cellStyle name="Input [yellow] 3 2 3 2 2 13" xfId="18614" xr:uid="{00000000-0005-0000-0000-0000E8450000}"/>
    <cellStyle name="Input [yellow] 3 2 3 2 2 14" xfId="18615" xr:uid="{00000000-0005-0000-0000-0000E9450000}"/>
    <cellStyle name="Input [yellow] 3 2 3 2 2 15" xfId="18616" xr:uid="{00000000-0005-0000-0000-0000EA450000}"/>
    <cellStyle name="Input [yellow] 3 2 3 2 2 16" xfId="18617" xr:uid="{00000000-0005-0000-0000-0000EB450000}"/>
    <cellStyle name="Input [yellow] 3 2 3 2 2 2" xfId="717" xr:uid="{00000000-0005-0000-0000-0000EC450000}"/>
    <cellStyle name="Input [yellow] 3 2 3 2 2 2 10" xfId="18618" xr:uid="{00000000-0005-0000-0000-0000ED450000}"/>
    <cellStyle name="Input [yellow] 3 2 3 2 2 2 2" xfId="18619" xr:uid="{00000000-0005-0000-0000-0000EE450000}"/>
    <cellStyle name="Input [yellow] 3 2 3 2 2 2 2 2" xfId="18620" xr:uid="{00000000-0005-0000-0000-0000EF450000}"/>
    <cellStyle name="Input [yellow] 3 2 3 2 2 2 2 3" xfId="18621" xr:uid="{00000000-0005-0000-0000-0000F0450000}"/>
    <cellStyle name="Input [yellow] 3 2 3 2 2 2 2 4" xfId="18622" xr:uid="{00000000-0005-0000-0000-0000F1450000}"/>
    <cellStyle name="Input [yellow] 3 2 3 2 2 2 2 5" xfId="18623" xr:uid="{00000000-0005-0000-0000-0000F2450000}"/>
    <cellStyle name="Input [yellow] 3 2 3 2 2 2 2 6" xfId="18624" xr:uid="{00000000-0005-0000-0000-0000F3450000}"/>
    <cellStyle name="Input [yellow] 3 2 3 2 2 2 2 7" xfId="18625" xr:uid="{00000000-0005-0000-0000-0000F4450000}"/>
    <cellStyle name="Input [yellow] 3 2 3 2 2 2 2 8" xfId="18626" xr:uid="{00000000-0005-0000-0000-0000F5450000}"/>
    <cellStyle name="Input [yellow] 3 2 3 2 2 2 3" xfId="18627" xr:uid="{00000000-0005-0000-0000-0000F6450000}"/>
    <cellStyle name="Input [yellow] 3 2 3 2 2 2 4" xfId="18628" xr:uid="{00000000-0005-0000-0000-0000F7450000}"/>
    <cellStyle name="Input [yellow] 3 2 3 2 2 2 5" xfId="18629" xr:uid="{00000000-0005-0000-0000-0000F8450000}"/>
    <cellStyle name="Input [yellow] 3 2 3 2 2 2 6" xfId="18630" xr:uid="{00000000-0005-0000-0000-0000F9450000}"/>
    <cellStyle name="Input [yellow] 3 2 3 2 2 2 7" xfId="18631" xr:uid="{00000000-0005-0000-0000-0000FA450000}"/>
    <cellStyle name="Input [yellow] 3 2 3 2 2 2 8" xfId="18632" xr:uid="{00000000-0005-0000-0000-0000FB450000}"/>
    <cellStyle name="Input [yellow] 3 2 3 2 2 2 9" xfId="18633" xr:uid="{00000000-0005-0000-0000-0000FC450000}"/>
    <cellStyle name="Input [yellow] 3 2 3 2 2 3" xfId="18634" xr:uid="{00000000-0005-0000-0000-0000FD450000}"/>
    <cellStyle name="Input [yellow] 3 2 3 2 2 3 10" xfId="18635" xr:uid="{00000000-0005-0000-0000-0000FE450000}"/>
    <cellStyle name="Input [yellow] 3 2 3 2 2 3 2" xfId="18636" xr:uid="{00000000-0005-0000-0000-0000FF450000}"/>
    <cellStyle name="Input [yellow] 3 2 3 2 2 3 2 2" xfId="18637" xr:uid="{00000000-0005-0000-0000-000000460000}"/>
    <cellStyle name="Input [yellow] 3 2 3 2 2 3 2 3" xfId="18638" xr:uid="{00000000-0005-0000-0000-000001460000}"/>
    <cellStyle name="Input [yellow] 3 2 3 2 2 3 2 4" xfId="18639" xr:uid="{00000000-0005-0000-0000-000002460000}"/>
    <cellStyle name="Input [yellow] 3 2 3 2 2 3 2 5" xfId="18640" xr:uid="{00000000-0005-0000-0000-000003460000}"/>
    <cellStyle name="Input [yellow] 3 2 3 2 2 3 2 6" xfId="18641" xr:uid="{00000000-0005-0000-0000-000004460000}"/>
    <cellStyle name="Input [yellow] 3 2 3 2 2 3 2 7" xfId="18642" xr:uid="{00000000-0005-0000-0000-000005460000}"/>
    <cellStyle name="Input [yellow] 3 2 3 2 2 3 2 8" xfId="18643" xr:uid="{00000000-0005-0000-0000-000006460000}"/>
    <cellStyle name="Input [yellow] 3 2 3 2 2 3 3" xfId="18644" xr:uid="{00000000-0005-0000-0000-000007460000}"/>
    <cellStyle name="Input [yellow] 3 2 3 2 2 3 4" xfId="18645" xr:uid="{00000000-0005-0000-0000-000008460000}"/>
    <cellStyle name="Input [yellow] 3 2 3 2 2 3 5" xfId="18646" xr:uid="{00000000-0005-0000-0000-000009460000}"/>
    <cellStyle name="Input [yellow] 3 2 3 2 2 3 6" xfId="18647" xr:uid="{00000000-0005-0000-0000-00000A460000}"/>
    <cellStyle name="Input [yellow] 3 2 3 2 2 3 7" xfId="18648" xr:uid="{00000000-0005-0000-0000-00000B460000}"/>
    <cellStyle name="Input [yellow] 3 2 3 2 2 3 8" xfId="18649" xr:uid="{00000000-0005-0000-0000-00000C460000}"/>
    <cellStyle name="Input [yellow] 3 2 3 2 2 3 9" xfId="18650" xr:uid="{00000000-0005-0000-0000-00000D460000}"/>
    <cellStyle name="Input [yellow] 3 2 3 2 2 4" xfId="18651" xr:uid="{00000000-0005-0000-0000-00000E460000}"/>
    <cellStyle name="Input [yellow] 3 2 3 2 2 4 2" xfId="18652" xr:uid="{00000000-0005-0000-0000-00000F460000}"/>
    <cellStyle name="Input [yellow] 3 2 3 2 2 4 3" xfId="18653" xr:uid="{00000000-0005-0000-0000-000010460000}"/>
    <cellStyle name="Input [yellow] 3 2 3 2 2 4 4" xfId="18654" xr:uid="{00000000-0005-0000-0000-000011460000}"/>
    <cellStyle name="Input [yellow] 3 2 3 2 2 4 5" xfId="18655" xr:uid="{00000000-0005-0000-0000-000012460000}"/>
    <cellStyle name="Input [yellow] 3 2 3 2 2 4 6" xfId="18656" xr:uid="{00000000-0005-0000-0000-000013460000}"/>
    <cellStyle name="Input [yellow] 3 2 3 2 2 4 7" xfId="18657" xr:uid="{00000000-0005-0000-0000-000014460000}"/>
    <cellStyle name="Input [yellow] 3 2 3 2 2 4 8" xfId="18658" xr:uid="{00000000-0005-0000-0000-000015460000}"/>
    <cellStyle name="Input [yellow] 3 2 3 2 2 4 9" xfId="18659" xr:uid="{00000000-0005-0000-0000-000016460000}"/>
    <cellStyle name="Input [yellow] 3 2 3 2 2 5" xfId="18660" xr:uid="{00000000-0005-0000-0000-000017460000}"/>
    <cellStyle name="Input [yellow] 3 2 3 2 2 5 2" xfId="18661" xr:uid="{00000000-0005-0000-0000-000018460000}"/>
    <cellStyle name="Input [yellow] 3 2 3 2 2 5 3" xfId="18662" xr:uid="{00000000-0005-0000-0000-000019460000}"/>
    <cellStyle name="Input [yellow] 3 2 3 2 2 5 4" xfId="18663" xr:uid="{00000000-0005-0000-0000-00001A460000}"/>
    <cellStyle name="Input [yellow] 3 2 3 2 2 5 5" xfId="18664" xr:uid="{00000000-0005-0000-0000-00001B460000}"/>
    <cellStyle name="Input [yellow] 3 2 3 2 2 5 6" xfId="18665" xr:uid="{00000000-0005-0000-0000-00001C460000}"/>
    <cellStyle name="Input [yellow] 3 2 3 2 2 5 7" xfId="18666" xr:uid="{00000000-0005-0000-0000-00001D460000}"/>
    <cellStyle name="Input [yellow] 3 2 3 2 2 5 8" xfId="18667" xr:uid="{00000000-0005-0000-0000-00001E460000}"/>
    <cellStyle name="Input [yellow] 3 2 3 2 2 6" xfId="18668" xr:uid="{00000000-0005-0000-0000-00001F460000}"/>
    <cellStyle name="Input [yellow] 3 2 3 2 2 6 2" xfId="18669" xr:uid="{00000000-0005-0000-0000-000020460000}"/>
    <cellStyle name="Input [yellow] 3 2 3 2 2 6 3" xfId="18670" xr:uid="{00000000-0005-0000-0000-000021460000}"/>
    <cellStyle name="Input [yellow] 3 2 3 2 2 6 4" xfId="18671" xr:uid="{00000000-0005-0000-0000-000022460000}"/>
    <cellStyle name="Input [yellow] 3 2 3 2 2 6 5" xfId="18672" xr:uid="{00000000-0005-0000-0000-000023460000}"/>
    <cellStyle name="Input [yellow] 3 2 3 2 2 6 6" xfId="18673" xr:uid="{00000000-0005-0000-0000-000024460000}"/>
    <cellStyle name="Input [yellow] 3 2 3 2 2 6 7" xfId="18674" xr:uid="{00000000-0005-0000-0000-000025460000}"/>
    <cellStyle name="Input [yellow] 3 2 3 2 2 6 8" xfId="18675" xr:uid="{00000000-0005-0000-0000-000026460000}"/>
    <cellStyle name="Input [yellow] 3 2 3 2 2 7" xfId="18676" xr:uid="{00000000-0005-0000-0000-000027460000}"/>
    <cellStyle name="Input [yellow] 3 2 3 2 2 7 2" xfId="18677" xr:uid="{00000000-0005-0000-0000-000028460000}"/>
    <cellStyle name="Input [yellow] 3 2 3 2 2 7 3" xfId="18678" xr:uid="{00000000-0005-0000-0000-000029460000}"/>
    <cellStyle name="Input [yellow] 3 2 3 2 2 7 4" xfId="18679" xr:uid="{00000000-0005-0000-0000-00002A460000}"/>
    <cellStyle name="Input [yellow] 3 2 3 2 2 7 5" xfId="18680" xr:uid="{00000000-0005-0000-0000-00002B460000}"/>
    <cellStyle name="Input [yellow] 3 2 3 2 2 7 6" xfId="18681" xr:uid="{00000000-0005-0000-0000-00002C460000}"/>
    <cellStyle name="Input [yellow] 3 2 3 2 2 7 7" xfId="18682" xr:uid="{00000000-0005-0000-0000-00002D460000}"/>
    <cellStyle name="Input [yellow] 3 2 3 2 2 7 8" xfId="18683" xr:uid="{00000000-0005-0000-0000-00002E460000}"/>
    <cellStyle name="Input [yellow] 3 2 3 2 2 8" xfId="18684" xr:uid="{00000000-0005-0000-0000-00002F460000}"/>
    <cellStyle name="Input [yellow] 3 2 3 2 2 8 2" xfId="18685" xr:uid="{00000000-0005-0000-0000-000030460000}"/>
    <cellStyle name="Input [yellow] 3 2 3 2 2 8 3" xfId="18686" xr:uid="{00000000-0005-0000-0000-000031460000}"/>
    <cellStyle name="Input [yellow] 3 2 3 2 2 8 4" xfId="18687" xr:uid="{00000000-0005-0000-0000-000032460000}"/>
    <cellStyle name="Input [yellow] 3 2 3 2 2 8 5" xfId="18688" xr:uid="{00000000-0005-0000-0000-000033460000}"/>
    <cellStyle name="Input [yellow] 3 2 3 2 2 8 6" xfId="18689" xr:uid="{00000000-0005-0000-0000-000034460000}"/>
    <cellStyle name="Input [yellow] 3 2 3 2 2 8 7" xfId="18690" xr:uid="{00000000-0005-0000-0000-000035460000}"/>
    <cellStyle name="Input [yellow] 3 2 3 2 2 8 8" xfId="18691" xr:uid="{00000000-0005-0000-0000-000036460000}"/>
    <cellStyle name="Input [yellow] 3 2 3 2 2 9" xfId="18692" xr:uid="{00000000-0005-0000-0000-000037460000}"/>
    <cellStyle name="Input [yellow] 3 2 3 2 3" xfId="718" xr:uid="{00000000-0005-0000-0000-000038460000}"/>
    <cellStyle name="Input [yellow] 3 2 3 2 3 10" xfId="18693" xr:uid="{00000000-0005-0000-0000-000039460000}"/>
    <cellStyle name="Input [yellow] 3 2 3 2 3 2" xfId="18694" xr:uid="{00000000-0005-0000-0000-00003A460000}"/>
    <cellStyle name="Input [yellow] 3 2 3 2 3 2 2" xfId="18695" xr:uid="{00000000-0005-0000-0000-00003B460000}"/>
    <cellStyle name="Input [yellow] 3 2 3 2 3 2 3" xfId="18696" xr:uid="{00000000-0005-0000-0000-00003C460000}"/>
    <cellStyle name="Input [yellow] 3 2 3 2 3 2 4" xfId="18697" xr:uid="{00000000-0005-0000-0000-00003D460000}"/>
    <cellStyle name="Input [yellow] 3 2 3 2 3 2 5" xfId="18698" xr:uid="{00000000-0005-0000-0000-00003E460000}"/>
    <cellStyle name="Input [yellow] 3 2 3 2 3 2 6" xfId="18699" xr:uid="{00000000-0005-0000-0000-00003F460000}"/>
    <cellStyle name="Input [yellow] 3 2 3 2 3 2 7" xfId="18700" xr:uid="{00000000-0005-0000-0000-000040460000}"/>
    <cellStyle name="Input [yellow] 3 2 3 2 3 2 8" xfId="18701" xr:uid="{00000000-0005-0000-0000-000041460000}"/>
    <cellStyle name="Input [yellow] 3 2 3 2 3 3" xfId="18702" xr:uid="{00000000-0005-0000-0000-000042460000}"/>
    <cellStyle name="Input [yellow] 3 2 3 2 3 4" xfId="18703" xr:uid="{00000000-0005-0000-0000-000043460000}"/>
    <cellStyle name="Input [yellow] 3 2 3 2 3 5" xfId="18704" xr:uid="{00000000-0005-0000-0000-000044460000}"/>
    <cellStyle name="Input [yellow] 3 2 3 2 3 6" xfId="18705" xr:uid="{00000000-0005-0000-0000-000045460000}"/>
    <cellStyle name="Input [yellow] 3 2 3 2 3 7" xfId="18706" xr:uid="{00000000-0005-0000-0000-000046460000}"/>
    <cellStyle name="Input [yellow] 3 2 3 2 3 8" xfId="18707" xr:uid="{00000000-0005-0000-0000-000047460000}"/>
    <cellStyle name="Input [yellow] 3 2 3 2 3 9" xfId="18708" xr:uid="{00000000-0005-0000-0000-000048460000}"/>
    <cellStyle name="Input [yellow] 3 2 3 2 4" xfId="18709" xr:uid="{00000000-0005-0000-0000-000049460000}"/>
    <cellStyle name="Input [yellow] 3 2 3 2 4 10" xfId="18710" xr:uid="{00000000-0005-0000-0000-00004A460000}"/>
    <cellStyle name="Input [yellow] 3 2 3 2 4 2" xfId="18711" xr:uid="{00000000-0005-0000-0000-00004B460000}"/>
    <cellStyle name="Input [yellow] 3 2 3 2 4 2 2" xfId="18712" xr:uid="{00000000-0005-0000-0000-00004C460000}"/>
    <cellStyle name="Input [yellow] 3 2 3 2 4 2 3" xfId="18713" xr:uid="{00000000-0005-0000-0000-00004D460000}"/>
    <cellStyle name="Input [yellow] 3 2 3 2 4 2 4" xfId="18714" xr:uid="{00000000-0005-0000-0000-00004E460000}"/>
    <cellStyle name="Input [yellow] 3 2 3 2 4 2 5" xfId="18715" xr:uid="{00000000-0005-0000-0000-00004F460000}"/>
    <cellStyle name="Input [yellow] 3 2 3 2 4 2 6" xfId="18716" xr:uid="{00000000-0005-0000-0000-000050460000}"/>
    <cellStyle name="Input [yellow] 3 2 3 2 4 2 7" xfId="18717" xr:uid="{00000000-0005-0000-0000-000051460000}"/>
    <cellStyle name="Input [yellow] 3 2 3 2 4 2 8" xfId="18718" xr:uid="{00000000-0005-0000-0000-000052460000}"/>
    <cellStyle name="Input [yellow] 3 2 3 2 4 3" xfId="18719" xr:uid="{00000000-0005-0000-0000-000053460000}"/>
    <cellStyle name="Input [yellow] 3 2 3 2 4 4" xfId="18720" xr:uid="{00000000-0005-0000-0000-000054460000}"/>
    <cellStyle name="Input [yellow] 3 2 3 2 4 5" xfId="18721" xr:uid="{00000000-0005-0000-0000-000055460000}"/>
    <cellStyle name="Input [yellow] 3 2 3 2 4 6" xfId="18722" xr:uid="{00000000-0005-0000-0000-000056460000}"/>
    <cellStyle name="Input [yellow] 3 2 3 2 4 7" xfId="18723" xr:uid="{00000000-0005-0000-0000-000057460000}"/>
    <cellStyle name="Input [yellow] 3 2 3 2 4 8" xfId="18724" xr:uid="{00000000-0005-0000-0000-000058460000}"/>
    <cellStyle name="Input [yellow] 3 2 3 2 4 9" xfId="18725" xr:uid="{00000000-0005-0000-0000-000059460000}"/>
    <cellStyle name="Input [yellow] 3 2 3 2 5" xfId="18726" xr:uid="{00000000-0005-0000-0000-00005A460000}"/>
    <cellStyle name="Input [yellow] 3 2 3 2 5 2" xfId="18727" xr:uid="{00000000-0005-0000-0000-00005B460000}"/>
    <cellStyle name="Input [yellow] 3 2 3 2 5 3" xfId="18728" xr:uid="{00000000-0005-0000-0000-00005C460000}"/>
    <cellStyle name="Input [yellow] 3 2 3 2 5 4" xfId="18729" xr:uid="{00000000-0005-0000-0000-00005D460000}"/>
    <cellStyle name="Input [yellow] 3 2 3 2 5 5" xfId="18730" xr:uid="{00000000-0005-0000-0000-00005E460000}"/>
    <cellStyle name="Input [yellow] 3 2 3 2 5 6" xfId="18731" xr:uid="{00000000-0005-0000-0000-00005F460000}"/>
    <cellStyle name="Input [yellow] 3 2 3 2 5 7" xfId="18732" xr:uid="{00000000-0005-0000-0000-000060460000}"/>
    <cellStyle name="Input [yellow] 3 2 3 2 5 8" xfId="18733" xr:uid="{00000000-0005-0000-0000-000061460000}"/>
    <cellStyle name="Input [yellow] 3 2 3 2 5 9" xfId="18734" xr:uid="{00000000-0005-0000-0000-000062460000}"/>
    <cellStyle name="Input [yellow] 3 2 3 2 6" xfId="18735" xr:uid="{00000000-0005-0000-0000-000063460000}"/>
    <cellStyle name="Input [yellow] 3 2 3 2 6 2" xfId="18736" xr:uid="{00000000-0005-0000-0000-000064460000}"/>
    <cellStyle name="Input [yellow] 3 2 3 2 6 3" xfId="18737" xr:uid="{00000000-0005-0000-0000-000065460000}"/>
    <cellStyle name="Input [yellow] 3 2 3 2 6 4" xfId="18738" xr:uid="{00000000-0005-0000-0000-000066460000}"/>
    <cellStyle name="Input [yellow] 3 2 3 2 6 5" xfId="18739" xr:uid="{00000000-0005-0000-0000-000067460000}"/>
    <cellStyle name="Input [yellow] 3 2 3 2 6 6" xfId="18740" xr:uid="{00000000-0005-0000-0000-000068460000}"/>
    <cellStyle name="Input [yellow] 3 2 3 2 6 7" xfId="18741" xr:uid="{00000000-0005-0000-0000-000069460000}"/>
    <cellStyle name="Input [yellow] 3 2 3 2 6 8" xfId="18742" xr:uid="{00000000-0005-0000-0000-00006A460000}"/>
    <cellStyle name="Input [yellow] 3 2 3 2 7" xfId="18743" xr:uid="{00000000-0005-0000-0000-00006B460000}"/>
    <cellStyle name="Input [yellow] 3 2 3 2 7 2" xfId="18744" xr:uid="{00000000-0005-0000-0000-00006C460000}"/>
    <cellStyle name="Input [yellow] 3 2 3 2 7 3" xfId="18745" xr:uid="{00000000-0005-0000-0000-00006D460000}"/>
    <cellStyle name="Input [yellow] 3 2 3 2 7 4" xfId="18746" xr:uid="{00000000-0005-0000-0000-00006E460000}"/>
    <cellStyle name="Input [yellow] 3 2 3 2 7 5" xfId="18747" xr:uid="{00000000-0005-0000-0000-00006F460000}"/>
    <cellStyle name="Input [yellow] 3 2 3 2 7 6" xfId="18748" xr:uid="{00000000-0005-0000-0000-000070460000}"/>
    <cellStyle name="Input [yellow] 3 2 3 2 7 7" xfId="18749" xr:uid="{00000000-0005-0000-0000-000071460000}"/>
    <cellStyle name="Input [yellow] 3 2 3 2 7 8" xfId="18750" xr:uid="{00000000-0005-0000-0000-000072460000}"/>
    <cellStyle name="Input [yellow] 3 2 3 2 8" xfId="18751" xr:uid="{00000000-0005-0000-0000-000073460000}"/>
    <cellStyle name="Input [yellow] 3 2 3 2 8 2" xfId="18752" xr:uid="{00000000-0005-0000-0000-000074460000}"/>
    <cellStyle name="Input [yellow] 3 2 3 2 8 3" xfId="18753" xr:uid="{00000000-0005-0000-0000-000075460000}"/>
    <cellStyle name="Input [yellow] 3 2 3 2 8 4" xfId="18754" xr:uid="{00000000-0005-0000-0000-000076460000}"/>
    <cellStyle name="Input [yellow] 3 2 3 2 8 5" xfId="18755" xr:uid="{00000000-0005-0000-0000-000077460000}"/>
    <cellStyle name="Input [yellow] 3 2 3 2 8 6" xfId="18756" xr:uid="{00000000-0005-0000-0000-000078460000}"/>
    <cellStyle name="Input [yellow] 3 2 3 2 8 7" xfId="18757" xr:uid="{00000000-0005-0000-0000-000079460000}"/>
    <cellStyle name="Input [yellow] 3 2 3 2 8 8" xfId="18758" xr:uid="{00000000-0005-0000-0000-00007A460000}"/>
    <cellStyle name="Input [yellow] 3 2 3 2 9" xfId="18759" xr:uid="{00000000-0005-0000-0000-00007B460000}"/>
    <cellStyle name="Input [yellow] 3 2 3 2 9 2" xfId="18760" xr:uid="{00000000-0005-0000-0000-00007C460000}"/>
    <cellStyle name="Input [yellow] 3 2 3 2 9 3" xfId="18761" xr:uid="{00000000-0005-0000-0000-00007D460000}"/>
    <cellStyle name="Input [yellow] 3 2 3 2 9 4" xfId="18762" xr:uid="{00000000-0005-0000-0000-00007E460000}"/>
    <cellStyle name="Input [yellow] 3 2 3 2 9 5" xfId="18763" xr:uid="{00000000-0005-0000-0000-00007F460000}"/>
    <cellStyle name="Input [yellow] 3 2 3 2 9 6" xfId="18764" xr:uid="{00000000-0005-0000-0000-000080460000}"/>
    <cellStyle name="Input [yellow] 3 2 3 2 9 7" xfId="18765" xr:uid="{00000000-0005-0000-0000-000081460000}"/>
    <cellStyle name="Input [yellow] 3 2 3 2 9 8" xfId="18766" xr:uid="{00000000-0005-0000-0000-000082460000}"/>
    <cellStyle name="Input [yellow] 3 2 3 3" xfId="719" xr:uid="{00000000-0005-0000-0000-000083460000}"/>
    <cellStyle name="Input [yellow] 3 2 3 3 10" xfId="18767" xr:uid="{00000000-0005-0000-0000-000084460000}"/>
    <cellStyle name="Input [yellow] 3 2 3 3 11" xfId="18768" xr:uid="{00000000-0005-0000-0000-000085460000}"/>
    <cellStyle name="Input [yellow] 3 2 3 3 12" xfId="18769" xr:uid="{00000000-0005-0000-0000-000086460000}"/>
    <cellStyle name="Input [yellow] 3 2 3 3 13" xfId="18770" xr:uid="{00000000-0005-0000-0000-000087460000}"/>
    <cellStyle name="Input [yellow] 3 2 3 3 14" xfId="18771" xr:uid="{00000000-0005-0000-0000-000088460000}"/>
    <cellStyle name="Input [yellow] 3 2 3 3 15" xfId="18772" xr:uid="{00000000-0005-0000-0000-000089460000}"/>
    <cellStyle name="Input [yellow] 3 2 3 3 16" xfId="18773" xr:uid="{00000000-0005-0000-0000-00008A460000}"/>
    <cellStyle name="Input [yellow] 3 2 3 3 17" xfId="18774" xr:uid="{00000000-0005-0000-0000-00008B460000}"/>
    <cellStyle name="Input [yellow] 3 2 3 3 2" xfId="720" xr:uid="{00000000-0005-0000-0000-00008C460000}"/>
    <cellStyle name="Input [yellow] 3 2 3 3 2 10" xfId="18775" xr:uid="{00000000-0005-0000-0000-00008D460000}"/>
    <cellStyle name="Input [yellow] 3 2 3 3 2 11" xfId="18776" xr:uid="{00000000-0005-0000-0000-00008E460000}"/>
    <cellStyle name="Input [yellow] 3 2 3 3 2 12" xfId="18777" xr:uid="{00000000-0005-0000-0000-00008F460000}"/>
    <cellStyle name="Input [yellow] 3 2 3 3 2 13" xfId="18778" xr:uid="{00000000-0005-0000-0000-000090460000}"/>
    <cellStyle name="Input [yellow] 3 2 3 3 2 14" xfId="18779" xr:uid="{00000000-0005-0000-0000-000091460000}"/>
    <cellStyle name="Input [yellow] 3 2 3 3 2 15" xfId="18780" xr:uid="{00000000-0005-0000-0000-000092460000}"/>
    <cellStyle name="Input [yellow] 3 2 3 3 2 16" xfId="18781" xr:uid="{00000000-0005-0000-0000-000093460000}"/>
    <cellStyle name="Input [yellow] 3 2 3 3 2 2" xfId="721" xr:uid="{00000000-0005-0000-0000-000094460000}"/>
    <cellStyle name="Input [yellow] 3 2 3 3 2 2 10" xfId="18782" xr:uid="{00000000-0005-0000-0000-000095460000}"/>
    <cellStyle name="Input [yellow] 3 2 3 3 2 2 2" xfId="18783" xr:uid="{00000000-0005-0000-0000-000096460000}"/>
    <cellStyle name="Input [yellow] 3 2 3 3 2 2 2 2" xfId="18784" xr:uid="{00000000-0005-0000-0000-000097460000}"/>
    <cellStyle name="Input [yellow] 3 2 3 3 2 2 2 3" xfId="18785" xr:uid="{00000000-0005-0000-0000-000098460000}"/>
    <cellStyle name="Input [yellow] 3 2 3 3 2 2 2 4" xfId="18786" xr:uid="{00000000-0005-0000-0000-000099460000}"/>
    <cellStyle name="Input [yellow] 3 2 3 3 2 2 2 5" xfId="18787" xr:uid="{00000000-0005-0000-0000-00009A460000}"/>
    <cellStyle name="Input [yellow] 3 2 3 3 2 2 2 6" xfId="18788" xr:uid="{00000000-0005-0000-0000-00009B460000}"/>
    <cellStyle name="Input [yellow] 3 2 3 3 2 2 2 7" xfId="18789" xr:uid="{00000000-0005-0000-0000-00009C460000}"/>
    <cellStyle name="Input [yellow] 3 2 3 3 2 2 2 8" xfId="18790" xr:uid="{00000000-0005-0000-0000-00009D460000}"/>
    <cellStyle name="Input [yellow] 3 2 3 3 2 2 3" xfId="18791" xr:uid="{00000000-0005-0000-0000-00009E460000}"/>
    <cellStyle name="Input [yellow] 3 2 3 3 2 2 4" xfId="18792" xr:uid="{00000000-0005-0000-0000-00009F460000}"/>
    <cellStyle name="Input [yellow] 3 2 3 3 2 2 5" xfId="18793" xr:uid="{00000000-0005-0000-0000-0000A0460000}"/>
    <cellStyle name="Input [yellow] 3 2 3 3 2 2 6" xfId="18794" xr:uid="{00000000-0005-0000-0000-0000A1460000}"/>
    <cellStyle name="Input [yellow] 3 2 3 3 2 2 7" xfId="18795" xr:uid="{00000000-0005-0000-0000-0000A2460000}"/>
    <cellStyle name="Input [yellow] 3 2 3 3 2 2 8" xfId="18796" xr:uid="{00000000-0005-0000-0000-0000A3460000}"/>
    <cellStyle name="Input [yellow] 3 2 3 3 2 2 9" xfId="18797" xr:uid="{00000000-0005-0000-0000-0000A4460000}"/>
    <cellStyle name="Input [yellow] 3 2 3 3 2 3" xfId="18798" xr:uid="{00000000-0005-0000-0000-0000A5460000}"/>
    <cellStyle name="Input [yellow] 3 2 3 3 2 3 10" xfId="18799" xr:uid="{00000000-0005-0000-0000-0000A6460000}"/>
    <cellStyle name="Input [yellow] 3 2 3 3 2 3 2" xfId="18800" xr:uid="{00000000-0005-0000-0000-0000A7460000}"/>
    <cellStyle name="Input [yellow] 3 2 3 3 2 3 2 2" xfId="18801" xr:uid="{00000000-0005-0000-0000-0000A8460000}"/>
    <cellStyle name="Input [yellow] 3 2 3 3 2 3 2 3" xfId="18802" xr:uid="{00000000-0005-0000-0000-0000A9460000}"/>
    <cellStyle name="Input [yellow] 3 2 3 3 2 3 2 4" xfId="18803" xr:uid="{00000000-0005-0000-0000-0000AA460000}"/>
    <cellStyle name="Input [yellow] 3 2 3 3 2 3 2 5" xfId="18804" xr:uid="{00000000-0005-0000-0000-0000AB460000}"/>
    <cellStyle name="Input [yellow] 3 2 3 3 2 3 2 6" xfId="18805" xr:uid="{00000000-0005-0000-0000-0000AC460000}"/>
    <cellStyle name="Input [yellow] 3 2 3 3 2 3 2 7" xfId="18806" xr:uid="{00000000-0005-0000-0000-0000AD460000}"/>
    <cellStyle name="Input [yellow] 3 2 3 3 2 3 2 8" xfId="18807" xr:uid="{00000000-0005-0000-0000-0000AE460000}"/>
    <cellStyle name="Input [yellow] 3 2 3 3 2 3 3" xfId="18808" xr:uid="{00000000-0005-0000-0000-0000AF460000}"/>
    <cellStyle name="Input [yellow] 3 2 3 3 2 3 4" xfId="18809" xr:uid="{00000000-0005-0000-0000-0000B0460000}"/>
    <cellStyle name="Input [yellow] 3 2 3 3 2 3 5" xfId="18810" xr:uid="{00000000-0005-0000-0000-0000B1460000}"/>
    <cellStyle name="Input [yellow] 3 2 3 3 2 3 6" xfId="18811" xr:uid="{00000000-0005-0000-0000-0000B2460000}"/>
    <cellStyle name="Input [yellow] 3 2 3 3 2 3 7" xfId="18812" xr:uid="{00000000-0005-0000-0000-0000B3460000}"/>
    <cellStyle name="Input [yellow] 3 2 3 3 2 3 8" xfId="18813" xr:uid="{00000000-0005-0000-0000-0000B4460000}"/>
    <cellStyle name="Input [yellow] 3 2 3 3 2 3 9" xfId="18814" xr:uid="{00000000-0005-0000-0000-0000B5460000}"/>
    <cellStyle name="Input [yellow] 3 2 3 3 2 4" xfId="18815" xr:uid="{00000000-0005-0000-0000-0000B6460000}"/>
    <cellStyle name="Input [yellow] 3 2 3 3 2 4 2" xfId="18816" xr:uid="{00000000-0005-0000-0000-0000B7460000}"/>
    <cellStyle name="Input [yellow] 3 2 3 3 2 4 3" xfId="18817" xr:uid="{00000000-0005-0000-0000-0000B8460000}"/>
    <cellStyle name="Input [yellow] 3 2 3 3 2 4 4" xfId="18818" xr:uid="{00000000-0005-0000-0000-0000B9460000}"/>
    <cellStyle name="Input [yellow] 3 2 3 3 2 4 5" xfId="18819" xr:uid="{00000000-0005-0000-0000-0000BA460000}"/>
    <cellStyle name="Input [yellow] 3 2 3 3 2 4 6" xfId="18820" xr:uid="{00000000-0005-0000-0000-0000BB460000}"/>
    <cellStyle name="Input [yellow] 3 2 3 3 2 4 7" xfId="18821" xr:uid="{00000000-0005-0000-0000-0000BC460000}"/>
    <cellStyle name="Input [yellow] 3 2 3 3 2 4 8" xfId="18822" xr:uid="{00000000-0005-0000-0000-0000BD460000}"/>
    <cellStyle name="Input [yellow] 3 2 3 3 2 4 9" xfId="18823" xr:uid="{00000000-0005-0000-0000-0000BE460000}"/>
    <cellStyle name="Input [yellow] 3 2 3 3 2 5" xfId="18824" xr:uid="{00000000-0005-0000-0000-0000BF460000}"/>
    <cellStyle name="Input [yellow] 3 2 3 3 2 5 2" xfId="18825" xr:uid="{00000000-0005-0000-0000-0000C0460000}"/>
    <cellStyle name="Input [yellow] 3 2 3 3 2 5 3" xfId="18826" xr:uid="{00000000-0005-0000-0000-0000C1460000}"/>
    <cellStyle name="Input [yellow] 3 2 3 3 2 5 4" xfId="18827" xr:uid="{00000000-0005-0000-0000-0000C2460000}"/>
    <cellStyle name="Input [yellow] 3 2 3 3 2 5 5" xfId="18828" xr:uid="{00000000-0005-0000-0000-0000C3460000}"/>
    <cellStyle name="Input [yellow] 3 2 3 3 2 5 6" xfId="18829" xr:uid="{00000000-0005-0000-0000-0000C4460000}"/>
    <cellStyle name="Input [yellow] 3 2 3 3 2 5 7" xfId="18830" xr:uid="{00000000-0005-0000-0000-0000C5460000}"/>
    <cellStyle name="Input [yellow] 3 2 3 3 2 5 8" xfId="18831" xr:uid="{00000000-0005-0000-0000-0000C6460000}"/>
    <cellStyle name="Input [yellow] 3 2 3 3 2 6" xfId="18832" xr:uid="{00000000-0005-0000-0000-0000C7460000}"/>
    <cellStyle name="Input [yellow] 3 2 3 3 2 6 2" xfId="18833" xr:uid="{00000000-0005-0000-0000-0000C8460000}"/>
    <cellStyle name="Input [yellow] 3 2 3 3 2 6 3" xfId="18834" xr:uid="{00000000-0005-0000-0000-0000C9460000}"/>
    <cellStyle name="Input [yellow] 3 2 3 3 2 6 4" xfId="18835" xr:uid="{00000000-0005-0000-0000-0000CA460000}"/>
    <cellStyle name="Input [yellow] 3 2 3 3 2 6 5" xfId="18836" xr:uid="{00000000-0005-0000-0000-0000CB460000}"/>
    <cellStyle name="Input [yellow] 3 2 3 3 2 6 6" xfId="18837" xr:uid="{00000000-0005-0000-0000-0000CC460000}"/>
    <cellStyle name="Input [yellow] 3 2 3 3 2 6 7" xfId="18838" xr:uid="{00000000-0005-0000-0000-0000CD460000}"/>
    <cellStyle name="Input [yellow] 3 2 3 3 2 6 8" xfId="18839" xr:uid="{00000000-0005-0000-0000-0000CE460000}"/>
    <cellStyle name="Input [yellow] 3 2 3 3 2 7" xfId="18840" xr:uid="{00000000-0005-0000-0000-0000CF460000}"/>
    <cellStyle name="Input [yellow] 3 2 3 3 2 7 2" xfId="18841" xr:uid="{00000000-0005-0000-0000-0000D0460000}"/>
    <cellStyle name="Input [yellow] 3 2 3 3 2 7 3" xfId="18842" xr:uid="{00000000-0005-0000-0000-0000D1460000}"/>
    <cellStyle name="Input [yellow] 3 2 3 3 2 7 4" xfId="18843" xr:uid="{00000000-0005-0000-0000-0000D2460000}"/>
    <cellStyle name="Input [yellow] 3 2 3 3 2 7 5" xfId="18844" xr:uid="{00000000-0005-0000-0000-0000D3460000}"/>
    <cellStyle name="Input [yellow] 3 2 3 3 2 7 6" xfId="18845" xr:uid="{00000000-0005-0000-0000-0000D4460000}"/>
    <cellStyle name="Input [yellow] 3 2 3 3 2 7 7" xfId="18846" xr:uid="{00000000-0005-0000-0000-0000D5460000}"/>
    <cellStyle name="Input [yellow] 3 2 3 3 2 7 8" xfId="18847" xr:uid="{00000000-0005-0000-0000-0000D6460000}"/>
    <cellStyle name="Input [yellow] 3 2 3 3 2 8" xfId="18848" xr:uid="{00000000-0005-0000-0000-0000D7460000}"/>
    <cellStyle name="Input [yellow] 3 2 3 3 2 8 2" xfId="18849" xr:uid="{00000000-0005-0000-0000-0000D8460000}"/>
    <cellStyle name="Input [yellow] 3 2 3 3 2 8 3" xfId="18850" xr:uid="{00000000-0005-0000-0000-0000D9460000}"/>
    <cellStyle name="Input [yellow] 3 2 3 3 2 8 4" xfId="18851" xr:uid="{00000000-0005-0000-0000-0000DA460000}"/>
    <cellStyle name="Input [yellow] 3 2 3 3 2 8 5" xfId="18852" xr:uid="{00000000-0005-0000-0000-0000DB460000}"/>
    <cellStyle name="Input [yellow] 3 2 3 3 2 8 6" xfId="18853" xr:uid="{00000000-0005-0000-0000-0000DC460000}"/>
    <cellStyle name="Input [yellow] 3 2 3 3 2 8 7" xfId="18854" xr:uid="{00000000-0005-0000-0000-0000DD460000}"/>
    <cellStyle name="Input [yellow] 3 2 3 3 2 8 8" xfId="18855" xr:uid="{00000000-0005-0000-0000-0000DE460000}"/>
    <cellStyle name="Input [yellow] 3 2 3 3 2 9" xfId="18856" xr:uid="{00000000-0005-0000-0000-0000DF460000}"/>
    <cellStyle name="Input [yellow] 3 2 3 3 3" xfId="722" xr:uid="{00000000-0005-0000-0000-0000E0460000}"/>
    <cellStyle name="Input [yellow] 3 2 3 3 3 10" xfId="18857" xr:uid="{00000000-0005-0000-0000-0000E1460000}"/>
    <cellStyle name="Input [yellow] 3 2 3 3 3 2" xfId="18858" xr:uid="{00000000-0005-0000-0000-0000E2460000}"/>
    <cellStyle name="Input [yellow] 3 2 3 3 3 2 2" xfId="18859" xr:uid="{00000000-0005-0000-0000-0000E3460000}"/>
    <cellStyle name="Input [yellow] 3 2 3 3 3 2 3" xfId="18860" xr:uid="{00000000-0005-0000-0000-0000E4460000}"/>
    <cellStyle name="Input [yellow] 3 2 3 3 3 2 4" xfId="18861" xr:uid="{00000000-0005-0000-0000-0000E5460000}"/>
    <cellStyle name="Input [yellow] 3 2 3 3 3 2 5" xfId="18862" xr:uid="{00000000-0005-0000-0000-0000E6460000}"/>
    <cellStyle name="Input [yellow] 3 2 3 3 3 2 6" xfId="18863" xr:uid="{00000000-0005-0000-0000-0000E7460000}"/>
    <cellStyle name="Input [yellow] 3 2 3 3 3 2 7" xfId="18864" xr:uid="{00000000-0005-0000-0000-0000E8460000}"/>
    <cellStyle name="Input [yellow] 3 2 3 3 3 2 8" xfId="18865" xr:uid="{00000000-0005-0000-0000-0000E9460000}"/>
    <cellStyle name="Input [yellow] 3 2 3 3 3 3" xfId="18866" xr:uid="{00000000-0005-0000-0000-0000EA460000}"/>
    <cellStyle name="Input [yellow] 3 2 3 3 3 4" xfId="18867" xr:uid="{00000000-0005-0000-0000-0000EB460000}"/>
    <cellStyle name="Input [yellow] 3 2 3 3 3 5" xfId="18868" xr:uid="{00000000-0005-0000-0000-0000EC460000}"/>
    <cellStyle name="Input [yellow] 3 2 3 3 3 6" xfId="18869" xr:uid="{00000000-0005-0000-0000-0000ED460000}"/>
    <cellStyle name="Input [yellow] 3 2 3 3 3 7" xfId="18870" xr:uid="{00000000-0005-0000-0000-0000EE460000}"/>
    <cellStyle name="Input [yellow] 3 2 3 3 3 8" xfId="18871" xr:uid="{00000000-0005-0000-0000-0000EF460000}"/>
    <cellStyle name="Input [yellow] 3 2 3 3 3 9" xfId="18872" xr:uid="{00000000-0005-0000-0000-0000F0460000}"/>
    <cellStyle name="Input [yellow] 3 2 3 3 4" xfId="18873" xr:uid="{00000000-0005-0000-0000-0000F1460000}"/>
    <cellStyle name="Input [yellow] 3 2 3 3 4 10" xfId="18874" xr:uid="{00000000-0005-0000-0000-0000F2460000}"/>
    <cellStyle name="Input [yellow] 3 2 3 3 4 2" xfId="18875" xr:uid="{00000000-0005-0000-0000-0000F3460000}"/>
    <cellStyle name="Input [yellow] 3 2 3 3 4 2 2" xfId="18876" xr:uid="{00000000-0005-0000-0000-0000F4460000}"/>
    <cellStyle name="Input [yellow] 3 2 3 3 4 2 3" xfId="18877" xr:uid="{00000000-0005-0000-0000-0000F5460000}"/>
    <cellStyle name="Input [yellow] 3 2 3 3 4 2 4" xfId="18878" xr:uid="{00000000-0005-0000-0000-0000F6460000}"/>
    <cellStyle name="Input [yellow] 3 2 3 3 4 2 5" xfId="18879" xr:uid="{00000000-0005-0000-0000-0000F7460000}"/>
    <cellStyle name="Input [yellow] 3 2 3 3 4 2 6" xfId="18880" xr:uid="{00000000-0005-0000-0000-0000F8460000}"/>
    <cellStyle name="Input [yellow] 3 2 3 3 4 2 7" xfId="18881" xr:uid="{00000000-0005-0000-0000-0000F9460000}"/>
    <cellStyle name="Input [yellow] 3 2 3 3 4 2 8" xfId="18882" xr:uid="{00000000-0005-0000-0000-0000FA460000}"/>
    <cellStyle name="Input [yellow] 3 2 3 3 4 3" xfId="18883" xr:uid="{00000000-0005-0000-0000-0000FB460000}"/>
    <cellStyle name="Input [yellow] 3 2 3 3 4 4" xfId="18884" xr:uid="{00000000-0005-0000-0000-0000FC460000}"/>
    <cellStyle name="Input [yellow] 3 2 3 3 4 5" xfId="18885" xr:uid="{00000000-0005-0000-0000-0000FD460000}"/>
    <cellStyle name="Input [yellow] 3 2 3 3 4 6" xfId="18886" xr:uid="{00000000-0005-0000-0000-0000FE460000}"/>
    <cellStyle name="Input [yellow] 3 2 3 3 4 7" xfId="18887" xr:uid="{00000000-0005-0000-0000-0000FF460000}"/>
    <cellStyle name="Input [yellow] 3 2 3 3 4 8" xfId="18888" xr:uid="{00000000-0005-0000-0000-000000470000}"/>
    <cellStyle name="Input [yellow] 3 2 3 3 4 9" xfId="18889" xr:uid="{00000000-0005-0000-0000-000001470000}"/>
    <cellStyle name="Input [yellow] 3 2 3 3 5" xfId="18890" xr:uid="{00000000-0005-0000-0000-000002470000}"/>
    <cellStyle name="Input [yellow] 3 2 3 3 5 2" xfId="18891" xr:uid="{00000000-0005-0000-0000-000003470000}"/>
    <cellStyle name="Input [yellow] 3 2 3 3 5 3" xfId="18892" xr:uid="{00000000-0005-0000-0000-000004470000}"/>
    <cellStyle name="Input [yellow] 3 2 3 3 5 4" xfId="18893" xr:uid="{00000000-0005-0000-0000-000005470000}"/>
    <cellStyle name="Input [yellow] 3 2 3 3 5 5" xfId="18894" xr:uid="{00000000-0005-0000-0000-000006470000}"/>
    <cellStyle name="Input [yellow] 3 2 3 3 5 6" xfId="18895" xr:uid="{00000000-0005-0000-0000-000007470000}"/>
    <cellStyle name="Input [yellow] 3 2 3 3 5 7" xfId="18896" xr:uid="{00000000-0005-0000-0000-000008470000}"/>
    <cellStyle name="Input [yellow] 3 2 3 3 5 8" xfId="18897" xr:uid="{00000000-0005-0000-0000-000009470000}"/>
    <cellStyle name="Input [yellow] 3 2 3 3 5 9" xfId="18898" xr:uid="{00000000-0005-0000-0000-00000A470000}"/>
    <cellStyle name="Input [yellow] 3 2 3 3 6" xfId="18899" xr:uid="{00000000-0005-0000-0000-00000B470000}"/>
    <cellStyle name="Input [yellow] 3 2 3 3 6 2" xfId="18900" xr:uid="{00000000-0005-0000-0000-00000C470000}"/>
    <cellStyle name="Input [yellow] 3 2 3 3 6 3" xfId="18901" xr:uid="{00000000-0005-0000-0000-00000D470000}"/>
    <cellStyle name="Input [yellow] 3 2 3 3 6 4" xfId="18902" xr:uid="{00000000-0005-0000-0000-00000E470000}"/>
    <cellStyle name="Input [yellow] 3 2 3 3 6 5" xfId="18903" xr:uid="{00000000-0005-0000-0000-00000F470000}"/>
    <cellStyle name="Input [yellow] 3 2 3 3 6 6" xfId="18904" xr:uid="{00000000-0005-0000-0000-000010470000}"/>
    <cellStyle name="Input [yellow] 3 2 3 3 6 7" xfId="18905" xr:uid="{00000000-0005-0000-0000-000011470000}"/>
    <cellStyle name="Input [yellow] 3 2 3 3 6 8" xfId="18906" xr:uid="{00000000-0005-0000-0000-000012470000}"/>
    <cellStyle name="Input [yellow] 3 2 3 3 7" xfId="18907" xr:uid="{00000000-0005-0000-0000-000013470000}"/>
    <cellStyle name="Input [yellow] 3 2 3 3 7 2" xfId="18908" xr:uid="{00000000-0005-0000-0000-000014470000}"/>
    <cellStyle name="Input [yellow] 3 2 3 3 7 3" xfId="18909" xr:uid="{00000000-0005-0000-0000-000015470000}"/>
    <cellStyle name="Input [yellow] 3 2 3 3 7 4" xfId="18910" xr:uid="{00000000-0005-0000-0000-000016470000}"/>
    <cellStyle name="Input [yellow] 3 2 3 3 7 5" xfId="18911" xr:uid="{00000000-0005-0000-0000-000017470000}"/>
    <cellStyle name="Input [yellow] 3 2 3 3 7 6" xfId="18912" xr:uid="{00000000-0005-0000-0000-000018470000}"/>
    <cellStyle name="Input [yellow] 3 2 3 3 7 7" xfId="18913" xr:uid="{00000000-0005-0000-0000-000019470000}"/>
    <cellStyle name="Input [yellow] 3 2 3 3 7 8" xfId="18914" xr:uid="{00000000-0005-0000-0000-00001A470000}"/>
    <cellStyle name="Input [yellow] 3 2 3 3 8" xfId="18915" xr:uid="{00000000-0005-0000-0000-00001B470000}"/>
    <cellStyle name="Input [yellow] 3 2 3 3 8 2" xfId="18916" xr:uid="{00000000-0005-0000-0000-00001C470000}"/>
    <cellStyle name="Input [yellow] 3 2 3 3 8 3" xfId="18917" xr:uid="{00000000-0005-0000-0000-00001D470000}"/>
    <cellStyle name="Input [yellow] 3 2 3 3 8 4" xfId="18918" xr:uid="{00000000-0005-0000-0000-00001E470000}"/>
    <cellStyle name="Input [yellow] 3 2 3 3 8 5" xfId="18919" xr:uid="{00000000-0005-0000-0000-00001F470000}"/>
    <cellStyle name="Input [yellow] 3 2 3 3 8 6" xfId="18920" xr:uid="{00000000-0005-0000-0000-000020470000}"/>
    <cellStyle name="Input [yellow] 3 2 3 3 8 7" xfId="18921" xr:uid="{00000000-0005-0000-0000-000021470000}"/>
    <cellStyle name="Input [yellow] 3 2 3 3 8 8" xfId="18922" xr:uid="{00000000-0005-0000-0000-000022470000}"/>
    <cellStyle name="Input [yellow] 3 2 3 3 9" xfId="18923" xr:uid="{00000000-0005-0000-0000-000023470000}"/>
    <cellStyle name="Input [yellow] 3 2 3 3 9 2" xfId="18924" xr:uid="{00000000-0005-0000-0000-000024470000}"/>
    <cellStyle name="Input [yellow] 3 2 3 3 9 3" xfId="18925" xr:uid="{00000000-0005-0000-0000-000025470000}"/>
    <cellStyle name="Input [yellow] 3 2 3 3 9 4" xfId="18926" xr:uid="{00000000-0005-0000-0000-000026470000}"/>
    <cellStyle name="Input [yellow] 3 2 3 3 9 5" xfId="18927" xr:uid="{00000000-0005-0000-0000-000027470000}"/>
    <cellStyle name="Input [yellow] 3 2 3 3 9 6" xfId="18928" xr:uid="{00000000-0005-0000-0000-000028470000}"/>
    <cellStyle name="Input [yellow] 3 2 3 3 9 7" xfId="18929" xr:uid="{00000000-0005-0000-0000-000029470000}"/>
    <cellStyle name="Input [yellow] 3 2 3 3 9 8" xfId="18930" xr:uid="{00000000-0005-0000-0000-00002A470000}"/>
    <cellStyle name="Input [yellow] 3 2 3 4" xfId="723" xr:uid="{00000000-0005-0000-0000-00002B470000}"/>
    <cellStyle name="Input [yellow] 3 2 3 4 10" xfId="18931" xr:uid="{00000000-0005-0000-0000-00002C470000}"/>
    <cellStyle name="Input [yellow] 3 2 3 4 11" xfId="18932" xr:uid="{00000000-0005-0000-0000-00002D470000}"/>
    <cellStyle name="Input [yellow] 3 2 3 4 12" xfId="18933" xr:uid="{00000000-0005-0000-0000-00002E470000}"/>
    <cellStyle name="Input [yellow] 3 2 3 4 13" xfId="18934" xr:uid="{00000000-0005-0000-0000-00002F470000}"/>
    <cellStyle name="Input [yellow] 3 2 3 4 14" xfId="18935" xr:uid="{00000000-0005-0000-0000-000030470000}"/>
    <cellStyle name="Input [yellow] 3 2 3 4 15" xfId="18936" xr:uid="{00000000-0005-0000-0000-000031470000}"/>
    <cellStyle name="Input [yellow] 3 2 3 4 16" xfId="18937" xr:uid="{00000000-0005-0000-0000-000032470000}"/>
    <cellStyle name="Input [yellow] 3 2 3 4 2" xfId="724" xr:uid="{00000000-0005-0000-0000-000033470000}"/>
    <cellStyle name="Input [yellow] 3 2 3 4 2 10" xfId="18938" xr:uid="{00000000-0005-0000-0000-000034470000}"/>
    <cellStyle name="Input [yellow] 3 2 3 4 2 2" xfId="18939" xr:uid="{00000000-0005-0000-0000-000035470000}"/>
    <cellStyle name="Input [yellow] 3 2 3 4 2 2 2" xfId="18940" xr:uid="{00000000-0005-0000-0000-000036470000}"/>
    <cellStyle name="Input [yellow] 3 2 3 4 2 2 3" xfId="18941" xr:uid="{00000000-0005-0000-0000-000037470000}"/>
    <cellStyle name="Input [yellow] 3 2 3 4 2 2 4" xfId="18942" xr:uid="{00000000-0005-0000-0000-000038470000}"/>
    <cellStyle name="Input [yellow] 3 2 3 4 2 2 5" xfId="18943" xr:uid="{00000000-0005-0000-0000-000039470000}"/>
    <cellStyle name="Input [yellow] 3 2 3 4 2 2 6" xfId="18944" xr:uid="{00000000-0005-0000-0000-00003A470000}"/>
    <cellStyle name="Input [yellow] 3 2 3 4 2 2 7" xfId="18945" xr:uid="{00000000-0005-0000-0000-00003B470000}"/>
    <cellStyle name="Input [yellow] 3 2 3 4 2 2 8" xfId="18946" xr:uid="{00000000-0005-0000-0000-00003C470000}"/>
    <cellStyle name="Input [yellow] 3 2 3 4 2 3" xfId="18947" xr:uid="{00000000-0005-0000-0000-00003D470000}"/>
    <cellStyle name="Input [yellow] 3 2 3 4 2 4" xfId="18948" xr:uid="{00000000-0005-0000-0000-00003E470000}"/>
    <cellStyle name="Input [yellow] 3 2 3 4 2 5" xfId="18949" xr:uid="{00000000-0005-0000-0000-00003F470000}"/>
    <cellStyle name="Input [yellow] 3 2 3 4 2 6" xfId="18950" xr:uid="{00000000-0005-0000-0000-000040470000}"/>
    <cellStyle name="Input [yellow] 3 2 3 4 2 7" xfId="18951" xr:uid="{00000000-0005-0000-0000-000041470000}"/>
    <cellStyle name="Input [yellow] 3 2 3 4 2 8" xfId="18952" xr:uid="{00000000-0005-0000-0000-000042470000}"/>
    <cellStyle name="Input [yellow] 3 2 3 4 2 9" xfId="18953" xr:uid="{00000000-0005-0000-0000-000043470000}"/>
    <cellStyle name="Input [yellow] 3 2 3 4 3" xfId="18954" xr:uid="{00000000-0005-0000-0000-000044470000}"/>
    <cellStyle name="Input [yellow] 3 2 3 4 3 10" xfId="18955" xr:uid="{00000000-0005-0000-0000-000045470000}"/>
    <cellStyle name="Input [yellow] 3 2 3 4 3 2" xfId="18956" xr:uid="{00000000-0005-0000-0000-000046470000}"/>
    <cellStyle name="Input [yellow] 3 2 3 4 3 2 2" xfId="18957" xr:uid="{00000000-0005-0000-0000-000047470000}"/>
    <cellStyle name="Input [yellow] 3 2 3 4 3 2 3" xfId="18958" xr:uid="{00000000-0005-0000-0000-000048470000}"/>
    <cellStyle name="Input [yellow] 3 2 3 4 3 2 4" xfId="18959" xr:uid="{00000000-0005-0000-0000-000049470000}"/>
    <cellStyle name="Input [yellow] 3 2 3 4 3 2 5" xfId="18960" xr:uid="{00000000-0005-0000-0000-00004A470000}"/>
    <cellStyle name="Input [yellow] 3 2 3 4 3 2 6" xfId="18961" xr:uid="{00000000-0005-0000-0000-00004B470000}"/>
    <cellStyle name="Input [yellow] 3 2 3 4 3 2 7" xfId="18962" xr:uid="{00000000-0005-0000-0000-00004C470000}"/>
    <cellStyle name="Input [yellow] 3 2 3 4 3 2 8" xfId="18963" xr:uid="{00000000-0005-0000-0000-00004D470000}"/>
    <cellStyle name="Input [yellow] 3 2 3 4 3 3" xfId="18964" xr:uid="{00000000-0005-0000-0000-00004E470000}"/>
    <cellStyle name="Input [yellow] 3 2 3 4 3 4" xfId="18965" xr:uid="{00000000-0005-0000-0000-00004F470000}"/>
    <cellStyle name="Input [yellow] 3 2 3 4 3 5" xfId="18966" xr:uid="{00000000-0005-0000-0000-000050470000}"/>
    <cellStyle name="Input [yellow] 3 2 3 4 3 6" xfId="18967" xr:uid="{00000000-0005-0000-0000-000051470000}"/>
    <cellStyle name="Input [yellow] 3 2 3 4 3 7" xfId="18968" xr:uid="{00000000-0005-0000-0000-000052470000}"/>
    <cellStyle name="Input [yellow] 3 2 3 4 3 8" xfId="18969" xr:uid="{00000000-0005-0000-0000-000053470000}"/>
    <cellStyle name="Input [yellow] 3 2 3 4 3 9" xfId="18970" xr:uid="{00000000-0005-0000-0000-000054470000}"/>
    <cellStyle name="Input [yellow] 3 2 3 4 4" xfId="18971" xr:uid="{00000000-0005-0000-0000-000055470000}"/>
    <cellStyle name="Input [yellow] 3 2 3 4 4 2" xfId="18972" xr:uid="{00000000-0005-0000-0000-000056470000}"/>
    <cellStyle name="Input [yellow] 3 2 3 4 4 3" xfId="18973" xr:uid="{00000000-0005-0000-0000-000057470000}"/>
    <cellStyle name="Input [yellow] 3 2 3 4 4 4" xfId="18974" xr:uid="{00000000-0005-0000-0000-000058470000}"/>
    <cellStyle name="Input [yellow] 3 2 3 4 4 5" xfId="18975" xr:uid="{00000000-0005-0000-0000-000059470000}"/>
    <cellStyle name="Input [yellow] 3 2 3 4 4 6" xfId="18976" xr:uid="{00000000-0005-0000-0000-00005A470000}"/>
    <cellStyle name="Input [yellow] 3 2 3 4 4 7" xfId="18977" xr:uid="{00000000-0005-0000-0000-00005B470000}"/>
    <cellStyle name="Input [yellow] 3 2 3 4 4 8" xfId="18978" xr:uid="{00000000-0005-0000-0000-00005C470000}"/>
    <cellStyle name="Input [yellow] 3 2 3 4 4 9" xfId="18979" xr:uid="{00000000-0005-0000-0000-00005D470000}"/>
    <cellStyle name="Input [yellow] 3 2 3 4 5" xfId="18980" xr:uid="{00000000-0005-0000-0000-00005E470000}"/>
    <cellStyle name="Input [yellow] 3 2 3 4 5 2" xfId="18981" xr:uid="{00000000-0005-0000-0000-00005F470000}"/>
    <cellStyle name="Input [yellow] 3 2 3 4 5 3" xfId="18982" xr:uid="{00000000-0005-0000-0000-000060470000}"/>
    <cellStyle name="Input [yellow] 3 2 3 4 5 4" xfId="18983" xr:uid="{00000000-0005-0000-0000-000061470000}"/>
    <cellStyle name="Input [yellow] 3 2 3 4 5 5" xfId="18984" xr:uid="{00000000-0005-0000-0000-000062470000}"/>
    <cellStyle name="Input [yellow] 3 2 3 4 5 6" xfId="18985" xr:uid="{00000000-0005-0000-0000-000063470000}"/>
    <cellStyle name="Input [yellow] 3 2 3 4 5 7" xfId="18986" xr:uid="{00000000-0005-0000-0000-000064470000}"/>
    <cellStyle name="Input [yellow] 3 2 3 4 5 8" xfId="18987" xr:uid="{00000000-0005-0000-0000-000065470000}"/>
    <cellStyle name="Input [yellow] 3 2 3 4 6" xfId="18988" xr:uid="{00000000-0005-0000-0000-000066470000}"/>
    <cellStyle name="Input [yellow] 3 2 3 4 6 2" xfId="18989" xr:uid="{00000000-0005-0000-0000-000067470000}"/>
    <cellStyle name="Input [yellow] 3 2 3 4 6 3" xfId="18990" xr:uid="{00000000-0005-0000-0000-000068470000}"/>
    <cellStyle name="Input [yellow] 3 2 3 4 6 4" xfId="18991" xr:uid="{00000000-0005-0000-0000-000069470000}"/>
    <cellStyle name="Input [yellow] 3 2 3 4 6 5" xfId="18992" xr:uid="{00000000-0005-0000-0000-00006A470000}"/>
    <cellStyle name="Input [yellow] 3 2 3 4 6 6" xfId="18993" xr:uid="{00000000-0005-0000-0000-00006B470000}"/>
    <cellStyle name="Input [yellow] 3 2 3 4 6 7" xfId="18994" xr:uid="{00000000-0005-0000-0000-00006C470000}"/>
    <cellStyle name="Input [yellow] 3 2 3 4 6 8" xfId="18995" xr:uid="{00000000-0005-0000-0000-00006D470000}"/>
    <cellStyle name="Input [yellow] 3 2 3 4 7" xfId="18996" xr:uid="{00000000-0005-0000-0000-00006E470000}"/>
    <cellStyle name="Input [yellow] 3 2 3 4 7 2" xfId="18997" xr:uid="{00000000-0005-0000-0000-00006F470000}"/>
    <cellStyle name="Input [yellow] 3 2 3 4 7 3" xfId="18998" xr:uid="{00000000-0005-0000-0000-000070470000}"/>
    <cellStyle name="Input [yellow] 3 2 3 4 7 4" xfId="18999" xr:uid="{00000000-0005-0000-0000-000071470000}"/>
    <cellStyle name="Input [yellow] 3 2 3 4 7 5" xfId="19000" xr:uid="{00000000-0005-0000-0000-000072470000}"/>
    <cellStyle name="Input [yellow] 3 2 3 4 7 6" xfId="19001" xr:uid="{00000000-0005-0000-0000-000073470000}"/>
    <cellStyle name="Input [yellow] 3 2 3 4 7 7" xfId="19002" xr:uid="{00000000-0005-0000-0000-000074470000}"/>
    <cellStyle name="Input [yellow] 3 2 3 4 7 8" xfId="19003" xr:uid="{00000000-0005-0000-0000-000075470000}"/>
    <cellStyle name="Input [yellow] 3 2 3 4 8" xfId="19004" xr:uid="{00000000-0005-0000-0000-000076470000}"/>
    <cellStyle name="Input [yellow] 3 2 3 4 8 2" xfId="19005" xr:uid="{00000000-0005-0000-0000-000077470000}"/>
    <cellStyle name="Input [yellow] 3 2 3 4 8 3" xfId="19006" xr:uid="{00000000-0005-0000-0000-000078470000}"/>
    <cellStyle name="Input [yellow] 3 2 3 4 8 4" xfId="19007" xr:uid="{00000000-0005-0000-0000-000079470000}"/>
    <cellStyle name="Input [yellow] 3 2 3 4 8 5" xfId="19008" xr:uid="{00000000-0005-0000-0000-00007A470000}"/>
    <cellStyle name="Input [yellow] 3 2 3 4 8 6" xfId="19009" xr:uid="{00000000-0005-0000-0000-00007B470000}"/>
    <cellStyle name="Input [yellow] 3 2 3 4 8 7" xfId="19010" xr:uid="{00000000-0005-0000-0000-00007C470000}"/>
    <cellStyle name="Input [yellow] 3 2 3 4 8 8" xfId="19011" xr:uid="{00000000-0005-0000-0000-00007D470000}"/>
    <cellStyle name="Input [yellow] 3 2 3 4 9" xfId="19012" xr:uid="{00000000-0005-0000-0000-00007E470000}"/>
    <cellStyle name="Input [yellow] 3 2 3 5" xfId="725" xr:uid="{00000000-0005-0000-0000-00007F470000}"/>
    <cellStyle name="Input [yellow] 3 2 3 5 10" xfId="19013" xr:uid="{00000000-0005-0000-0000-000080470000}"/>
    <cellStyle name="Input [yellow] 3 2 3 5 2" xfId="19014" xr:uid="{00000000-0005-0000-0000-000081470000}"/>
    <cellStyle name="Input [yellow] 3 2 3 5 2 2" xfId="19015" xr:uid="{00000000-0005-0000-0000-000082470000}"/>
    <cellStyle name="Input [yellow] 3 2 3 5 2 3" xfId="19016" xr:uid="{00000000-0005-0000-0000-000083470000}"/>
    <cellStyle name="Input [yellow] 3 2 3 5 2 4" xfId="19017" xr:uid="{00000000-0005-0000-0000-000084470000}"/>
    <cellStyle name="Input [yellow] 3 2 3 5 2 5" xfId="19018" xr:uid="{00000000-0005-0000-0000-000085470000}"/>
    <cellStyle name="Input [yellow] 3 2 3 5 2 6" xfId="19019" xr:uid="{00000000-0005-0000-0000-000086470000}"/>
    <cellStyle name="Input [yellow] 3 2 3 5 2 7" xfId="19020" xr:uid="{00000000-0005-0000-0000-000087470000}"/>
    <cellStyle name="Input [yellow] 3 2 3 5 2 8" xfId="19021" xr:uid="{00000000-0005-0000-0000-000088470000}"/>
    <cellStyle name="Input [yellow] 3 2 3 5 3" xfId="19022" xr:uid="{00000000-0005-0000-0000-000089470000}"/>
    <cellStyle name="Input [yellow] 3 2 3 5 4" xfId="19023" xr:uid="{00000000-0005-0000-0000-00008A470000}"/>
    <cellStyle name="Input [yellow] 3 2 3 5 5" xfId="19024" xr:uid="{00000000-0005-0000-0000-00008B470000}"/>
    <cellStyle name="Input [yellow] 3 2 3 5 6" xfId="19025" xr:uid="{00000000-0005-0000-0000-00008C470000}"/>
    <cellStyle name="Input [yellow] 3 2 3 5 7" xfId="19026" xr:uid="{00000000-0005-0000-0000-00008D470000}"/>
    <cellStyle name="Input [yellow] 3 2 3 5 8" xfId="19027" xr:uid="{00000000-0005-0000-0000-00008E470000}"/>
    <cellStyle name="Input [yellow] 3 2 3 5 9" xfId="19028" xr:uid="{00000000-0005-0000-0000-00008F470000}"/>
    <cellStyle name="Input [yellow] 3 2 3 6" xfId="19029" xr:uid="{00000000-0005-0000-0000-000090470000}"/>
    <cellStyle name="Input [yellow] 3 2 3 6 10" xfId="19030" xr:uid="{00000000-0005-0000-0000-000091470000}"/>
    <cellStyle name="Input [yellow] 3 2 3 6 2" xfId="19031" xr:uid="{00000000-0005-0000-0000-000092470000}"/>
    <cellStyle name="Input [yellow] 3 2 3 6 2 2" xfId="19032" xr:uid="{00000000-0005-0000-0000-000093470000}"/>
    <cellStyle name="Input [yellow] 3 2 3 6 2 3" xfId="19033" xr:uid="{00000000-0005-0000-0000-000094470000}"/>
    <cellStyle name="Input [yellow] 3 2 3 6 2 4" xfId="19034" xr:uid="{00000000-0005-0000-0000-000095470000}"/>
    <cellStyle name="Input [yellow] 3 2 3 6 2 5" xfId="19035" xr:uid="{00000000-0005-0000-0000-000096470000}"/>
    <cellStyle name="Input [yellow] 3 2 3 6 2 6" xfId="19036" xr:uid="{00000000-0005-0000-0000-000097470000}"/>
    <cellStyle name="Input [yellow] 3 2 3 6 2 7" xfId="19037" xr:uid="{00000000-0005-0000-0000-000098470000}"/>
    <cellStyle name="Input [yellow] 3 2 3 6 2 8" xfId="19038" xr:uid="{00000000-0005-0000-0000-000099470000}"/>
    <cellStyle name="Input [yellow] 3 2 3 6 3" xfId="19039" xr:uid="{00000000-0005-0000-0000-00009A470000}"/>
    <cellStyle name="Input [yellow] 3 2 3 6 4" xfId="19040" xr:uid="{00000000-0005-0000-0000-00009B470000}"/>
    <cellStyle name="Input [yellow] 3 2 3 6 5" xfId="19041" xr:uid="{00000000-0005-0000-0000-00009C470000}"/>
    <cellStyle name="Input [yellow] 3 2 3 6 6" xfId="19042" xr:uid="{00000000-0005-0000-0000-00009D470000}"/>
    <cellStyle name="Input [yellow] 3 2 3 6 7" xfId="19043" xr:uid="{00000000-0005-0000-0000-00009E470000}"/>
    <cellStyle name="Input [yellow] 3 2 3 6 8" xfId="19044" xr:uid="{00000000-0005-0000-0000-00009F470000}"/>
    <cellStyle name="Input [yellow] 3 2 3 6 9" xfId="19045" xr:uid="{00000000-0005-0000-0000-0000A0470000}"/>
    <cellStyle name="Input [yellow] 3 2 3 7" xfId="19046" xr:uid="{00000000-0005-0000-0000-0000A1470000}"/>
    <cellStyle name="Input [yellow] 3 2 3 7 2" xfId="19047" xr:uid="{00000000-0005-0000-0000-0000A2470000}"/>
    <cellStyle name="Input [yellow] 3 2 3 7 3" xfId="19048" xr:uid="{00000000-0005-0000-0000-0000A3470000}"/>
    <cellStyle name="Input [yellow] 3 2 3 7 4" xfId="19049" xr:uid="{00000000-0005-0000-0000-0000A4470000}"/>
    <cellStyle name="Input [yellow] 3 2 3 7 5" xfId="19050" xr:uid="{00000000-0005-0000-0000-0000A5470000}"/>
    <cellStyle name="Input [yellow] 3 2 3 7 6" xfId="19051" xr:uid="{00000000-0005-0000-0000-0000A6470000}"/>
    <cellStyle name="Input [yellow] 3 2 3 7 7" xfId="19052" xr:uid="{00000000-0005-0000-0000-0000A7470000}"/>
    <cellStyle name="Input [yellow] 3 2 3 7 8" xfId="19053" xr:uid="{00000000-0005-0000-0000-0000A8470000}"/>
    <cellStyle name="Input [yellow] 3 2 3 7 9" xfId="19054" xr:uid="{00000000-0005-0000-0000-0000A9470000}"/>
    <cellStyle name="Input [yellow] 3 2 3 8" xfId="19055" xr:uid="{00000000-0005-0000-0000-0000AA470000}"/>
    <cellStyle name="Input [yellow] 3 2 3 8 2" xfId="19056" xr:uid="{00000000-0005-0000-0000-0000AB470000}"/>
    <cellStyle name="Input [yellow] 3 2 3 8 3" xfId="19057" xr:uid="{00000000-0005-0000-0000-0000AC470000}"/>
    <cellStyle name="Input [yellow] 3 2 3 8 4" xfId="19058" xr:uid="{00000000-0005-0000-0000-0000AD470000}"/>
    <cellStyle name="Input [yellow] 3 2 3 8 5" xfId="19059" xr:uid="{00000000-0005-0000-0000-0000AE470000}"/>
    <cellStyle name="Input [yellow] 3 2 3 8 6" xfId="19060" xr:uid="{00000000-0005-0000-0000-0000AF470000}"/>
    <cellStyle name="Input [yellow] 3 2 3 8 7" xfId="19061" xr:uid="{00000000-0005-0000-0000-0000B0470000}"/>
    <cellStyle name="Input [yellow] 3 2 3 8 8" xfId="19062" xr:uid="{00000000-0005-0000-0000-0000B1470000}"/>
    <cellStyle name="Input [yellow] 3 2 3 9" xfId="19063" xr:uid="{00000000-0005-0000-0000-0000B2470000}"/>
    <cellStyle name="Input [yellow] 3 2 3 9 2" xfId="19064" xr:uid="{00000000-0005-0000-0000-0000B3470000}"/>
    <cellStyle name="Input [yellow] 3 2 3 9 3" xfId="19065" xr:uid="{00000000-0005-0000-0000-0000B4470000}"/>
    <cellStyle name="Input [yellow] 3 2 3 9 4" xfId="19066" xr:uid="{00000000-0005-0000-0000-0000B5470000}"/>
    <cellStyle name="Input [yellow] 3 2 3 9 5" xfId="19067" xr:uid="{00000000-0005-0000-0000-0000B6470000}"/>
    <cellStyle name="Input [yellow] 3 2 3 9 6" xfId="19068" xr:uid="{00000000-0005-0000-0000-0000B7470000}"/>
    <cellStyle name="Input [yellow] 3 2 3 9 7" xfId="19069" xr:uid="{00000000-0005-0000-0000-0000B8470000}"/>
    <cellStyle name="Input [yellow] 3 2 3 9 8" xfId="19070" xr:uid="{00000000-0005-0000-0000-0000B9470000}"/>
    <cellStyle name="Input [yellow] 3 2 4" xfId="726" xr:uid="{00000000-0005-0000-0000-0000BA470000}"/>
    <cellStyle name="Input [yellow] 3 2 4 10" xfId="19071" xr:uid="{00000000-0005-0000-0000-0000BB470000}"/>
    <cellStyle name="Input [yellow] 3 2 4 11" xfId="19072" xr:uid="{00000000-0005-0000-0000-0000BC470000}"/>
    <cellStyle name="Input [yellow] 3 2 4 12" xfId="19073" xr:uid="{00000000-0005-0000-0000-0000BD470000}"/>
    <cellStyle name="Input [yellow] 3 2 4 13" xfId="19074" xr:uid="{00000000-0005-0000-0000-0000BE470000}"/>
    <cellStyle name="Input [yellow] 3 2 4 14" xfId="19075" xr:uid="{00000000-0005-0000-0000-0000BF470000}"/>
    <cellStyle name="Input [yellow] 3 2 4 15" xfId="19076" xr:uid="{00000000-0005-0000-0000-0000C0470000}"/>
    <cellStyle name="Input [yellow] 3 2 4 16" xfId="19077" xr:uid="{00000000-0005-0000-0000-0000C1470000}"/>
    <cellStyle name="Input [yellow] 3 2 4 17" xfId="19078" xr:uid="{00000000-0005-0000-0000-0000C2470000}"/>
    <cellStyle name="Input [yellow] 3 2 4 2" xfId="727" xr:uid="{00000000-0005-0000-0000-0000C3470000}"/>
    <cellStyle name="Input [yellow] 3 2 4 2 10" xfId="19079" xr:uid="{00000000-0005-0000-0000-0000C4470000}"/>
    <cellStyle name="Input [yellow] 3 2 4 2 11" xfId="19080" xr:uid="{00000000-0005-0000-0000-0000C5470000}"/>
    <cellStyle name="Input [yellow] 3 2 4 2 12" xfId="19081" xr:uid="{00000000-0005-0000-0000-0000C6470000}"/>
    <cellStyle name="Input [yellow] 3 2 4 2 13" xfId="19082" xr:uid="{00000000-0005-0000-0000-0000C7470000}"/>
    <cellStyle name="Input [yellow] 3 2 4 2 14" xfId="19083" xr:uid="{00000000-0005-0000-0000-0000C8470000}"/>
    <cellStyle name="Input [yellow] 3 2 4 2 15" xfId="19084" xr:uid="{00000000-0005-0000-0000-0000C9470000}"/>
    <cellStyle name="Input [yellow] 3 2 4 2 16" xfId="19085" xr:uid="{00000000-0005-0000-0000-0000CA470000}"/>
    <cellStyle name="Input [yellow] 3 2 4 2 2" xfId="728" xr:uid="{00000000-0005-0000-0000-0000CB470000}"/>
    <cellStyle name="Input [yellow] 3 2 4 2 2 10" xfId="19086" xr:uid="{00000000-0005-0000-0000-0000CC470000}"/>
    <cellStyle name="Input [yellow] 3 2 4 2 2 2" xfId="19087" xr:uid="{00000000-0005-0000-0000-0000CD470000}"/>
    <cellStyle name="Input [yellow] 3 2 4 2 2 2 2" xfId="19088" xr:uid="{00000000-0005-0000-0000-0000CE470000}"/>
    <cellStyle name="Input [yellow] 3 2 4 2 2 2 3" xfId="19089" xr:uid="{00000000-0005-0000-0000-0000CF470000}"/>
    <cellStyle name="Input [yellow] 3 2 4 2 2 2 4" xfId="19090" xr:uid="{00000000-0005-0000-0000-0000D0470000}"/>
    <cellStyle name="Input [yellow] 3 2 4 2 2 2 5" xfId="19091" xr:uid="{00000000-0005-0000-0000-0000D1470000}"/>
    <cellStyle name="Input [yellow] 3 2 4 2 2 2 6" xfId="19092" xr:uid="{00000000-0005-0000-0000-0000D2470000}"/>
    <cellStyle name="Input [yellow] 3 2 4 2 2 2 7" xfId="19093" xr:uid="{00000000-0005-0000-0000-0000D3470000}"/>
    <cellStyle name="Input [yellow] 3 2 4 2 2 2 8" xfId="19094" xr:uid="{00000000-0005-0000-0000-0000D4470000}"/>
    <cellStyle name="Input [yellow] 3 2 4 2 2 3" xfId="19095" xr:uid="{00000000-0005-0000-0000-0000D5470000}"/>
    <cellStyle name="Input [yellow] 3 2 4 2 2 4" xfId="19096" xr:uid="{00000000-0005-0000-0000-0000D6470000}"/>
    <cellStyle name="Input [yellow] 3 2 4 2 2 5" xfId="19097" xr:uid="{00000000-0005-0000-0000-0000D7470000}"/>
    <cellStyle name="Input [yellow] 3 2 4 2 2 6" xfId="19098" xr:uid="{00000000-0005-0000-0000-0000D8470000}"/>
    <cellStyle name="Input [yellow] 3 2 4 2 2 7" xfId="19099" xr:uid="{00000000-0005-0000-0000-0000D9470000}"/>
    <cellStyle name="Input [yellow] 3 2 4 2 2 8" xfId="19100" xr:uid="{00000000-0005-0000-0000-0000DA470000}"/>
    <cellStyle name="Input [yellow] 3 2 4 2 2 9" xfId="19101" xr:uid="{00000000-0005-0000-0000-0000DB470000}"/>
    <cellStyle name="Input [yellow] 3 2 4 2 3" xfId="19102" xr:uid="{00000000-0005-0000-0000-0000DC470000}"/>
    <cellStyle name="Input [yellow] 3 2 4 2 3 10" xfId="19103" xr:uid="{00000000-0005-0000-0000-0000DD470000}"/>
    <cellStyle name="Input [yellow] 3 2 4 2 3 2" xfId="19104" xr:uid="{00000000-0005-0000-0000-0000DE470000}"/>
    <cellStyle name="Input [yellow] 3 2 4 2 3 2 2" xfId="19105" xr:uid="{00000000-0005-0000-0000-0000DF470000}"/>
    <cellStyle name="Input [yellow] 3 2 4 2 3 2 3" xfId="19106" xr:uid="{00000000-0005-0000-0000-0000E0470000}"/>
    <cellStyle name="Input [yellow] 3 2 4 2 3 2 4" xfId="19107" xr:uid="{00000000-0005-0000-0000-0000E1470000}"/>
    <cellStyle name="Input [yellow] 3 2 4 2 3 2 5" xfId="19108" xr:uid="{00000000-0005-0000-0000-0000E2470000}"/>
    <cellStyle name="Input [yellow] 3 2 4 2 3 2 6" xfId="19109" xr:uid="{00000000-0005-0000-0000-0000E3470000}"/>
    <cellStyle name="Input [yellow] 3 2 4 2 3 2 7" xfId="19110" xr:uid="{00000000-0005-0000-0000-0000E4470000}"/>
    <cellStyle name="Input [yellow] 3 2 4 2 3 2 8" xfId="19111" xr:uid="{00000000-0005-0000-0000-0000E5470000}"/>
    <cellStyle name="Input [yellow] 3 2 4 2 3 3" xfId="19112" xr:uid="{00000000-0005-0000-0000-0000E6470000}"/>
    <cellStyle name="Input [yellow] 3 2 4 2 3 4" xfId="19113" xr:uid="{00000000-0005-0000-0000-0000E7470000}"/>
    <cellStyle name="Input [yellow] 3 2 4 2 3 5" xfId="19114" xr:uid="{00000000-0005-0000-0000-0000E8470000}"/>
    <cellStyle name="Input [yellow] 3 2 4 2 3 6" xfId="19115" xr:uid="{00000000-0005-0000-0000-0000E9470000}"/>
    <cellStyle name="Input [yellow] 3 2 4 2 3 7" xfId="19116" xr:uid="{00000000-0005-0000-0000-0000EA470000}"/>
    <cellStyle name="Input [yellow] 3 2 4 2 3 8" xfId="19117" xr:uid="{00000000-0005-0000-0000-0000EB470000}"/>
    <cellStyle name="Input [yellow] 3 2 4 2 3 9" xfId="19118" xr:uid="{00000000-0005-0000-0000-0000EC470000}"/>
    <cellStyle name="Input [yellow] 3 2 4 2 4" xfId="19119" xr:uid="{00000000-0005-0000-0000-0000ED470000}"/>
    <cellStyle name="Input [yellow] 3 2 4 2 4 2" xfId="19120" xr:uid="{00000000-0005-0000-0000-0000EE470000}"/>
    <cellStyle name="Input [yellow] 3 2 4 2 4 3" xfId="19121" xr:uid="{00000000-0005-0000-0000-0000EF470000}"/>
    <cellStyle name="Input [yellow] 3 2 4 2 4 4" xfId="19122" xr:uid="{00000000-0005-0000-0000-0000F0470000}"/>
    <cellStyle name="Input [yellow] 3 2 4 2 4 5" xfId="19123" xr:uid="{00000000-0005-0000-0000-0000F1470000}"/>
    <cellStyle name="Input [yellow] 3 2 4 2 4 6" xfId="19124" xr:uid="{00000000-0005-0000-0000-0000F2470000}"/>
    <cellStyle name="Input [yellow] 3 2 4 2 4 7" xfId="19125" xr:uid="{00000000-0005-0000-0000-0000F3470000}"/>
    <cellStyle name="Input [yellow] 3 2 4 2 4 8" xfId="19126" xr:uid="{00000000-0005-0000-0000-0000F4470000}"/>
    <cellStyle name="Input [yellow] 3 2 4 2 4 9" xfId="19127" xr:uid="{00000000-0005-0000-0000-0000F5470000}"/>
    <cellStyle name="Input [yellow] 3 2 4 2 5" xfId="19128" xr:uid="{00000000-0005-0000-0000-0000F6470000}"/>
    <cellStyle name="Input [yellow] 3 2 4 2 5 2" xfId="19129" xr:uid="{00000000-0005-0000-0000-0000F7470000}"/>
    <cellStyle name="Input [yellow] 3 2 4 2 5 3" xfId="19130" xr:uid="{00000000-0005-0000-0000-0000F8470000}"/>
    <cellStyle name="Input [yellow] 3 2 4 2 5 4" xfId="19131" xr:uid="{00000000-0005-0000-0000-0000F9470000}"/>
    <cellStyle name="Input [yellow] 3 2 4 2 5 5" xfId="19132" xr:uid="{00000000-0005-0000-0000-0000FA470000}"/>
    <cellStyle name="Input [yellow] 3 2 4 2 5 6" xfId="19133" xr:uid="{00000000-0005-0000-0000-0000FB470000}"/>
    <cellStyle name="Input [yellow] 3 2 4 2 5 7" xfId="19134" xr:uid="{00000000-0005-0000-0000-0000FC470000}"/>
    <cellStyle name="Input [yellow] 3 2 4 2 5 8" xfId="19135" xr:uid="{00000000-0005-0000-0000-0000FD470000}"/>
    <cellStyle name="Input [yellow] 3 2 4 2 6" xfId="19136" xr:uid="{00000000-0005-0000-0000-0000FE470000}"/>
    <cellStyle name="Input [yellow] 3 2 4 2 6 2" xfId="19137" xr:uid="{00000000-0005-0000-0000-0000FF470000}"/>
    <cellStyle name="Input [yellow] 3 2 4 2 6 3" xfId="19138" xr:uid="{00000000-0005-0000-0000-000000480000}"/>
    <cellStyle name="Input [yellow] 3 2 4 2 6 4" xfId="19139" xr:uid="{00000000-0005-0000-0000-000001480000}"/>
    <cellStyle name="Input [yellow] 3 2 4 2 6 5" xfId="19140" xr:uid="{00000000-0005-0000-0000-000002480000}"/>
    <cellStyle name="Input [yellow] 3 2 4 2 6 6" xfId="19141" xr:uid="{00000000-0005-0000-0000-000003480000}"/>
    <cellStyle name="Input [yellow] 3 2 4 2 6 7" xfId="19142" xr:uid="{00000000-0005-0000-0000-000004480000}"/>
    <cellStyle name="Input [yellow] 3 2 4 2 6 8" xfId="19143" xr:uid="{00000000-0005-0000-0000-000005480000}"/>
    <cellStyle name="Input [yellow] 3 2 4 2 7" xfId="19144" xr:uid="{00000000-0005-0000-0000-000006480000}"/>
    <cellStyle name="Input [yellow] 3 2 4 2 7 2" xfId="19145" xr:uid="{00000000-0005-0000-0000-000007480000}"/>
    <cellStyle name="Input [yellow] 3 2 4 2 7 3" xfId="19146" xr:uid="{00000000-0005-0000-0000-000008480000}"/>
    <cellStyle name="Input [yellow] 3 2 4 2 7 4" xfId="19147" xr:uid="{00000000-0005-0000-0000-000009480000}"/>
    <cellStyle name="Input [yellow] 3 2 4 2 7 5" xfId="19148" xr:uid="{00000000-0005-0000-0000-00000A480000}"/>
    <cellStyle name="Input [yellow] 3 2 4 2 7 6" xfId="19149" xr:uid="{00000000-0005-0000-0000-00000B480000}"/>
    <cellStyle name="Input [yellow] 3 2 4 2 7 7" xfId="19150" xr:uid="{00000000-0005-0000-0000-00000C480000}"/>
    <cellStyle name="Input [yellow] 3 2 4 2 7 8" xfId="19151" xr:uid="{00000000-0005-0000-0000-00000D480000}"/>
    <cellStyle name="Input [yellow] 3 2 4 2 8" xfId="19152" xr:uid="{00000000-0005-0000-0000-00000E480000}"/>
    <cellStyle name="Input [yellow] 3 2 4 2 8 2" xfId="19153" xr:uid="{00000000-0005-0000-0000-00000F480000}"/>
    <cellStyle name="Input [yellow] 3 2 4 2 8 3" xfId="19154" xr:uid="{00000000-0005-0000-0000-000010480000}"/>
    <cellStyle name="Input [yellow] 3 2 4 2 8 4" xfId="19155" xr:uid="{00000000-0005-0000-0000-000011480000}"/>
    <cellStyle name="Input [yellow] 3 2 4 2 8 5" xfId="19156" xr:uid="{00000000-0005-0000-0000-000012480000}"/>
    <cellStyle name="Input [yellow] 3 2 4 2 8 6" xfId="19157" xr:uid="{00000000-0005-0000-0000-000013480000}"/>
    <cellStyle name="Input [yellow] 3 2 4 2 8 7" xfId="19158" xr:uid="{00000000-0005-0000-0000-000014480000}"/>
    <cellStyle name="Input [yellow] 3 2 4 2 8 8" xfId="19159" xr:uid="{00000000-0005-0000-0000-000015480000}"/>
    <cellStyle name="Input [yellow] 3 2 4 2 9" xfId="19160" xr:uid="{00000000-0005-0000-0000-000016480000}"/>
    <cellStyle name="Input [yellow] 3 2 4 3" xfId="729" xr:uid="{00000000-0005-0000-0000-000017480000}"/>
    <cellStyle name="Input [yellow] 3 2 4 3 10" xfId="19161" xr:uid="{00000000-0005-0000-0000-000018480000}"/>
    <cellStyle name="Input [yellow] 3 2 4 3 2" xfId="19162" xr:uid="{00000000-0005-0000-0000-000019480000}"/>
    <cellStyle name="Input [yellow] 3 2 4 3 2 2" xfId="19163" xr:uid="{00000000-0005-0000-0000-00001A480000}"/>
    <cellStyle name="Input [yellow] 3 2 4 3 2 3" xfId="19164" xr:uid="{00000000-0005-0000-0000-00001B480000}"/>
    <cellStyle name="Input [yellow] 3 2 4 3 2 4" xfId="19165" xr:uid="{00000000-0005-0000-0000-00001C480000}"/>
    <cellStyle name="Input [yellow] 3 2 4 3 2 5" xfId="19166" xr:uid="{00000000-0005-0000-0000-00001D480000}"/>
    <cellStyle name="Input [yellow] 3 2 4 3 2 6" xfId="19167" xr:uid="{00000000-0005-0000-0000-00001E480000}"/>
    <cellStyle name="Input [yellow] 3 2 4 3 2 7" xfId="19168" xr:uid="{00000000-0005-0000-0000-00001F480000}"/>
    <cellStyle name="Input [yellow] 3 2 4 3 2 8" xfId="19169" xr:uid="{00000000-0005-0000-0000-000020480000}"/>
    <cellStyle name="Input [yellow] 3 2 4 3 3" xfId="19170" xr:uid="{00000000-0005-0000-0000-000021480000}"/>
    <cellStyle name="Input [yellow] 3 2 4 3 4" xfId="19171" xr:uid="{00000000-0005-0000-0000-000022480000}"/>
    <cellStyle name="Input [yellow] 3 2 4 3 5" xfId="19172" xr:uid="{00000000-0005-0000-0000-000023480000}"/>
    <cellStyle name="Input [yellow] 3 2 4 3 6" xfId="19173" xr:uid="{00000000-0005-0000-0000-000024480000}"/>
    <cellStyle name="Input [yellow] 3 2 4 3 7" xfId="19174" xr:uid="{00000000-0005-0000-0000-000025480000}"/>
    <cellStyle name="Input [yellow] 3 2 4 3 8" xfId="19175" xr:uid="{00000000-0005-0000-0000-000026480000}"/>
    <cellStyle name="Input [yellow] 3 2 4 3 9" xfId="19176" xr:uid="{00000000-0005-0000-0000-000027480000}"/>
    <cellStyle name="Input [yellow] 3 2 4 4" xfId="19177" xr:uid="{00000000-0005-0000-0000-000028480000}"/>
    <cellStyle name="Input [yellow] 3 2 4 4 10" xfId="19178" xr:uid="{00000000-0005-0000-0000-000029480000}"/>
    <cellStyle name="Input [yellow] 3 2 4 4 2" xfId="19179" xr:uid="{00000000-0005-0000-0000-00002A480000}"/>
    <cellStyle name="Input [yellow] 3 2 4 4 2 2" xfId="19180" xr:uid="{00000000-0005-0000-0000-00002B480000}"/>
    <cellStyle name="Input [yellow] 3 2 4 4 2 3" xfId="19181" xr:uid="{00000000-0005-0000-0000-00002C480000}"/>
    <cellStyle name="Input [yellow] 3 2 4 4 2 4" xfId="19182" xr:uid="{00000000-0005-0000-0000-00002D480000}"/>
    <cellStyle name="Input [yellow] 3 2 4 4 2 5" xfId="19183" xr:uid="{00000000-0005-0000-0000-00002E480000}"/>
    <cellStyle name="Input [yellow] 3 2 4 4 2 6" xfId="19184" xr:uid="{00000000-0005-0000-0000-00002F480000}"/>
    <cellStyle name="Input [yellow] 3 2 4 4 2 7" xfId="19185" xr:uid="{00000000-0005-0000-0000-000030480000}"/>
    <cellStyle name="Input [yellow] 3 2 4 4 2 8" xfId="19186" xr:uid="{00000000-0005-0000-0000-000031480000}"/>
    <cellStyle name="Input [yellow] 3 2 4 4 3" xfId="19187" xr:uid="{00000000-0005-0000-0000-000032480000}"/>
    <cellStyle name="Input [yellow] 3 2 4 4 4" xfId="19188" xr:uid="{00000000-0005-0000-0000-000033480000}"/>
    <cellStyle name="Input [yellow] 3 2 4 4 5" xfId="19189" xr:uid="{00000000-0005-0000-0000-000034480000}"/>
    <cellStyle name="Input [yellow] 3 2 4 4 6" xfId="19190" xr:uid="{00000000-0005-0000-0000-000035480000}"/>
    <cellStyle name="Input [yellow] 3 2 4 4 7" xfId="19191" xr:uid="{00000000-0005-0000-0000-000036480000}"/>
    <cellStyle name="Input [yellow] 3 2 4 4 8" xfId="19192" xr:uid="{00000000-0005-0000-0000-000037480000}"/>
    <cellStyle name="Input [yellow] 3 2 4 4 9" xfId="19193" xr:uid="{00000000-0005-0000-0000-000038480000}"/>
    <cellStyle name="Input [yellow] 3 2 4 5" xfId="19194" xr:uid="{00000000-0005-0000-0000-000039480000}"/>
    <cellStyle name="Input [yellow] 3 2 4 5 2" xfId="19195" xr:uid="{00000000-0005-0000-0000-00003A480000}"/>
    <cellStyle name="Input [yellow] 3 2 4 5 3" xfId="19196" xr:uid="{00000000-0005-0000-0000-00003B480000}"/>
    <cellStyle name="Input [yellow] 3 2 4 5 4" xfId="19197" xr:uid="{00000000-0005-0000-0000-00003C480000}"/>
    <cellStyle name="Input [yellow] 3 2 4 5 5" xfId="19198" xr:uid="{00000000-0005-0000-0000-00003D480000}"/>
    <cellStyle name="Input [yellow] 3 2 4 5 6" xfId="19199" xr:uid="{00000000-0005-0000-0000-00003E480000}"/>
    <cellStyle name="Input [yellow] 3 2 4 5 7" xfId="19200" xr:uid="{00000000-0005-0000-0000-00003F480000}"/>
    <cellStyle name="Input [yellow] 3 2 4 5 8" xfId="19201" xr:uid="{00000000-0005-0000-0000-000040480000}"/>
    <cellStyle name="Input [yellow] 3 2 4 5 9" xfId="19202" xr:uid="{00000000-0005-0000-0000-000041480000}"/>
    <cellStyle name="Input [yellow] 3 2 4 6" xfId="19203" xr:uid="{00000000-0005-0000-0000-000042480000}"/>
    <cellStyle name="Input [yellow] 3 2 4 6 2" xfId="19204" xr:uid="{00000000-0005-0000-0000-000043480000}"/>
    <cellStyle name="Input [yellow] 3 2 4 6 3" xfId="19205" xr:uid="{00000000-0005-0000-0000-000044480000}"/>
    <cellStyle name="Input [yellow] 3 2 4 6 4" xfId="19206" xr:uid="{00000000-0005-0000-0000-000045480000}"/>
    <cellStyle name="Input [yellow] 3 2 4 6 5" xfId="19207" xr:uid="{00000000-0005-0000-0000-000046480000}"/>
    <cellStyle name="Input [yellow] 3 2 4 6 6" xfId="19208" xr:uid="{00000000-0005-0000-0000-000047480000}"/>
    <cellStyle name="Input [yellow] 3 2 4 6 7" xfId="19209" xr:uid="{00000000-0005-0000-0000-000048480000}"/>
    <cellStyle name="Input [yellow] 3 2 4 6 8" xfId="19210" xr:uid="{00000000-0005-0000-0000-000049480000}"/>
    <cellStyle name="Input [yellow] 3 2 4 7" xfId="19211" xr:uid="{00000000-0005-0000-0000-00004A480000}"/>
    <cellStyle name="Input [yellow] 3 2 4 7 2" xfId="19212" xr:uid="{00000000-0005-0000-0000-00004B480000}"/>
    <cellStyle name="Input [yellow] 3 2 4 7 3" xfId="19213" xr:uid="{00000000-0005-0000-0000-00004C480000}"/>
    <cellStyle name="Input [yellow] 3 2 4 7 4" xfId="19214" xr:uid="{00000000-0005-0000-0000-00004D480000}"/>
    <cellStyle name="Input [yellow] 3 2 4 7 5" xfId="19215" xr:uid="{00000000-0005-0000-0000-00004E480000}"/>
    <cellStyle name="Input [yellow] 3 2 4 7 6" xfId="19216" xr:uid="{00000000-0005-0000-0000-00004F480000}"/>
    <cellStyle name="Input [yellow] 3 2 4 7 7" xfId="19217" xr:uid="{00000000-0005-0000-0000-000050480000}"/>
    <cellStyle name="Input [yellow] 3 2 4 7 8" xfId="19218" xr:uid="{00000000-0005-0000-0000-000051480000}"/>
    <cellStyle name="Input [yellow] 3 2 4 8" xfId="19219" xr:uid="{00000000-0005-0000-0000-000052480000}"/>
    <cellStyle name="Input [yellow] 3 2 4 8 2" xfId="19220" xr:uid="{00000000-0005-0000-0000-000053480000}"/>
    <cellStyle name="Input [yellow] 3 2 4 8 3" xfId="19221" xr:uid="{00000000-0005-0000-0000-000054480000}"/>
    <cellStyle name="Input [yellow] 3 2 4 8 4" xfId="19222" xr:uid="{00000000-0005-0000-0000-000055480000}"/>
    <cellStyle name="Input [yellow] 3 2 4 8 5" xfId="19223" xr:uid="{00000000-0005-0000-0000-000056480000}"/>
    <cellStyle name="Input [yellow] 3 2 4 8 6" xfId="19224" xr:uid="{00000000-0005-0000-0000-000057480000}"/>
    <cellStyle name="Input [yellow] 3 2 4 8 7" xfId="19225" xr:uid="{00000000-0005-0000-0000-000058480000}"/>
    <cellStyle name="Input [yellow] 3 2 4 8 8" xfId="19226" xr:uid="{00000000-0005-0000-0000-000059480000}"/>
    <cellStyle name="Input [yellow] 3 2 4 9" xfId="19227" xr:uid="{00000000-0005-0000-0000-00005A480000}"/>
    <cellStyle name="Input [yellow] 3 2 4 9 2" xfId="19228" xr:uid="{00000000-0005-0000-0000-00005B480000}"/>
    <cellStyle name="Input [yellow] 3 2 4 9 3" xfId="19229" xr:uid="{00000000-0005-0000-0000-00005C480000}"/>
    <cellStyle name="Input [yellow] 3 2 4 9 4" xfId="19230" xr:uid="{00000000-0005-0000-0000-00005D480000}"/>
    <cellStyle name="Input [yellow] 3 2 4 9 5" xfId="19231" xr:uid="{00000000-0005-0000-0000-00005E480000}"/>
    <cellStyle name="Input [yellow] 3 2 4 9 6" xfId="19232" xr:uid="{00000000-0005-0000-0000-00005F480000}"/>
    <cellStyle name="Input [yellow] 3 2 4 9 7" xfId="19233" xr:uid="{00000000-0005-0000-0000-000060480000}"/>
    <cellStyle name="Input [yellow] 3 2 4 9 8" xfId="19234" xr:uid="{00000000-0005-0000-0000-000061480000}"/>
    <cellStyle name="Input [yellow] 3 2 5" xfId="730" xr:uid="{00000000-0005-0000-0000-000062480000}"/>
    <cellStyle name="Input [yellow] 3 2 5 10" xfId="19235" xr:uid="{00000000-0005-0000-0000-000063480000}"/>
    <cellStyle name="Input [yellow] 3 2 5 11" xfId="19236" xr:uid="{00000000-0005-0000-0000-000064480000}"/>
    <cellStyle name="Input [yellow] 3 2 5 12" xfId="19237" xr:uid="{00000000-0005-0000-0000-000065480000}"/>
    <cellStyle name="Input [yellow] 3 2 5 13" xfId="19238" xr:uid="{00000000-0005-0000-0000-000066480000}"/>
    <cellStyle name="Input [yellow] 3 2 5 14" xfId="19239" xr:uid="{00000000-0005-0000-0000-000067480000}"/>
    <cellStyle name="Input [yellow] 3 2 5 15" xfId="19240" xr:uid="{00000000-0005-0000-0000-000068480000}"/>
    <cellStyle name="Input [yellow] 3 2 5 16" xfId="19241" xr:uid="{00000000-0005-0000-0000-000069480000}"/>
    <cellStyle name="Input [yellow] 3 2 5 17" xfId="19242" xr:uid="{00000000-0005-0000-0000-00006A480000}"/>
    <cellStyle name="Input [yellow] 3 2 5 2" xfId="731" xr:uid="{00000000-0005-0000-0000-00006B480000}"/>
    <cellStyle name="Input [yellow] 3 2 5 2 10" xfId="19243" xr:uid="{00000000-0005-0000-0000-00006C480000}"/>
    <cellStyle name="Input [yellow] 3 2 5 2 11" xfId="19244" xr:uid="{00000000-0005-0000-0000-00006D480000}"/>
    <cellStyle name="Input [yellow] 3 2 5 2 12" xfId="19245" xr:uid="{00000000-0005-0000-0000-00006E480000}"/>
    <cellStyle name="Input [yellow] 3 2 5 2 13" xfId="19246" xr:uid="{00000000-0005-0000-0000-00006F480000}"/>
    <cellStyle name="Input [yellow] 3 2 5 2 14" xfId="19247" xr:uid="{00000000-0005-0000-0000-000070480000}"/>
    <cellStyle name="Input [yellow] 3 2 5 2 15" xfId="19248" xr:uid="{00000000-0005-0000-0000-000071480000}"/>
    <cellStyle name="Input [yellow] 3 2 5 2 16" xfId="19249" xr:uid="{00000000-0005-0000-0000-000072480000}"/>
    <cellStyle name="Input [yellow] 3 2 5 2 2" xfId="732" xr:uid="{00000000-0005-0000-0000-000073480000}"/>
    <cellStyle name="Input [yellow] 3 2 5 2 2 10" xfId="19250" xr:uid="{00000000-0005-0000-0000-000074480000}"/>
    <cellStyle name="Input [yellow] 3 2 5 2 2 2" xfId="19251" xr:uid="{00000000-0005-0000-0000-000075480000}"/>
    <cellStyle name="Input [yellow] 3 2 5 2 2 2 2" xfId="19252" xr:uid="{00000000-0005-0000-0000-000076480000}"/>
    <cellStyle name="Input [yellow] 3 2 5 2 2 2 3" xfId="19253" xr:uid="{00000000-0005-0000-0000-000077480000}"/>
    <cellStyle name="Input [yellow] 3 2 5 2 2 2 4" xfId="19254" xr:uid="{00000000-0005-0000-0000-000078480000}"/>
    <cellStyle name="Input [yellow] 3 2 5 2 2 2 5" xfId="19255" xr:uid="{00000000-0005-0000-0000-000079480000}"/>
    <cellStyle name="Input [yellow] 3 2 5 2 2 2 6" xfId="19256" xr:uid="{00000000-0005-0000-0000-00007A480000}"/>
    <cellStyle name="Input [yellow] 3 2 5 2 2 2 7" xfId="19257" xr:uid="{00000000-0005-0000-0000-00007B480000}"/>
    <cellStyle name="Input [yellow] 3 2 5 2 2 2 8" xfId="19258" xr:uid="{00000000-0005-0000-0000-00007C480000}"/>
    <cellStyle name="Input [yellow] 3 2 5 2 2 3" xfId="19259" xr:uid="{00000000-0005-0000-0000-00007D480000}"/>
    <cellStyle name="Input [yellow] 3 2 5 2 2 4" xfId="19260" xr:uid="{00000000-0005-0000-0000-00007E480000}"/>
    <cellStyle name="Input [yellow] 3 2 5 2 2 5" xfId="19261" xr:uid="{00000000-0005-0000-0000-00007F480000}"/>
    <cellStyle name="Input [yellow] 3 2 5 2 2 6" xfId="19262" xr:uid="{00000000-0005-0000-0000-000080480000}"/>
    <cellStyle name="Input [yellow] 3 2 5 2 2 7" xfId="19263" xr:uid="{00000000-0005-0000-0000-000081480000}"/>
    <cellStyle name="Input [yellow] 3 2 5 2 2 8" xfId="19264" xr:uid="{00000000-0005-0000-0000-000082480000}"/>
    <cellStyle name="Input [yellow] 3 2 5 2 2 9" xfId="19265" xr:uid="{00000000-0005-0000-0000-000083480000}"/>
    <cellStyle name="Input [yellow] 3 2 5 2 3" xfId="19266" xr:uid="{00000000-0005-0000-0000-000084480000}"/>
    <cellStyle name="Input [yellow] 3 2 5 2 3 10" xfId="19267" xr:uid="{00000000-0005-0000-0000-000085480000}"/>
    <cellStyle name="Input [yellow] 3 2 5 2 3 2" xfId="19268" xr:uid="{00000000-0005-0000-0000-000086480000}"/>
    <cellStyle name="Input [yellow] 3 2 5 2 3 2 2" xfId="19269" xr:uid="{00000000-0005-0000-0000-000087480000}"/>
    <cellStyle name="Input [yellow] 3 2 5 2 3 2 3" xfId="19270" xr:uid="{00000000-0005-0000-0000-000088480000}"/>
    <cellStyle name="Input [yellow] 3 2 5 2 3 2 4" xfId="19271" xr:uid="{00000000-0005-0000-0000-000089480000}"/>
    <cellStyle name="Input [yellow] 3 2 5 2 3 2 5" xfId="19272" xr:uid="{00000000-0005-0000-0000-00008A480000}"/>
    <cellStyle name="Input [yellow] 3 2 5 2 3 2 6" xfId="19273" xr:uid="{00000000-0005-0000-0000-00008B480000}"/>
    <cellStyle name="Input [yellow] 3 2 5 2 3 2 7" xfId="19274" xr:uid="{00000000-0005-0000-0000-00008C480000}"/>
    <cellStyle name="Input [yellow] 3 2 5 2 3 2 8" xfId="19275" xr:uid="{00000000-0005-0000-0000-00008D480000}"/>
    <cellStyle name="Input [yellow] 3 2 5 2 3 3" xfId="19276" xr:uid="{00000000-0005-0000-0000-00008E480000}"/>
    <cellStyle name="Input [yellow] 3 2 5 2 3 4" xfId="19277" xr:uid="{00000000-0005-0000-0000-00008F480000}"/>
    <cellStyle name="Input [yellow] 3 2 5 2 3 5" xfId="19278" xr:uid="{00000000-0005-0000-0000-000090480000}"/>
    <cellStyle name="Input [yellow] 3 2 5 2 3 6" xfId="19279" xr:uid="{00000000-0005-0000-0000-000091480000}"/>
    <cellStyle name="Input [yellow] 3 2 5 2 3 7" xfId="19280" xr:uid="{00000000-0005-0000-0000-000092480000}"/>
    <cellStyle name="Input [yellow] 3 2 5 2 3 8" xfId="19281" xr:uid="{00000000-0005-0000-0000-000093480000}"/>
    <cellStyle name="Input [yellow] 3 2 5 2 3 9" xfId="19282" xr:uid="{00000000-0005-0000-0000-000094480000}"/>
    <cellStyle name="Input [yellow] 3 2 5 2 4" xfId="19283" xr:uid="{00000000-0005-0000-0000-000095480000}"/>
    <cellStyle name="Input [yellow] 3 2 5 2 4 2" xfId="19284" xr:uid="{00000000-0005-0000-0000-000096480000}"/>
    <cellStyle name="Input [yellow] 3 2 5 2 4 3" xfId="19285" xr:uid="{00000000-0005-0000-0000-000097480000}"/>
    <cellStyle name="Input [yellow] 3 2 5 2 4 4" xfId="19286" xr:uid="{00000000-0005-0000-0000-000098480000}"/>
    <cellStyle name="Input [yellow] 3 2 5 2 4 5" xfId="19287" xr:uid="{00000000-0005-0000-0000-000099480000}"/>
    <cellStyle name="Input [yellow] 3 2 5 2 4 6" xfId="19288" xr:uid="{00000000-0005-0000-0000-00009A480000}"/>
    <cellStyle name="Input [yellow] 3 2 5 2 4 7" xfId="19289" xr:uid="{00000000-0005-0000-0000-00009B480000}"/>
    <cellStyle name="Input [yellow] 3 2 5 2 4 8" xfId="19290" xr:uid="{00000000-0005-0000-0000-00009C480000}"/>
    <cellStyle name="Input [yellow] 3 2 5 2 4 9" xfId="19291" xr:uid="{00000000-0005-0000-0000-00009D480000}"/>
    <cellStyle name="Input [yellow] 3 2 5 2 5" xfId="19292" xr:uid="{00000000-0005-0000-0000-00009E480000}"/>
    <cellStyle name="Input [yellow] 3 2 5 2 5 2" xfId="19293" xr:uid="{00000000-0005-0000-0000-00009F480000}"/>
    <cellStyle name="Input [yellow] 3 2 5 2 5 3" xfId="19294" xr:uid="{00000000-0005-0000-0000-0000A0480000}"/>
    <cellStyle name="Input [yellow] 3 2 5 2 5 4" xfId="19295" xr:uid="{00000000-0005-0000-0000-0000A1480000}"/>
    <cellStyle name="Input [yellow] 3 2 5 2 5 5" xfId="19296" xr:uid="{00000000-0005-0000-0000-0000A2480000}"/>
    <cellStyle name="Input [yellow] 3 2 5 2 5 6" xfId="19297" xr:uid="{00000000-0005-0000-0000-0000A3480000}"/>
    <cellStyle name="Input [yellow] 3 2 5 2 5 7" xfId="19298" xr:uid="{00000000-0005-0000-0000-0000A4480000}"/>
    <cellStyle name="Input [yellow] 3 2 5 2 5 8" xfId="19299" xr:uid="{00000000-0005-0000-0000-0000A5480000}"/>
    <cellStyle name="Input [yellow] 3 2 5 2 6" xfId="19300" xr:uid="{00000000-0005-0000-0000-0000A6480000}"/>
    <cellStyle name="Input [yellow] 3 2 5 2 6 2" xfId="19301" xr:uid="{00000000-0005-0000-0000-0000A7480000}"/>
    <cellStyle name="Input [yellow] 3 2 5 2 6 3" xfId="19302" xr:uid="{00000000-0005-0000-0000-0000A8480000}"/>
    <cellStyle name="Input [yellow] 3 2 5 2 6 4" xfId="19303" xr:uid="{00000000-0005-0000-0000-0000A9480000}"/>
    <cellStyle name="Input [yellow] 3 2 5 2 6 5" xfId="19304" xr:uid="{00000000-0005-0000-0000-0000AA480000}"/>
    <cellStyle name="Input [yellow] 3 2 5 2 6 6" xfId="19305" xr:uid="{00000000-0005-0000-0000-0000AB480000}"/>
    <cellStyle name="Input [yellow] 3 2 5 2 6 7" xfId="19306" xr:uid="{00000000-0005-0000-0000-0000AC480000}"/>
    <cellStyle name="Input [yellow] 3 2 5 2 6 8" xfId="19307" xr:uid="{00000000-0005-0000-0000-0000AD480000}"/>
    <cellStyle name="Input [yellow] 3 2 5 2 7" xfId="19308" xr:uid="{00000000-0005-0000-0000-0000AE480000}"/>
    <cellStyle name="Input [yellow] 3 2 5 2 7 2" xfId="19309" xr:uid="{00000000-0005-0000-0000-0000AF480000}"/>
    <cellStyle name="Input [yellow] 3 2 5 2 7 3" xfId="19310" xr:uid="{00000000-0005-0000-0000-0000B0480000}"/>
    <cellStyle name="Input [yellow] 3 2 5 2 7 4" xfId="19311" xr:uid="{00000000-0005-0000-0000-0000B1480000}"/>
    <cellStyle name="Input [yellow] 3 2 5 2 7 5" xfId="19312" xr:uid="{00000000-0005-0000-0000-0000B2480000}"/>
    <cellStyle name="Input [yellow] 3 2 5 2 7 6" xfId="19313" xr:uid="{00000000-0005-0000-0000-0000B3480000}"/>
    <cellStyle name="Input [yellow] 3 2 5 2 7 7" xfId="19314" xr:uid="{00000000-0005-0000-0000-0000B4480000}"/>
    <cellStyle name="Input [yellow] 3 2 5 2 7 8" xfId="19315" xr:uid="{00000000-0005-0000-0000-0000B5480000}"/>
    <cellStyle name="Input [yellow] 3 2 5 2 8" xfId="19316" xr:uid="{00000000-0005-0000-0000-0000B6480000}"/>
    <cellStyle name="Input [yellow] 3 2 5 2 8 2" xfId="19317" xr:uid="{00000000-0005-0000-0000-0000B7480000}"/>
    <cellStyle name="Input [yellow] 3 2 5 2 8 3" xfId="19318" xr:uid="{00000000-0005-0000-0000-0000B8480000}"/>
    <cellStyle name="Input [yellow] 3 2 5 2 8 4" xfId="19319" xr:uid="{00000000-0005-0000-0000-0000B9480000}"/>
    <cellStyle name="Input [yellow] 3 2 5 2 8 5" xfId="19320" xr:uid="{00000000-0005-0000-0000-0000BA480000}"/>
    <cellStyle name="Input [yellow] 3 2 5 2 8 6" xfId="19321" xr:uid="{00000000-0005-0000-0000-0000BB480000}"/>
    <cellStyle name="Input [yellow] 3 2 5 2 8 7" xfId="19322" xr:uid="{00000000-0005-0000-0000-0000BC480000}"/>
    <cellStyle name="Input [yellow] 3 2 5 2 8 8" xfId="19323" xr:uid="{00000000-0005-0000-0000-0000BD480000}"/>
    <cellStyle name="Input [yellow] 3 2 5 2 9" xfId="19324" xr:uid="{00000000-0005-0000-0000-0000BE480000}"/>
    <cellStyle name="Input [yellow] 3 2 5 3" xfId="733" xr:uid="{00000000-0005-0000-0000-0000BF480000}"/>
    <cellStyle name="Input [yellow] 3 2 5 3 10" xfId="19325" xr:uid="{00000000-0005-0000-0000-0000C0480000}"/>
    <cellStyle name="Input [yellow] 3 2 5 3 2" xfId="19326" xr:uid="{00000000-0005-0000-0000-0000C1480000}"/>
    <cellStyle name="Input [yellow] 3 2 5 3 2 2" xfId="19327" xr:uid="{00000000-0005-0000-0000-0000C2480000}"/>
    <cellStyle name="Input [yellow] 3 2 5 3 2 3" xfId="19328" xr:uid="{00000000-0005-0000-0000-0000C3480000}"/>
    <cellStyle name="Input [yellow] 3 2 5 3 2 4" xfId="19329" xr:uid="{00000000-0005-0000-0000-0000C4480000}"/>
    <cellStyle name="Input [yellow] 3 2 5 3 2 5" xfId="19330" xr:uid="{00000000-0005-0000-0000-0000C5480000}"/>
    <cellStyle name="Input [yellow] 3 2 5 3 2 6" xfId="19331" xr:uid="{00000000-0005-0000-0000-0000C6480000}"/>
    <cellStyle name="Input [yellow] 3 2 5 3 2 7" xfId="19332" xr:uid="{00000000-0005-0000-0000-0000C7480000}"/>
    <cellStyle name="Input [yellow] 3 2 5 3 2 8" xfId="19333" xr:uid="{00000000-0005-0000-0000-0000C8480000}"/>
    <cellStyle name="Input [yellow] 3 2 5 3 3" xfId="19334" xr:uid="{00000000-0005-0000-0000-0000C9480000}"/>
    <cellStyle name="Input [yellow] 3 2 5 3 4" xfId="19335" xr:uid="{00000000-0005-0000-0000-0000CA480000}"/>
    <cellStyle name="Input [yellow] 3 2 5 3 5" xfId="19336" xr:uid="{00000000-0005-0000-0000-0000CB480000}"/>
    <cellStyle name="Input [yellow] 3 2 5 3 6" xfId="19337" xr:uid="{00000000-0005-0000-0000-0000CC480000}"/>
    <cellStyle name="Input [yellow] 3 2 5 3 7" xfId="19338" xr:uid="{00000000-0005-0000-0000-0000CD480000}"/>
    <cellStyle name="Input [yellow] 3 2 5 3 8" xfId="19339" xr:uid="{00000000-0005-0000-0000-0000CE480000}"/>
    <cellStyle name="Input [yellow] 3 2 5 3 9" xfId="19340" xr:uid="{00000000-0005-0000-0000-0000CF480000}"/>
    <cellStyle name="Input [yellow] 3 2 5 4" xfId="19341" xr:uid="{00000000-0005-0000-0000-0000D0480000}"/>
    <cellStyle name="Input [yellow] 3 2 5 4 10" xfId="19342" xr:uid="{00000000-0005-0000-0000-0000D1480000}"/>
    <cellStyle name="Input [yellow] 3 2 5 4 2" xfId="19343" xr:uid="{00000000-0005-0000-0000-0000D2480000}"/>
    <cellStyle name="Input [yellow] 3 2 5 4 2 2" xfId="19344" xr:uid="{00000000-0005-0000-0000-0000D3480000}"/>
    <cellStyle name="Input [yellow] 3 2 5 4 2 3" xfId="19345" xr:uid="{00000000-0005-0000-0000-0000D4480000}"/>
    <cellStyle name="Input [yellow] 3 2 5 4 2 4" xfId="19346" xr:uid="{00000000-0005-0000-0000-0000D5480000}"/>
    <cellStyle name="Input [yellow] 3 2 5 4 2 5" xfId="19347" xr:uid="{00000000-0005-0000-0000-0000D6480000}"/>
    <cellStyle name="Input [yellow] 3 2 5 4 2 6" xfId="19348" xr:uid="{00000000-0005-0000-0000-0000D7480000}"/>
    <cellStyle name="Input [yellow] 3 2 5 4 2 7" xfId="19349" xr:uid="{00000000-0005-0000-0000-0000D8480000}"/>
    <cellStyle name="Input [yellow] 3 2 5 4 2 8" xfId="19350" xr:uid="{00000000-0005-0000-0000-0000D9480000}"/>
    <cellStyle name="Input [yellow] 3 2 5 4 3" xfId="19351" xr:uid="{00000000-0005-0000-0000-0000DA480000}"/>
    <cellStyle name="Input [yellow] 3 2 5 4 4" xfId="19352" xr:uid="{00000000-0005-0000-0000-0000DB480000}"/>
    <cellStyle name="Input [yellow] 3 2 5 4 5" xfId="19353" xr:uid="{00000000-0005-0000-0000-0000DC480000}"/>
    <cellStyle name="Input [yellow] 3 2 5 4 6" xfId="19354" xr:uid="{00000000-0005-0000-0000-0000DD480000}"/>
    <cellStyle name="Input [yellow] 3 2 5 4 7" xfId="19355" xr:uid="{00000000-0005-0000-0000-0000DE480000}"/>
    <cellStyle name="Input [yellow] 3 2 5 4 8" xfId="19356" xr:uid="{00000000-0005-0000-0000-0000DF480000}"/>
    <cellStyle name="Input [yellow] 3 2 5 4 9" xfId="19357" xr:uid="{00000000-0005-0000-0000-0000E0480000}"/>
    <cellStyle name="Input [yellow] 3 2 5 5" xfId="19358" xr:uid="{00000000-0005-0000-0000-0000E1480000}"/>
    <cellStyle name="Input [yellow] 3 2 5 5 2" xfId="19359" xr:uid="{00000000-0005-0000-0000-0000E2480000}"/>
    <cellStyle name="Input [yellow] 3 2 5 5 3" xfId="19360" xr:uid="{00000000-0005-0000-0000-0000E3480000}"/>
    <cellStyle name="Input [yellow] 3 2 5 5 4" xfId="19361" xr:uid="{00000000-0005-0000-0000-0000E4480000}"/>
    <cellStyle name="Input [yellow] 3 2 5 5 5" xfId="19362" xr:uid="{00000000-0005-0000-0000-0000E5480000}"/>
    <cellStyle name="Input [yellow] 3 2 5 5 6" xfId="19363" xr:uid="{00000000-0005-0000-0000-0000E6480000}"/>
    <cellStyle name="Input [yellow] 3 2 5 5 7" xfId="19364" xr:uid="{00000000-0005-0000-0000-0000E7480000}"/>
    <cellStyle name="Input [yellow] 3 2 5 5 8" xfId="19365" xr:uid="{00000000-0005-0000-0000-0000E8480000}"/>
    <cellStyle name="Input [yellow] 3 2 5 5 9" xfId="19366" xr:uid="{00000000-0005-0000-0000-0000E9480000}"/>
    <cellStyle name="Input [yellow] 3 2 5 6" xfId="19367" xr:uid="{00000000-0005-0000-0000-0000EA480000}"/>
    <cellStyle name="Input [yellow] 3 2 5 6 2" xfId="19368" xr:uid="{00000000-0005-0000-0000-0000EB480000}"/>
    <cellStyle name="Input [yellow] 3 2 5 6 3" xfId="19369" xr:uid="{00000000-0005-0000-0000-0000EC480000}"/>
    <cellStyle name="Input [yellow] 3 2 5 6 4" xfId="19370" xr:uid="{00000000-0005-0000-0000-0000ED480000}"/>
    <cellStyle name="Input [yellow] 3 2 5 6 5" xfId="19371" xr:uid="{00000000-0005-0000-0000-0000EE480000}"/>
    <cellStyle name="Input [yellow] 3 2 5 6 6" xfId="19372" xr:uid="{00000000-0005-0000-0000-0000EF480000}"/>
    <cellStyle name="Input [yellow] 3 2 5 6 7" xfId="19373" xr:uid="{00000000-0005-0000-0000-0000F0480000}"/>
    <cellStyle name="Input [yellow] 3 2 5 6 8" xfId="19374" xr:uid="{00000000-0005-0000-0000-0000F1480000}"/>
    <cellStyle name="Input [yellow] 3 2 5 7" xfId="19375" xr:uid="{00000000-0005-0000-0000-0000F2480000}"/>
    <cellStyle name="Input [yellow] 3 2 5 7 2" xfId="19376" xr:uid="{00000000-0005-0000-0000-0000F3480000}"/>
    <cellStyle name="Input [yellow] 3 2 5 7 3" xfId="19377" xr:uid="{00000000-0005-0000-0000-0000F4480000}"/>
    <cellStyle name="Input [yellow] 3 2 5 7 4" xfId="19378" xr:uid="{00000000-0005-0000-0000-0000F5480000}"/>
    <cellStyle name="Input [yellow] 3 2 5 7 5" xfId="19379" xr:uid="{00000000-0005-0000-0000-0000F6480000}"/>
    <cellStyle name="Input [yellow] 3 2 5 7 6" xfId="19380" xr:uid="{00000000-0005-0000-0000-0000F7480000}"/>
    <cellStyle name="Input [yellow] 3 2 5 7 7" xfId="19381" xr:uid="{00000000-0005-0000-0000-0000F8480000}"/>
    <cellStyle name="Input [yellow] 3 2 5 7 8" xfId="19382" xr:uid="{00000000-0005-0000-0000-0000F9480000}"/>
    <cellStyle name="Input [yellow] 3 2 5 8" xfId="19383" xr:uid="{00000000-0005-0000-0000-0000FA480000}"/>
    <cellStyle name="Input [yellow] 3 2 5 8 2" xfId="19384" xr:uid="{00000000-0005-0000-0000-0000FB480000}"/>
    <cellStyle name="Input [yellow] 3 2 5 8 3" xfId="19385" xr:uid="{00000000-0005-0000-0000-0000FC480000}"/>
    <cellStyle name="Input [yellow] 3 2 5 8 4" xfId="19386" xr:uid="{00000000-0005-0000-0000-0000FD480000}"/>
    <cellStyle name="Input [yellow] 3 2 5 8 5" xfId="19387" xr:uid="{00000000-0005-0000-0000-0000FE480000}"/>
    <cellStyle name="Input [yellow] 3 2 5 8 6" xfId="19388" xr:uid="{00000000-0005-0000-0000-0000FF480000}"/>
    <cellStyle name="Input [yellow] 3 2 5 8 7" xfId="19389" xr:uid="{00000000-0005-0000-0000-000000490000}"/>
    <cellStyle name="Input [yellow] 3 2 5 8 8" xfId="19390" xr:uid="{00000000-0005-0000-0000-000001490000}"/>
    <cellStyle name="Input [yellow] 3 2 5 9" xfId="19391" xr:uid="{00000000-0005-0000-0000-000002490000}"/>
    <cellStyle name="Input [yellow] 3 2 5 9 2" xfId="19392" xr:uid="{00000000-0005-0000-0000-000003490000}"/>
    <cellStyle name="Input [yellow] 3 2 5 9 3" xfId="19393" xr:uid="{00000000-0005-0000-0000-000004490000}"/>
    <cellStyle name="Input [yellow] 3 2 5 9 4" xfId="19394" xr:uid="{00000000-0005-0000-0000-000005490000}"/>
    <cellStyle name="Input [yellow] 3 2 5 9 5" xfId="19395" xr:uid="{00000000-0005-0000-0000-000006490000}"/>
    <cellStyle name="Input [yellow] 3 2 5 9 6" xfId="19396" xr:uid="{00000000-0005-0000-0000-000007490000}"/>
    <cellStyle name="Input [yellow] 3 2 5 9 7" xfId="19397" xr:uid="{00000000-0005-0000-0000-000008490000}"/>
    <cellStyle name="Input [yellow] 3 2 5 9 8" xfId="19398" xr:uid="{00000000-0005-0000-0000-000009490000}"/>
    <cellStyle name="Input [yellow] 3 2 6" xfId="734" xr:uid="{00000000-0005-0000-0000-00000A490000}"/>
    <cellStyle name="Input [yellow] 3 2 6 10" xfId="19399" xr:uid="{00000000-0005-0000-0000-00000B490000}"/>
    <cellStyle name="Input [yellow] 3 2 6 11" xfId="19400" xr:uid="{00000000-0005-0000-0000-00000C490000}"/>
    <cellStyle name="Input [yellow] 3 2 6 12" xfId="19401" xr:uid="{00000000-0005-0000-0000-00000D490000}"/>
    <cellStyle name="Input [yellow] 3 2 6 13" xfId="19402" xr:uid="{00000000-0005-0000-0000-00000E490000}"/>
    <cellStyle name="Input [yellow] 3 2 6 14" xfId="19403" xr:uid="{00000000-0005-0000-0000-00000F490000}"/>
    <cellStyle name="Input [yellow] 3 2 6 15" xfId="19404" xr:uid="{00000000-0005-0000-0000-000010490000}"/>
    <cellStyle name="Input [yellow] 3 2 6 16" xfId="19405" xr:uid="{00000000-0005-0000-0000-000011490000}"/>
    <cellStyle name="Input [yellow] 3 2 6 2" xfId="735" xr:uid="{00000000-0005-0000-0000-000012490000}"/>
    <cellStyle name="Input [yellow] 3 2 6 2 10" xfId="19406" xr:uid="{00000000-0005-0000-0000-000013490000}"/>
    <cellStyle name="Input [yellow] 3 2 6 2 2" xfId="19407" xr:uid="{00000000-0005-0000-0000-000014490000}"/>
    <cellStyle name="Input [yellow] 3 2 6 2 2 2" xfId="19408" xr:uid="{00000000-0005-0000-0000-000015490000}"/>
    <cellStyle name="Input [yellow] 3 2 6 2 2 3" xfId="19409" xr:uid="{00000000-0005-0000-0000-000016490000}"/>
    <cellStyle name="Input [yellow] 3 2 6 2 2 4" xfId="19410" xr:uid="{00000000-0005-0000-0000-000017490000}"/>
    <cellStyle name="Input [yellow] 3 2 6 2 2 5" xfId="19411" xr:uid="{00000000-0005-0000-0000-000018490000}"/>
    <cellStyle name="Input [yellow] 3 2 6 2 2 6" xfId="19412" xr:uid="{00000000-0005-0000-0000-000019490000}"/>
    <cellStyle name="Input [yellow] 3 2 6 2 2 7" xfId="19413" xr:uid="{00000000-0005-0000-0000-00001A490000}"/>
    <cellStyle name="Input [yellow] 3 2 6 2 2 8" xfId="19414" xr:uid="{00000000-0005-0000-0000-00001B490000}"/>
    <cellStyle name="Input [yellow] 3 2 6 2 3" xfId="19415" xr:uid="{00000000-0005-0000-0000-00001C490000}"/>
    <cellStyle name="Input [yellow] 3 2 6 2 4" xfId="19416" xr:uid="{00000000-0005-0000-0000-00001D490000}"/>
    <cellStyle name="Input [yellow] 3 2 6 2 5" xfId="19417" xr:uid="{00000000-0005-0000-0000-00001E490000}"/>
    <cellStyle name="Input [yellow] 3 2 6 2 6" xfId="19418" xr:uid="{00000000-0005-0000-0000-00001F490000}"/>
    <cellStyle name="Input [yellow] 3 2 6 2 7" xfId="19419" xr:uid="{00000000-0005-0000-0000-000020490000}"/>
    <cellStyle name="Input [yellow] 3 2 6 2 8" xfId="19420" xr:uid="{00000000-0005-0000-0000-000021490000}"/>
    <cellStyle name="Input [yellow] 3 2 6 2 9" xfId="19421" xr:uid="{00000000-0005-0000-0000-000022490000}"/>
    <cellStyle name="Input [yellow] 3 2 6 3" xfId="19422" xr:uid="{00000000-0005-0000-0000-000023490000}"/>
    <cellStyle name="Input [yellow] 3 2 6 3 10" xfId="19423" xr:uid="{00000000-0005-0000-0000-000024490000}"/>
    <cellStyle name="Input [yellow] 3 2 6 3 2" xfId="19424" xr:uid="{00000000-0005-0000-0000-000025490000}"/>
    <cellStyle name="Input [yellow] 3 2 6 3 2 2" xfId="19425" xr:uid="{00000000-0005-0000-0000-000026490000}"/>
    <cellStyle name="Input [yellow] 3 2 6 3 2 3" xfId="19426" xr:uid="{00000000-0005-0000-0000-000027490000}"/>
    <cellStyle name="Input [yellow] 3 2 6 3 2 4" xfId="19427" xr:uid="{00000000-0005-0000-0000-000028490000}"/>
    <cellStyle name="Input [yellow] 3 2 6 3 2 5" xfId="19428" xr:uid="{00000000-0005-0000-0000-000029490000}"/>
    <cellStyle name="Input [yellow] 3 2 6 3 2 6" xfId="19429" xr:uid="{00000000-0005-0000-0000-00002A490000}"/>
    <cellStyle name="Input [yellow] 3 2 6 3 2 7" xfId="19430" xr:uid="{00000000-0005-0000-0000-00002B490000}"/>
    <cellStyle name="Input [yellow] 3 2 6 3 2 8" xfId="19431" xr:uid="{00000000-0005-0000-0000-00002C490000}"/>
    <cellStyle name="Input [yellow] 3 2 6 3 3" xfId="19432" xr:uid="{00000000-0005-0000-0000-00002D490000}"/>
    <cellStyle name="Input [yellow] 3 2 6 3 4" xfId="19433" xr:uid="{00000000-0005-0000-0000-00002E490000}"/>
    <cellStyle name="Input [yellow] 3 2 6 3 5" xfId="19434" xr:uid="{00000000-0005-0000-0000-00002F490000}"/>
    <cellStyle name="Input [yellow] 3 2 6 3 6" xfId="19435" xr:uid="{00000000-0005-0000-0000-000030490000}"/>
    <cellStyle name="Input [yellow] 3 2 6 3 7" xfId="19436" xr:uid="{00000000-0005-0000-0000-000031490000}"/>
    <cellStyle name="Input [yellow] 3 2 6 3 8" xfId="19437" xr:uid="{00000000-0005-0000-0000-000032490000}"/>
    <cellStyle name="Input [yellow] 3 2 6 3 9" xfId="19438" xr:uid="{00000000-0005-0000-0000-000033490000}"/>
    <cellStyle name="Input [yellow] 3 2 6 4" xfId="19439" xr:uid="{00000000-0005-0000-0000-000034490000}"/>
    <cellStyle name="Input [yellow] 3 2 6 4 2" xfId="19440" xr:uid="{00000000-0005-0000-0000-000035490000}"/>
    <cellStyle name="Input [yellow] 3 2 6 4 3" xfId="19441" xr:uid="{00000000-0005-0000-0000-000036490000}"/>
    <cellStyle name="Input [yellow] 3 2 6 4 4" xfId="19442" xr:uid="{00000000-0005-0000-0000-000037490000}"/>
    <cellStyle name="Input [yellow] 3 2 6 4 5" xfId="19443" xr:uid="{00000000-0005-0000-0000-000038490000}"/>
    <cellStyle name="Input [yellow] 3 2 6 4 6" xfId="19444" xr:uid="{00000000-0005-0000-0000-000039490000}"/>
    <cellStyle name="Input [yellow] 3 2 6 4 7" xfId="19445" xr:uid="{00000000-0005-0000-0000-00003A490000}"/>
    <cellStyle name="Input [yellow] 3 2 6 4 8" xfId="19446" xr:uid="{00000000-0005-0000-0000-00003B490000}"/>
    <cellStyle name="Input [yellow] 3 2 6 4 9" xfId="19447" xr:uid="{00000000-0005-0000-0000-00003C490000}"/>
    <cellStyle name="Input [yellow] 3 2 6 5" xfId="19448" xr:uid="{00000000-0005-0000-0000-00003D490000}"/>
    <cellStyle name="Input [yellow] 3 2 6 5 2" xfId="19449" xr:uid="{00000000-0005-0000-0000-00003E490000}"/>
    <cellStyle name="Input [yellow] 3 2 6 5 3" xfId="19450" xr:uid="{00000000-0005-0000-0000-00003F490000}"/>
    <cellStyle name="Input [yellow] 3 2 6 5 4" xfId="19451" xr:uid="{00000000-0005-0000-0000-000040490000}"/>
    <cellStyle name="Input [yellow] 3 2 6 5 5" xfId="19452" xr:uid="{00000000-0005-0000-0000-000041490000}"/>
    <cellStyle name="Input [yellow] 3 2 6 5 6" xfId="19453" xr:uid="{00000000-0005-0000-0000-000042490000}"/>
    <cellStyle name="Input [yellow] 3 2 6 5 7" xfId="19454" xr:uid="{00000000-0005-0000-0000-000043490000}"/>
    <cellStyle name="Input [yellow] 3 2 6 5 8" xfId="19455" xr:uid="{00000000-0005-0000-0000-000044490000}"/>
    <cellStyle name="Input [yellow] 3 2 6 6" xfId="19456" xr:uid="{00000000-0005-0000-0000-000045490000}"/>
    <cellStyle name="Input [yellow] 3 2 6 6 2" xfId="19457" xr:uid="{00000000-0005-0000-0000-000046490000}"/>
    <cellStyle name="Input [yellow] 3 2 6 6 3" xfId="19458" xr:uid="{00000000-0005-0000-0000-000047490000}"/>
    <cellStyle name="Input [yellow] 3 2 6 6 4" xfId="19459" xr:uid="{00000000-0005-0000-0000-000048490000}"/>
    <cellStyle name="Input [yellow] 3 2 6 6 5" xfId="19460" xr:uid="{00000000-0005-0000-0000-000049490000}"/>
    <cellStyle name="Input [yellow] 3 2 6 6 6" xfId="19461" xr:uid="{00000000-0005-0000-0000-00004A490000}"/>
    <cellStyle name="Input [yellow] 3 2 6 6 7" xfId="19462" xr:uid="{00000000-0005-0000-0000-00004B490000}"/>
    <cellStyle name="Input [yellow] 3 2 6 6 8" xfId="19463" xr:uid="{00000000-0005-0000-0000-00004C490000}"/>
    <cellStyle name="Input [yellow] 3 2 6 7" xfId="19464" xr:uid="{00000000-0005-0000-0000-00004D490000}"/>
    <cellStyle name="Input [yellow] 3 2 6 7 2" xfId="19465" xr:uid="{00000000-0005-0000-0000-00004E490000}"/>
    <cellStyle name="Input [yellow] 3 2 6 7 3" xfId="19466" xr:uid="{00000000-0005-0000-0000-00004F490000}"/>
    <cellStyle name="Input [yellow] 3 2 6 7 4" xfId="19467" xr:uid="{00000000-0005-0000-0000-000050490000}"/>
    <cellStyle name="Input [yellow] 3 2 6 7 5" xfId="19468" xr:uid="{00000000-0005-0000-0000-000051490000}"/>
    <cellStyle name="Input [yellow] 3 2 6 7 6" xfId="19469" xr:uid="{00000000-0005-0000-0000-000052490000}"/>
    <cellStyle name="Input [yellow] 3 2 6 7 7" xfId="19470" xr:uid="{00000000-0005-0000-0000-000053490000}"/>
    <cellStyle name="Input [yellow] 3 2 6 7 8" xfId="19471" xr:uid="{00000000-0005-0000-0000-000054490000}"/>
    <cellStyle name="Input [yellow] 3 2 6 8" xfId="19472" xr:uid="{00000000-0005-0000-0000-000055490000}"/>
    <cellStyle name="Input [yellow] 3 2 6 8 2" xfId="19473" xr:uid="{00000000-0005-0000-0000-000056490000}"/>
    <cellStyle name="Input [yellow] 3 2 6 8 3" xfId="19474" xr:uid="{00000000-0005-0000-0000-000057490000}"/>
    <cellStyle name="Input [yellow] 3 2 6 8 4" xfId="19475" xr:uid="{00000000-0005-0000-0000-000058490000}"/>
    <cellStyle name="Input [yellow] 3 2 6 8 5" xfId="19476" xr:uid="{00000000-0005-0000-0000-000059490000}"/>
    <cellStyle name="Input [yellow] 3 2 6 8 6" xfId="19477" xr:uid="{00000000-0005-0000-0000-00005A490000}"/>
    <cellStyle name="Input [yellow] 3 2 6 8 7" xfId="19478" xr:uid="{00000000-0005-0000-0000-00005B490000}"/>
    <cellStyle name="Input [yellow] 3 2 6 8 8" xfId="19479" xr:uid="{00000000-0005-0000-0000-00005C490000}"/>
    <cellStyle name="Input [yellow] 3 2 6 9" xfId="19480" xr:uid="{00000000-0005-0000-0000-00005D490000}"/>
    <cellStyle name="Input [yellow] 3 2 7" xfId="19481" xr:uid="{00000000-0005-0000-0000-00005E490000}"/>
    <cellStyle name="Input [yellow] 3 2 7 2" xfId="19482" xr:uid="{00000000-0005-0000-0000-00005F490000}"/>
    <cellStyle name="Input [yellow] 3 2 7 3" xfId="19483" xr:uid="{00000000-0005-0000-0000-000060490000}"/>
    <cellStyle name="Input [yellow] 3 2 7 4" xfId="19484" xr:uid="{00000000-0005-0000-0000-000061490000}"/>
    <cellStyle name="Input [yellow] 3 2 7 5" xfId="19485" xr:uid="{00000000-0005-0000-0000-000062490000}"/>
    <cellStyle name="Input [yellow] 3 2 7 6" xfId="19486" xr:uid="{00000000-0005-0000-0000-000063490000}"/>
    <cellStyle name="Input [yellow] 3 2 7 7" xfId="19487" xr:uid="{00000000-0005-0000-0000-000064490000}"/>
    <cellStyle name="Input [yellow] 3 2 7 8" xfId="19488" xr:uid="{00000000-0005-0000-0000-000065490000}"/>
    <cellStyle name="Input [yellow] 3 2 8" xfId="19489" xr:uid="{00000000-0005-0000-0000-000066490000}"/>
    <cellStyle name="Input [yellow] 3 2 8 2" xfId="19490" xr:uid="{00000000-0005-0000-0000-000067490000}"/>
    <cellStyle name="Input [yellow] 3 2 8 3" xfId="19491" xr:uid="{00000000-0005-0000-0000-000068490000}"/>
    <cellStyle name="Input [yellow] 3 2 8 4" xfId="19492" xr:uid="{00000000-0005-0000-0000-000069490000}"/>
    <cellStyle name="Input [yellow] 3 2 8 5" xfId="19493" xr:uid="{00000000-0005-0000-0000-00006A490000}"/>
    <cellStyle name="Input [yellow] 3 2 8 6" xfId="19494" xr:uid="{00000000-0005-0000-0000-00006B490000}"/>
    <cellStyle name="Input [yellow] 3 2 8 7" xfId="19495" xr:uid="{00000000-0005-0000-0000-00006C490000}"/>
    <cellStyle name="Input [yellow] 3 2 8 8" xfId="19496" xr:uid="{00000000-0005-0000-0000-00006D490000}"/>
    <cellStyle name="Input [yellow] 3 2 9" xfId="19497" xr:uid="{00000000-0005-0000-0000-00006E490000}"/>
    <cellStyle name="Input [yellow] 3 2 9 2" xfId="19498" xr:uid="{00000000-0005-0000-0000-00006F490000}"/>
    <cellStyle name="Input [yellow] 3 2 9 3" xfId="19499" xr:uid="{00000000-0005-0000-0000-000070490000}"/>
    <cellStyle name="Input [yellow] 3 2 9 4" xfId="19500" xr:uid="{00000000-0005-0000-0000-000071490000}"/>
    <cellStyle name="Input [yellow] 3 2 9 5" xfId="19501" xr:uid="{00000000-0005-0000-0000-000072490000}"/>
    <cellStyle name="Input [yellow] 3 2 9 6" xfId="19502" xr:uid="{00000000-0005-0000-0000-000073490000}"/>
    <cellStyle name="Input [yellow] 3 2 9 7" xfId="19503" xr:uid="{00000000-0005-0000-0000-000074490000}"/>
    <cellStyle name="Input [yellow] 3 2 9 8" xfId="19504" xr:uid="{00000000-0005-0000-0000-000075490000}"/>
    <cellStyle name="Input [yellow] 3 3" xfId="736" xr:uid="{00000000-0005-0000-0000-000076490000}"/>
    <cellStyle name="Input [yellow] 3 3 10" xfId="19505" xr:uid="{00000000-0005-0000-0000-000077490000}"/>
    <cellStyle name="Input [yellow] 3 3 10 2" xfId="19506" xr:uid="{00000000-0005-0000-0000-000078490000}"/>
    <cellStyle name="Input [yellow] 3 3 10 3" xfId="19507" xr:uid="{00000000-0005-0000-0000-000079490000}"/>
    <cellStyle name="Input [yellow] 3 3 10 4" xfId="19508" xr:uid="{00000000-0005-0000-0000-00007A490000}"/>
    <cellStyle name="Input [yellow] 3 3 10 5" xfId="19509" xr:uid="{00000000-0005-0000-0000-00007B490000}"/>
    <cellStyle name="Input [yellow] 3 3 10 6" xfId="19510" xr:uid="{00000000-0005-0000-0000-00007C490000}"/>
    <cellStyle name="Input [yellow] 3 3 10 7" xfId="19511" xr:uid="{00000000-0005-0000-0000-00007D490000}"/>
    <cellStyle name="Input [yellow] 3 3 10 8" xfId="19512" xr:uid="{00000000-0005-0000-0000-00007E490000}"/>
    <cellStyle name="Input [yellow] 3 3 10 9" xfId="19513" xr:uid="{00000000-0005-0000-0000-00007F490000}"/>
    <cellStyle name="Input [yellow] 3 3 11" xfId="19514" xr:uid="{00000000-0005-0000-0000-000080490000}"/>
    <cellStyle name="Input [yellow] 3 3 11 2" xfId="19515" xr:uid="{00000000-0005-0000-0000-000081490000}"/>
    <cellStyle name="Input [yellow] 3 3 11 3" xfId="19516" xr:uid="{00000000-0005-0000-0000-000082490000}"/>
    <cellStyle name="Input [yellow] 3 3 11 4" xfId="19517" xr:uid="{00000000-0005-0000-0000-000083490000}"/>
    <cellStyle name="Input [yellow] 3 3 11 5" xfId="19518" xr:uid="{00000000-0005-0000-0000-000084490000}"/>
    <cellStyle name="Input [yellow] 3 3 11 6" xfId="19519" xr:uid="{00000000-0005-0000-0000-000085490000}"/>
    <cellStyle name="Input [yellow] 3 3 11 7" xfId="19520" xr:uid="{00000000-0005-0000-0000-000086490000}"/>
    <cellStyle name="Input [yellow] 3 3 11 8" xfId="19521" xr:uid="{00000000-0005-0000-0000-000087490000}"/>
    <cellStyle name="Input [yellow] 3 3 12" xfId="19522" xr:uid="{00000000-0005-0000-0000-000088490000}"/>
    <cellStyle name="Input [yellow] 3 3 12 2" xfId="19523" xr:uid="{00000000-0005-0000-0000-000089490000}"/>
    <cellStyle name="Input [yellow] 3 3 12 3" xfId="19524" xr:uid="{00000000-0005-0000-0000-00008A490000}"/>
    <cellStyle name="Input [yellow] 3 3 12 4" xfId="19525" xr:uid="{00000000-0005-0000-0000-00008B490000}"/>
    <cellStyle name="Input [yellow] 3 3 12 5" xfId="19526" xr:uid="{00000000-0005-0000-0000-00008C490000}"/>
    <cellStyle name="Input [yellow] 3 3 12 6" xfId="19527" xr:uid="{00000000-0005-0000-0000-00008D490000}"/>
    <cellStyle name="Input [yellow] 3 3 12 7" xfId="19528" xr:uid="{00000000-0005-0000-0000-00008E490000}"/>
    <cellStyle name="Input [yellow] 3 3 12 8" xfId="19529" xr:uid="{00000000-0005-0000-0000-00008F490000}"/>
    <cellStyle name="Input [yellow] 3 3 13" xfId="19530" xr:uid="{00000000-0005-0000-0000-000090490000}"/>
    <cellStyle name="Input [yellow] 3 3 14" xfId="19531" xr:uid="{00000000-0005-0000-0000-000091490000}"/>
    <cellStyle name="Input [yellow] 3 3 15" xfId="19532" xr:uid="{00000000-0005-0000-0000-000092490000}"/>
    <cellStyle name="Input [yellow] 3 3 16" xfId="19533" xr:uid="{00000000-0005-0000-0000-000093490000}"/>
    <cellStyle name="Input [yellow] 3 3 17" xfId="19534" xr:uid="{00000000-0005-0000-0000-000094490000}"/>
    <cellStyle name="Input [yellow] 3 3 18" xfId="19535" xr:uid="{00000000-0005-0000-0000-000095490000}"/>
    <cellStyle name="Input [yellow] 3 3 19" xfId="19536" xr:uid="{00000000-0005-0000-0000-000096490000}"/>
    <cellStyle name="Input [yellow] 3 3 2" xfId="737" xr:uid="{00000000-0005-0000-0000-000097490000}"/>
    <cellStyle name="Input [yellow] 3 3 2 10" xfId="19537" xr:uid="{00000000-0005-0000-0000-000098490000}"/>
    <cellStyle name="Input [yellow] 3 3 2 10 2" xfId="19538" xr:uid="{00000000-0005-0000-0000-000099490000}"/>
    <cellStyle name="Input [yellow] 3 3 2 10 3" xfId="19539" xr:uid="{00000000-0005-0000-0000-00009A490000}"/>
    <cellStyle name="Input [yellow] 3 3 2 10 4" xfId="19540" xr:uid="{00000000-0005-0000-0000-00009B490000}"/>
    <cellStyle name="Input [yellow] 3 3 2 10 5" xfId="19541" xr:uid="{00000000-0005-0000-0000-00009C490000}"/>
    <cellStyle name="Input [yellow] 3 3 2 10 6" xfId="19542" xr:uid="{00000000-0005-0000-0000-00009D490000}"/>
    <cellStyle name="Input [yellow] 3 3 2 10 7" xfId="19543" xr:uid="{00000000-0005-0000-0000-00009E490000}"/>
    <cellStyle name="Input [yellow] 3 3 2 10 8" xfId="19544" xr:uid="{00000000-0005-0000-0000-00009F490000}"/>
    <cellStyle name="Input [yellow] 3 3 2 11" xfId="19545" xr:uid="{00000000-0005-0000-0000-0000A0490000}"/>
    <cellStyle name="Input [yellow] 3 3 2 11 2" xfId="19546" xr:uid="{00000000-0005-0000-0000-0000A1490000}"/>
    <cellStyle name="Input [yellow] 3 3 2 11 3" xfId="19547" xr:uid="{00000000-0005-0000-0000-0000A2490000}"/>
    <cellStyle name="Input [yellow] 3 3 2 11 4" xfId="19548" xr:uid="{00000000-0005-0000-0000-0000A3490000}"/>
    <cellStyle name="Input [yellow] 3 3 2 11 5" xfId="19549" xr:uid="{00000000-0005-0000-0000-0000A4490000}"/>
    <cellStyle name="Input [yellow] 3 3 2 11 6" xfId="19550" xr:uid="{00000000-0005-0000-0000-0000A5490000}"/>
    <cellStyle name="Input [yellow] 3 3 2 11 7" xfId="19551" xr:uid="{00000000-0005-0000-0000-0000A6490000}"/>
    <cellStyle name="Input [yellow] 3 3 2 11 8" xfId="19552" xr:uid="{00000000-0005-0000-0000-0000A7490000}"/>
    <cellStyle name="Input [yellow] 3 3 2 12" xfId="19553" xr:uid="{00000000-0005-0000-0000-0000A8490000}"/>
    <cellStyle name="Input [yellow] 3 3 2 12 2" xfId="19554" xr:uid="{00000000-0005-0000-0000-0000A9490000}"/>
    <cellStyle name="Input [yellow] 3 3 2 12 3" xfId="19555" xr:uid="{00000000-0005-0000-0000-0000AA490000}"/>
    <cellStyle name="Input [yellow] 3 3 2 12 4" xfId="19556" xr:uid="{00000000-0005-0000-0000-0000AB490000}"/>
    <cellStyle name="Input [yellow] 3 3 2 12 5" xfId="19557" xr:uid="{00000000-0005-0000-0000-0000AC490000}"/>
    <cellStyle name="Input [yellow] 3 3 2 12 6" xfId="19558" xr:uid="{00000000-0005-0000-0000-0000AD490000}"/>
    <cellStyle name="Input [yellow] 3 3 2 12 7" xfId="19559" xr:uid="{00000000-0005-0000-0000-0000AE490000}"/>
    <cellStyle name="Input [yellow] 3 3 2 12 8" xfId="19560" xr:uid="{00000000-0005-0000-0000-0000AF490000}"/>
    <cellStyle name="Input [yellow] 3 3 2 13" xfId="19561" xr:uid="{00000000-0005-0000-0000-0000B0490000}"/>
    <cellStyle name="Input [yellow] 3 3 2 13 2" xfId="19562" xr:uid="{00000000-0005-0000-0000-0000B1490000}"/>
    <cellStyle name="Input [yellow] 3 3 2 13 3" xfId="19563" xr:uid="{00000000-0005-0000-0000-0000B2490000}"/>
    <cellStyle name="Input [yellow] 3 3 2 13 4" xfId="19564" xr:uid="{00000000-0005-0000-0000-0000B3490000}"/>
    <cellStyle name="Input [yellow] 3 3 2 13 5" xfId="19565" xr:uid="{00000000-0005-0000-0000-0000B4490000}"/>
    <cellStyle name="Input [yellow] 3 3 2 13 6" xfId="19566" xr:uid="{00000000-0005-0000-0000-0000B5490000}"/>
    <cellStyle name="Input [yellow] 3 3 2 13 7" xfId="19567" xr:uid="{00000000-0005-0000-0000-0000B6490000}"/>
    <cellStyle name="Input [yellow] 3 3 2 13 8" xfId="19568" xr:uid="{00000000-0005-0000-0000-0000B7490000}"/>
    <cellStyle name="Input [yellow] 3 3 2 14" xfId="19569" xr:uid="{00000000-0005-0000-0000-0000B8490000}"/>
    <cellStyle name="Input [yellow] 3 3 2 15" xfId="19570" xr:uid="{00000000-0005-0000-0000-0000B9490000}"/>
    <cellStyle name="Input [yellow] 3 3 2 16" xfId="19571" xr:uid="{00000000-0005-0000-0000-0000BA490000}"/>
    <cellStyle name="Input [yellow] 3 3 2 17" xfId="19572" xr:uid="{00000000-0005-0000-0000-0000BB490000}"/>
    <cellStyle name="Input [yellow] 3 3 2 18" xfId="19573" xr:uid="{00000000-0005-0000-0000-0000BC490000}"/>
    <cellStyle name="Input [yellow] 3 3 2 19" xfId="19574" xr:uid="{00000000-0005-0000-0000-0000BD490000}"/>
    <cellStyle name="Input [yellow] 3 3 2 2" xfId="738" xr:uid="{00000000-0005-0000-0000-0000BE490000}"/>
    <cellStyle name="Input [yellow] 3 3 2 2 10" xfId="19575" xr:uid="{00000000-0005-0000-0000-0000BF490000}"/>
    <cellStyle name="Input [yellow] 3 3 2 2 10 2" xfId="19576" xr:uid="{00000000-0005-0000-0000-0000C0490000}"/>
    <cellStyle name="Input [yellow] 3 3 2 2 10 3" xfId="19577" xr:uid="{00000000-0005-0000-0000-0000C1490000}"/>
    <cellStyle name="Input [yellow] 3 3 2 2 10 4" xfId="19578" xr:uid="{00000000-0005-0000-0000-0000C2490000}"/>
    <cellStyle name="Input [yellow] 3 3 2 2 10 5" xfId="19579" xr:uid="{00000000-0005-0000-0000-0000C3490000}"/>
    <cellStyle name="Input [yellow] 3 3 2 2 10 6" xfId="19580" xr:uid="{00000000-0005-0000-0000-0000C4490000}"/>
    <cellStyle name="Input [yellow] 3 3 2 2 10 7" xfId="19581" xr:uid="{00000000-0005-0000-0000-0000C5490000}"/>
    <cellStyle name="Input [yellow] 3 3 2 2 10 8" xfId="19582" xr:uid="{00000000-0005-0000-0000-0000C6490000}"/>
    <cellStyle name="Input [yellow] 3 3 2 2 11" xfId="19583" xr:uid="{00000000-0005-0000-0000-0000C7490000}"/>
    <cellStyle name="Input [yellow] 3 3 2 2 11 2" xfId="19584" xr:uid="{00000000-0005-0000-0000-0000C8490000}"/>
    <cellStyle name="Input [yellow] 3 3 2 2 11 3" xfId="19585" xr:uid="{00000000-0005-0000-0000-0000C9490000}"/>
    <cellStyle name="Input [yellow] 3 3 2 2 11 4" xfId="19586" xr:uid="{00000000-0005-0000-0000-0000CA490000}"/>
    <cellStyle name="Input [yellow] 3 3 2 2 11 5" xfId="19587" xr:uid="{00000000-0005-0000-0000-0000CB490000}"/>
    <cellStyle name="Input [yellow] 3 3 2 2 11 6" xfId="19588" xr:uid="{00000000-0005-0000-0000-0000CC490000}"/>
    <cellStyle name="Input [yellow] 3 3 2 2 11 7" xfId="19589" xr:uid="{00000000-0005-0000-0000-0000CD490000}"/>
    <cellStyle name="Input [yellow] 3 3 2 2 11 8" xfId="19590" xr:uid="{00000000-0005-0000-0000-0000CE490000}"/>
    <cellStyle name="Input [yellow] 3 3 2 2 12" xfId="19591" xr:uid="{00000000-0005-0000-0000-0000CF490000}"/>
    <cellStyle name="Input [yellow] 3 3 2 2 13" xfId="19592" xr:uid="{00000000-0005-0000-0000-0000D0490000}"/>
    <cellStyle name="Input [yellow] 3 3 2 2 14" xfId="19593" xr:uid="{00000000-0005-0000-0000-0000D1490000}"/>
    <cellStyle name="Input [yellow] 3 3 2 2 15" xfId="19594" xr:uid="{00000000-0005-0000-0000-0000D2490000}"/>
    <cellStyle name="Input [yellow] 3 3 2 2 16" xfId="19595" xr:uid="{00000000-0005-0000-0000-0000D3490000}"/>
    <cellStyle name="Input [yellow] 3 3 2 2 17" xfId="19596" xr:uid="{00000000-0005-0000-0000-0000D4490000}"/>
    <cellStyle name="Input [yellow] 3 3 2 2 18" xfId="19597" xr:uid="{00000000-0005-0000-0000-0000D5490000}"/>
    <cellStyle name="Input [yellow] 3 3 2 2 19" xfId="19598" xr:uid="{00000000-0005-0000-0000-0000D6490000}"/>
    <cellStyle name="Input [yellow] 3 3 2 2 2" xfId="739" xr:uid="{00000000-0005-0000-0000-0000D7490000}"/>
    <cellStyle name="Input [yellow] 3 3 2 2 2 10" xfId="19599" xr:uid="{00000000-0005-0000-0000-0000D8490000}"/>
    <cellStyle name="Input [yellow] 3 3 2 2 2 11" xfId="19600" xr:uid="{00000000-0005-0000-0000-0000D9490000}"/>
    <cellStyle name="Input [yellow] 3 3 2 2 2 12" xfId="19601" xr:uid="{00000000-0005-0000-0000-0000DA490000}"/>
    <cellStyle name="Input [yellow] 3 3 2 2 2 13" xfId="19602" xr:uid="{00000000-0005-0000-0000-0000DB490000}"/>
    <cellStyle name="Input [yellow] 3 3 2 2 2 14" xfId="19603" xr:uid="{00000000-0005-0000-0000-0000DC490000}"/>
    <cellStyle name="Input [yellow] 3 3 2 2 2 15" xfId="19604" xr:uid="{00000000-0005-0000-0000-0000DD490000}"/>
    <cellStyle name="Input [yellow] 3 3 2 2 2 16" xfId="19605" xr:uid="{00000000-0005-0000-0000-0000DE490000}"/>
    <cellStyle name="Input [yellow] 3 3 2 2 2 17" xfId="19606" xr:uid="{00000000-0005-0000-0000-0000DF490000}"/>
    <cellStyle name="Input [yellow] 3 3 2 2 2 2" xfId="740" xr:uid="{00000000-0005-0000-0000-0000E0490000}"/>
    <cellStyle name="Input [yellow] 3 3 2 2 2 2 10" xfId="19607" xr:uid="{00000000-0005-0000-0000-0000E1490000}"/>
    <cellStyle name="Input [yellow] 3 3 2 2 2 2 11" xfId="19608" xr:uid="{00000000-0005-0000-0000-0000E2490000}"/>
    <cellStyle name="Input [yellow] 3 3 2 2 2 2 12" xfId="19609" xr:uid="{00000000-0005-0000-0000-0000E3490000}"/>
    <cellStyle name="Input [yellow] 3 3 2 2 2 2 13" xfId="19610" xr:uid="{00000000-0005-0000-0000-0000E4490000}"/>
    <cellStyle name="Input [yellow] 3 3 2 2 2 2 14" xfId="19611" xr:uid="{00000000-0005-0000-0000-0000E5490000}"/>
    <cellStyle name="Input [yellow] 3 3 2 2 2 2 15" xfId="19612" xr:uid="{00000000-0005-0000-0000-0000E6490000}"/>
    <cellStyle name="Input [yellow] 3 3 2 2 2 2 16" xfId="19613" xr:uid="{00000000-0005-0000-0000-0000E7490000}"/>
    <cellStyle name="Input [yellow] 3 3 2 2 2 2 2" xfId="741" xr:uid="{00000000-0005-0000-0000-0000E8490000}"/>
    <cellStyle name="Input [yellow] 3 3 2 2 2 2 2 10" xfId="19614" xr:uid="{00000000-0005-0000-0000-0000E9490000}"/>
    <cellStyle name="Input [yellow] 3 3 2 2 2 2 2 2" xfId="19615" xr:uid="{00000000-0005-0000-0000-0000EA490000}"/>
    <cellStyle name="Input [yellow] 3 3 2 2 2 2 2 2 2" xfId="19616" xr:uid="{00000000-0005-0000-0000-0000EB490000}"/>
    <cellStyle name="Input [yellow] 3 3 2 2 2 2 2 2 3" xfId="19617" xr:uid="{00000000-0005-0000-0000-0000EC490000}"/>
    <cellStyle name="Input [yellow] 3 3 2 2 2 2 2 2 4" xfId="19618" xr:uid="{00000000-0005-0000-0000-0000ED490000}"/>
    <cellStyle name="Input [yellow] 3 3 2 2 2 2 2 2 5" xfId="19619" xr:uid="{00000000-0005-0000-0000-0000EE490000}"/>
    <cellStyle name="Input [yellow] 3 3 2 2 2 2 2 2 6" xfId="19620" xr:uid="{00000000-0005-0000-0000-0000EF490000}"/>
    <cellStyle name="Input [yellow] 3 3 2 2 2 2 2 2 7" xfId="19621" xr:uid="{00000000-0005-0000-0000-0000F0490000}"/>
    <cellStyle name="Input [yellow] 3 3 2 2 2 2 2 2 8" xfId="19622" xr:uid="{00000000-0005-0000-0000-0000F1490000}"/>
    <cellStyle name="Input [yellow] 3 3 2 2 2 2 2 3" xfId="19623" xr:uid="{00000000-0005-0000-0000-0000F2490000}"/>
    <cellStyle name="Input [yellow] 3 3 2 2 2 2 2 4" xfId="19624" xr:uid="{00000000-0005-0000-0000-0000F3490000}"/>
    <cellStyle name="Input [yellow] 3 3 2 2 2 2 2 5" xfId="19625" xr:uid="{00000000-0005-0000-0000-0000F4490000}"/>
    <cellStyle name="Input [yellow] 3 3 2 2 2 2 2 6" xfId="19626" xr:uid="{00000000-0005-0000-0000-0000F5490000}"/>
    <cellStyle name="Input [yellow] 3 3 2 2 2 2 2 7" xfId="19627" xr:uid="{00000000-0005-0000-0000-0000F6490000}"/>
    <cellStyle name="Input [yellow] 3 3 2 2 2 2 2 8" xfId="19628" xr:uid="{00000000-0005-0000-0000-0000F7490000}"/>
    <cellStyle name="Input [yellow] 3 3 2 2 2 2 2 9" xfId="19629" xr:uid="{00000000-0005-0000-0000-0000F8490000}"/>
    <cellStyle name="Input [yellow] 3 3 2 2 2 2 3" xfId="19630" xr:uid="{00000000-0005-0000-0000-0000F9490000}"/>
    <cellStyle name="Input [yellow] 3 3 2 2 2 2 3 10" xfId="19631" xr:uid="{00000000-0005-0000-0000-0000FA490000}"/>
    <cellStyle name="Input [yellow] 3 3 2 2 2 2 3 2" xfId="19632" xr:uid="{00000000-0005-0000-0000-0000FB490000}"/>
    <cellStyle name="Input [yellow] 3 3 2 2 2 2 3 2 2" xfId="19633" xr:uid="{00000000-0005-0000-0000-0000FC490000}"/>
    <cellStyle name="Input [yellow] 3 3 2 2 2 2 3 2 3" xfId="19634" xr:uid="{00000000-0005-0000-0000-0000FD490000}"/>
    <cellStyle name="Input [yellow] 3 3 2 2 2 2 3 2 4" xfId="19635" xr:uid="{00000000-0005-0000-0000-0000FE490000}"/>
    <cellStyle name="Input [yellow] 3 3 2 2 2 2 3 2 5" xfId="19636" xr:uid="{00000000-0005-0000-0000-0000FF490000}"/>
    <cellStyle name="Input [yellow] 3 3 2 2 2 2 3 2 6" xfId="19637" xr:uid="{00000000-0005-0000-0000-0000004A0000}"/>
    <cellStyle name="Input [yellow] 3 3 2 2 2 2 3 2 7" xfId="19638" xr:uid="{00000000-0005-0000-0000-0000014A0000}"/>
    <cellStyle name="Input [yellow] 3 3 2 2 2 2 3 2 8" xfId="19639" xr:uid="{00000000-0005-0000-0000-0000024A0000}"/>
    <cellStyle name="Input [yellow] 3 3 2 2 2 2 3 3" xfId="19640" xr:uid="{00000000-0005-0000-0000-0000034A0000}"/>
    <cellStyle name="Input [yellow] 3 3 2 2 2 2 3 4" xfId="19641" xr:uid="{00000000-0005-0000-0000-0000044A0000}"/>
    <cellStyle name="Input [yellow] 3 3 2 2 2 2 3 5" xfId="19642" xr:uid="{00000000-0005-0000-0000-0000054A0000}"/>
    <cellStyle name="Input [yellow] 3 3 2 2 2 2 3 6" xfId="19643" xr:uid="{00000000-0005-0000-0000-0000064A0000}"/>
    <cellStyle name="Input [yellow] 3 3 2 2 2 2 3 7" xfId="19644" xr:uid="{00000000-0005-0000-0000-0000074A0000}"/>
    <cellStyle name="Input [yellow] 3 3 2 2 2 2 3 8" xfId="19645" xr:uid="{00000000-0005-0000-0000-0000084A0000}"/>
    <cellStyle name="Input [yellow] 3 3 2 2 2 2 3 9" xfId="19646" xr:uid="{00000000-0005-0000-0000-0000094A0000}"/>
    <cellStyle name="Input [yellow] 3 3 2 2 2 2 4" xfId="19647" xr:uid="{00000000-0005-0000-0000-00000A4A0000}"/>
    <cellStyle name="Input [yellow] 3 3 2 2 2 2 4 2" xfId="19648" xr:uid="{00000000-0005-0000-0000-00000B4A0000}"/>
    <cellStyle name="Input [yellow] 3 3 2 2 2 2 4 3" xfId="19649" xr:uid="{00000000-0005-0000-0000-00000C4A0000}"/>
    <cellStyle name="Input [yellow] 3 3 2 2 2 2 4 4" xfId="19650" xr:uid="{00000000-0005-0000-0000-00000D4A0000}"/>
    <cellStyle name="Input [yellow] 3 3 2 2 2 2 4 5" xfId="19651" xr:uid="{00000000-0005-0000-0000-00000E4A0000}"/>
    <cellStyle name="Input [yellow] 3 3 2 2 2 2 4 6" xfId="19652" xr:uid="{00000000-0005-0000-0000-00000F4A0000}"/>
    <cellStyle name="Input [yellow] 3 3 2 2 2 2 4 7" xfId="19653" xr:uid="{00000000-0005-0000-0000-0000104A0000}"/>
    <cellStyle name="Input [yellow] 3 3 2 2 2 2 4 8" xfId="19654" xr:uid="{00000000-0005-0000-0000-0000114A0000}"/>
    <cellStyle name="Input [yellow] 3 3 2 2 2 2 4 9" xfId="19655" xr:uid="{00000000-0005-0000-0000-0000124A0000}"/>
    <cellStyle name="Input [yellow] 3 3 2 2 2 2 5" xfId="19656" xr:uid="{00000000-0005-0000-0000-0000134A0000}"/>
    <cellStyle name="Input [yellow] 3 3 2 2 2 2 5 2" xfId="19657" xr:uid="{00000000-0005-0000-0000-0000144A0000}"/>
    <cellStyle name="Input [yellow] 3 3 2 2 2 2 5 3" xfId="19658" xr:uid="{00000000-0005-0000-0000-0000154A0000}"/>
    <cellStyle name="Input [yellow] 3 3 2 2 2 2 5 4" xfId="19659" xr:uid="{00000000-0005-0000-0000-0000164A0000}"/>
    <cellStyle name="Input [yellow] 3 3 2 2 2 2 5 5" xfId="19660" xr:uid="{00000000-0005-0000-0000-0000174A0000}"/>
    <cellStyle name="Input [yellow] 3 3 2 2 2 2 5 6" xfId="19661" xr:uid="{00000000-0005-0000-0000-0000184A0000}"/>
    <cellStyle name="Input [yellow] 3 3 2 2 2 2 5 7" xfId="19662" xr:uid="{00000000-0005-0000-0000-0000194A0000}"/>
    <cellStyle name="Input [yellow] 3 3 2 2 2 2 5 8" xfId="19663" xr:uid="{00000000-0005-0000-0000-00001A4A0000}"/>
    <cellStyle name="Input [yellow] 3 3 2 2 2 2 6" xfId="19664" xr:uid="{00000000-0005-0000-0000-00001B4A0000}"/>
    <cellStyle name="Input [yellow] 3 3 2 2 2 2 6 2" xfId="19665" xr:uid="{00000000-0005-0000-0000-00001C4A0000}"/>
    <cellStyle name="Input [yellow] 3 3 2 2 2 2 6 3" xfId="19666" xr:uid="{00000000-0005-0000-0000-00001D4A0000}"/>
    <cellStyle name="Input [yellow] 3 3 2 2 2 2 6 4" xfId="19667" xr:uid="{00000000-0005-0000-0000-00001E4A0000}"/>
    <cellStyle name="Input [yellow] 3 3 2 2 2 2 6 5" xfId="19668" xr:uid="{00000000-0005-0000-0000-00001F4A0000}"/>
    <cellStyle name="Input [yellow] 3 3 2 2 2 2 6 6" xfId="19669" xr:uid="{00000000-0005-0000-0000-0000204A0000}"/>
    <cellStyle name="Input [yellow] 3 3 2 2 2 2 6 7" xfId="19670" xr:uid="{00000000-0005-0000-0000-0000214A0000}"/>
    <cellStyle name="Input [yellow] 3 3 2 2 2 2 6 8" xfId="19671" xr:uid="{00000000-0005-0000-0000-0000224A0000}"/>
    <cellStyle name="Input [yellow] 3 3 2 2 2 2 7" xfId="19672" xr:uid="{00000000-0005-0000-0000-0000234A0000}"/>
    <cellStyle name="Input [yellow] 3 3 2 2 2 2 7 2" xfId="19673" xr:uid="{00000000-0005-0000-0000-0000244A0000}"/>
    <cellStyle name="Input [yellow] 3 3 2 2 2 2 7 3" xfId="19674" xr:uid="{00000000-0005-0000-0000-0000254A0000}"/>
    <cellStyle name="Input [yellow] 3 3 2 2 2 2 7 4" xfId="19675" xr:uid="{00000000-0005-0000-0000-0000264A0000}"/>
    <cellStyle name="Input [yellow] 3 3 2 2 2 2 7 5" xfId="19676" xr:uid="{00000000-0005-0000-0000-0000274A0000}"/>
    <cellStyle name="Input [yellow] 3 3 2 2 2 2 7 6" xfId="19677" xr:uid="{00000000-0005-0000-0000-0000284A0000}"/>
    <cellStyle name="Input [yellow] 3 3 2 2 2 2 7 7" xfId="19678" xr:uid="{00000000-0005-0000-0000-0000294A0000}"/>
    <cellStyle name="Input [yellow] 3 3 2 2 2 2 7 8" xfId="19679" xr:uid="{00000000-0005-0000-0000-00002A4A0000}"/>
    <cellStyle name="Input [yellow] 3 3 2 2 2 2 8" xfId="19680" xr:uid="{00000000-0005-0000-0000-00002B4A0000}"/>
    <cellStyle name="Input [yellow] 3 3 2 2 2 2 8 2" xfId="19681" xr:uid="{00000000-0005-0000-0000-00002C4A0000}"/>
    <cellStyle name="Input [yellow] 3 3 2 2 2 2 8 3" xfId="19682" xr:uid="{00000000-0005-0000-0000-00002D4A0000}"/>
    <cellStyle name="Input [yellow] 3 3 2 2 2 2 8 4" xfId="19683" xr:uid="{00000000-0005-0000-0000-00002E4A0000}"/>
    <cellStyle name="Input [yellow] 3 3 2 2 2 2 8 5" xfId="19684" xr:uid="{00000000-0005-0000-0000-00002F4A0000}"/>
    <cellStyle name="Input [yellow] 3 3 2 2 2 2 8 6" xfId="19685" xr:uid="{00000000-0005-0000-0000-0000304A0000}"/>
    <cellStyle name="Input [yellow] 3 3 2 2 2 2 8 7" xfId="19686" xr:uid="{00000000-0005-0000-0000-0000314A0000}"/>
    <cellStyle name="Input [yellow] 3 3 2 2 2 2 8 8" xfId="19687" xr:uid="{00000000-0005-0000-0000-0000324A0000}"/>
    <cellStyle name="Input [yellow] 3 3 2 2 2 2 9" xfId="19688" xr:uid="{00000000-0005-0000-0000-0000334A0000}"/>
    <cellStyle name="Input [yellow] 3 3 2 2 2 3" xfId="742" xr:uid="{00000000-0005-0000-0000-0000344A0000}"/>
    <cellStyle name="Input [yellow] 3 3 2 2 2 3 10" xfId="19689" xr:uid="{00000000-0005-0000-0000-0000354A0000}"/>
    <cellStyle name="Input [yellow] 3 3 2 2 2 3 2" xfId="19690" xr:uid="{00000000-0005-0000-0000-0000364A0000}"/>
    <cellStyle name="Input [yellow] 3 3 2 2 2 3 2 2" xfId="19691" xr:uid="{00000000-0005-0000-0000-0000374A0000}"/>
    <cellStyle name="Input [yellow] 3 3 2 2 2 3 2 3" xfId="19692" xr:uid="{00000000-0005-0000-0000-0000384A0000}"/>
    <cellStyle name="Input [yellow] 3 3 2 2 2 3 2 4" xfId="19693" xr:uid="{00000000-0005-0000-0000-0000394A0000}"/>
    <cellStyle name="Input [yellow] 3 3 2 2 2 3 2 5" xfId="19694" xr:uid="{00000000-0005-0000-0000-00003A4A0000}"/>
    <cellStyle name="Input [yellow] 3 3 2 2 2 3 2 6" xfId="19695" xr:uid="{00000000-0005-0000-0000-00003B4A0000}"/>
    <cellStyle name="Input [yellow] 3 3 2 2 2 3 2 7" xfId="19696" xr:uid="{00000000-0005-0000-0000-00003C4A0000}"/>
    <cellStyle name="Input [yellow] 3 3 2 2 2 3 2 8" xfId="19697" xr:uid="{00000000-0005-0000-0000-00003D4A0000}"/>
    <cellStyle name="Input [yellow] 3 3 2 2 2 3 3" xfId="19698" xr:uid="{00000000-0005-0000-0000-00003E4A0000}"/>
    <cellStyle name="Input [yellow] 3 3 2 2 2 3 4" xfId="19699" xr:uid="{00000000-0005-0000-0000-00003F4A0000}"/>
    <cellStyle name="Input [yellow] 3 3 2 2 2 3 5" xfId="19700" xr:uid="{00000000-0005-0000-0000-0000404A0000}"/>
    <cellStyle name="Input [yellow] 3 3 2 2 2 3 6" xfId="19701" xr:uid="{00000000-0005-0000-0000-0000414A0000}"/>
    <cellStyle name="Input [yellow] 3 3 2 2 2 3 7" xfId="19702" xr:uid="{00000000-0005-0000-0000-0000424A0000}"/>
    <cellStyle name="Input [yellow] 3 3 2 2 2 3 8" xfId="19703" xr:uid="{00000000-0005-0000-0000-0000434A0000}"/>
    <cellStyle name="Input [yellow] 3 3 2 2 2 3 9" xfId="19704" xr:uid="{00000000-0005-0000-0000-0000444A0000}"/>
    <cellStyle name="Input [yellow] 3 3 2 2 2 4" xfId="19705" xr:uid="{00000000-0005-0000-0000-0000454A0000}"/>
    <cellStyle name="Input [yellow] 3 3 2 2 2 4 10" xfId="19706" xr:uid="{00000000-0005-0000-0000-0000464A0000}"/>
    <cellStyle name="Input [yellow] 3 3 2 2 2 4 2" xfId="19707" xr:uid="{00000000-0005-0000-0000-0000474A0000}"/>
    <cellStyle name="Input [yellow] 3 3 2 2 2 4 2 2" xfId="19708" xr:uid="{00000000-0005-0000-0000-0000484A0000}"/>
    <cellStyle name="Input [yellow] 3 3 2 2 2 4 2 3" xfId="19709" xr:uid="{00000000-0005-0000-0000-0000494A0000}"/>
    <cellStyle name="Input [yellow] 3 3 2 2 2 4 2 4" xfId="19710" xr:uid="{00000000-0005-0000-0000-00004A4A0000}"/>
    <cellStyle name="Input [yellow] 3 3 2 2 2 4 2 5" xfId="19711" xr:uid="{00000000-0005-0000-0000-00004B4A0000}"/>
    <cellStyle name="Input [yellow] 3 3 2 2 2 4 2 6" xfId="19712" xr:uid="{00000000-0005-0000-0000-00004C4A0000}"/>
    <cellStyle name="Input [yellow] 3 3 2 2 2 4 2 7" xfId="19713" xr:uid="{00000000-0005-0000-0000-00004D4A0000}"/>
    <cellStyle name="Input [yellow] 3 3 2 2 2 4 2 8" xfId="19714" xr:uid="{00000000-0005-0000-0000-00004E4A0000}"/>
    <cellStyle name="Input [yellow] 3 3 2 2 2 4 3" xfId="19715" xr:uid="{00000000-0005-0000-0000-00004F4A0000}"/>
    <cellStyle name="Input [yellow] 3 3 2 2 2 4 4" xfId="19716" xr:uid="{00000000-0005-0000-0000-0000504A0000}"/>
    <cellStyle name="Input [yellow] 3 3 2 2 2 4 5" xfId="19717" xr:uid="{00000000-0005-0000-0000-0000514A0000}"/>
    <cellStyle name="Input [yellow] 3 3 2 2 2 4 6" xfId="19718" xr:uid="{00000000-0005-0000-0000-0000524A0000}"/>
    <cellStyle name="Input [yellow] 3 3 2 2 2 4 7" xfId="19719" xr:uid="{00000000-0005-0000-0000-0000534A0000}"/>
    <cellStyle name="Input [yellow] 3 3 2 2 2 4 8" xfId="19720" xr:uid="{00000000-0005-0000-0000-0000544A0000}"/>
    <cellStyle name="Input [yellow] 3 3 2 2 2 4 9" xfId="19721" xr:uid="{00000000-0005-0000-0000-0000554A0000}"/>
    <cellStyle name="Input [yellow] 3 3 2 2 2 5" xfId="19722" xr:uid="{00000000-0005-0000-0000-0000564A0000}"/>
    <cellStyle name="Input [yellow] 3 3 2 2 2 5 2" xfId="19723" xr:uid="{00000000-0005-0000-0000-0000574A0000}"/>
    <cellStyle name="Input [yellow] 3 3 2 2 2 5 3" xfId="19724" xr:uid="{00000000-0005-0000-0000-0000584A0000}"/>
    <cellStyle name="Input [yellow] 3 3 2 2 2 5 4" xfId="19725" xr:uid="{00000000-0005-0000-0000-0000594A0000}"/>
    <cellStyle name="Input [yellow] 3 3 2 2 2 5 5" xfId="19726" xr:uid="{00000000-0005-0000-0000-00005A4A0000}"/>
    <cellStyle name="Input [yellow] 3 3 2 2 2 5 6" xfId="19727" xr:uid="{00000000-0005-0000-0000-00005B4A0000}"/>
    <cellStyle name="Input [yellow] 3 3 2 2 2 5 7" xfId="19728" xr:uid="{00000000-0005-0000-0000-00005C4A0000}"/>
    <cellStyle name="Input [yellow] 3 3 2 2 2 5 8" xfId="19729" xr:uid="{00000000-0005-0000-0000-00005D4A0000}"/>
    <cellStyle name="Input [yellow] 3 3 2 2 2 5 9" xfId="19730" xr:uid="{00000000-0005-0000-0000-00005E4A0000}"/>
    <cellStyle name="Input [yellow] 3 3 2 2 2 6" xfId="19731" xr:uid="{00000000-0005-0000-0000-00005F4A0000}"/>
    <cellStyle name="Input [yellow] 3 3 2 2 2 6 2" xfId="19732" xr:uid="{00000000-0005-0000-0000-0000604A0000}"/>
    <cellStyle name="Input [yellow] 3 3 2 2 2 6 3" xfId="19733" xr:uid="{00000000-0005-0000-0000-0000614A0000}"/>
    <cellStyle name="Input [yellow] 3 3 2 2 2 6 4" xfId="19734" xr:uid="{00000000-0005-0000-0000-0000624A0000}"/>
    <cellStyle name="Input [yellow] 3 3 2 2 2 6 5" xfId="19735" xr:uid="{00000000-0005-0000-0000-0000634A0000}"/>
    <cellStyle name="Input [yellow] 3 3 2 2 2 6 6" xfId="19736" xr:uid="{00000000-0005-0000-0000-0000644A0000}"/>
    <cellStyle name="Input [yellow] 3 3 2 2 2 6 7" xfId="19737" xr:uid="{00000000-0005-0000-0000-0000654A0000}"/>
    <cellStyle name="Input [yellow] 3 3 2 2 2 6 8" xfId="19738" xr:uid="{00000000-0005-0000-0000-0000664A0000}"/>
    <cellStyle name="Input [yellow] 3 3 2 2 2 7" xfId="19739" xr:uid="{00000000-0005-0000-0000-0000674A0000}"/>
    <cellStyle name="Input [yellow] 3 3 2 2 2 7 2" xfId="19740" xr:uid="{00000000-0005-0000-0000-0000684A0000}"/>
    <cellStyle name="Input [yellow] 3 3 2 2 2 7 3" xfId="19741" xr:uid="{00000000-0005-0000-0000-0000694A0000}"/>
    <cellStyle name="Input [yellow] 3 3 2 2 2 7 4" xfId="19742" xr:uid="{00000000-0005-0000-0000-00006A4A0000}"/>
    <cellStyle name="Input [yellow] 3 3 2 2 2 7 5" xfId="19743" xr:uid="{00000000-0005-0000-0000-00006B4A0000}"/>
    <cellStyle name="Input [yellow] 3 3 2 2 2 7 6" xfId="19744" xr:uid="{00000000-0005-0000-0000-00006C4A0000}"/>
    <cellStyle name="Input [yellow] 3 3 2 2 2 7 7" xfId="19745" xr:uid="{00000000-0005-0000-0000-00006D4A0000}"/>
    <cellStyle name="Input [yellow] 3 3 2 2 2 7 8" xfId="19746" xr:uid="{00000000-0005-0000-0000-00006E4A0000}"/>
    <cellStyle name="Input [yellow] 3 3 2 2 2 8" xfId="19747" xr:uid="{00000000-0005-0000-0000-00006F4A0000}"/>
    <cellStyle name="Input [yellow] 3 3 2 2 2 8 2" xfId="19748" xr:uid="{00000000-0005-0000-0000-0000704A0000}"/>
    <cellStyle name="Input [yellow] 3 3 2 2 2 8 3" xfId="19749" xr:uid="{00000000-0005-0000-0000-0000714A0000}"/>
    <cellStyle name="Input [yellow] 3 3 2 2 2 8 4" xfId="19750" xr:uid="{00000000-0005-0000-0000-0000724A0000}"/>
    <cellStyle name="Input [yellow] 3 3 2 2 2 8 5" xfId="19751" xr:uid="{00000000-0005-0000-0000-0000734A0000}"/>
    <cellStyle name="Input [yellow] 3 3 2 2 2 8 6" xfId="19752" xr:uid="{00000000-0005-0000-0000-0000744A0000}"/>
    <cellStyle name="Input [yellow] 3 3 2 2 2 8 7" xfId="19753" xr:uid="{00000000-0005-0000-0000-0000754A0000}"/>
    <cellStyle name="Input [yellow] 3 3 2 2 2 8 8" xfId="19754" xr:uid="{00000000-0005-0000-0000-0000764A0000}"/>
    <cellStyle name="Input [yellow] 3 3 2 2 2 9" xfId="19755" xr:uid="{00000000-0005-0000-0000-0000774A0000}"/>
    <cellStyle name="Input [yellow] 3 3 2 2 2 9 2" xfId="19756" xr:uid="{00000000-0005-0000-0000-0000784A0000}"/>
    <cellStyle name="Input [yellow] 3 3 2 2 2 9 3" xfId="19757" xr:uid="{00000000-0005-0000-0000-0000794A0000}"/>
    <cellStyle name="Input [yellow] 3 3 2 2 2 9 4" xfId="19758" xr:uid="{00000000-0005-0000-0000-00007A4A0000}"/>
    <cellStyle name="Input [yellow] 3 3 2 2 2 9 5" xfId="19759" xr:uid="{00000000-0005-0000-0000-00007B4A0000}"/>
    <cellStyle name="Input [yellow] 3 3 2 2 2 9 6" xfId="19760" xr:uid="{00000000-0005-0000-0000-00007C4A0000}"/>
    <cellStyle name="Input [yellow] 3 3 2 2 2 9 7" xfId="19761" xr:uid="{00000000-0005-0000-0000-00007D4A0000}"/>
    <cellStyle name="Input [yellow] 3 3 2 2 2 9 8" xfId="19762" xr:uid="{00000000-0005-0000-0000-00007E4A0000}"/>
    <cellStyle name="Input [yellow] 3 3 2 2 3" xfId="743" xr:uid="{00000000-0005-0000-0000-00007F4A0000}"/>
    <cellStyle name="Input [yellow] 3 3 2 2 3 10" xfId="19763" xr:uid="{00000000-0005-0000-0000-0000804A0000}"/>
    <cellStyle name="Input [yellow] 3 3 2 2 3 11" xfId="19764" xr:uid="{00000000-0005-0000-0000-0000814A0000}"/>
    <cellStyle name="Input [yellow] 3 3 2 2 3 12" xfId="19765" xr:uid="{00000000-0005-0000-0000-0000824A0000}"/>
    <cellStyle name="Input [yellow] 3 3 2 2 3 13" xfId="19766" xr:uid="{00000000-0005-0000-0000-0000834A0000}"/>
    <cellStyle name="Input [yellow] 3 3 2 2 3 14" xfId="19767" xr:uid="{00000000-0005-0000-0000-0000844A0000}"/>
    <cellStyle name="Input [yellow] 3 3 2 2 3 15" xfId="19768" xr:uid="{00000000-0005-0000-0000-0000854A0000}"/>
    <cellStyle name="Input [yellow] 3 3 2 2 3 16" xfId="19769" xr:uid="{00000000-0005-0000-0000-0000864A0000}"/>
    <cellStyle name="Input [yellow] 3 3 2 2 3 17" xfId="19770" xr:uid="{00000000-0005-0000-0000-0000874A0000}"/>
    <cellStyle name="Input [yellow] 3 3 2 2 3 2" xfId="744" xr:uid="{00000000-0005-0000-0000-0000884A0000}"/>
    <cellStyle name="Input [yellow] 3 3 2 2 3 2 10" xfId="19771" xr:uid="{00000000-0005-0000-0000-0000894A0000}"/>
    <cellStyle name="Input [yellow] 3 3 2 2 3 2 11" xfId="19772" xr:uid="{00000000-0005-0000-0000-00008A4A0000}"/>
    <cellStyle name="Input [yellow] 3 3 2 2 3 2 12" xfId="19773" xr:uid="{00000000-0005-0000-0000-00008B4A0000}"/>
    <cellStyle name="Input [yellow] 3 3 2 2 3 2 13" xfId="19774" xr:uid="{00000000-0005-0000-0000-00008C4A0000}"/>
    <cellStyle name="Input [yellow] 3 3 2 2 3 2 14" xfId="19775" xr:uid="{00000000-0005-0000-0000-00008D4A0000}"/>
    <cellStyle name="Input [yellow] 3 3 2 2 3 2 15" xfId="19776" xr:uid="{00000000-0005-0000-0000-00008E4A0000}"/>
    <cellStyle name="Input [yellow] 3 3 2 2 3 2 16" xfId="19777" xr:uid="{00000000-0005-0000-0000-00008F4A0000}"/>
    <cellStyle name="Input [yellow] 3 3 2 2 3 2 2" xfId="745" xr:uid="{00000000-0005-0000-0000-0000904A0000}"/>
    <cellStyle name="Input [yellow] 3 3 2 2 3 2 2 10" xfId="19778" xr:uid="{00000000-0005-0000-0000-0000914A0000}"/>
    <cellStyle name="Input [yellow] 3 3 2 2 3 2 2 2" xfId="19779" xr:uid="{00000000-0005-0000-0000-0000924A0000}"/>
    <cellStyle name="Input [yellow] 3 3 2 2 3 2 2 2 2" xfId="19780" xr:uid="{00000000-0005-0000-0000-0000934A0000}"/>
    <cellStyle name="Input [yellow] 3 3 2 2 3 2 2 2 3" xfId="19781" xr:uid="{00000000-0005-0000-0000-0000944A0000}"/>
    <cellStyle name="Input [yellow] 3 3 2 2 3 2 2 2 4" xfId="19782" xr:uid="{00000000-0005-0000-0000-0000954A0000}"/>
    <cellStyle name="Input [yellow] 3 3 2 2 3 2 2 2 5" xfId="19783" xr:uid="{00000000-0005-0000-0000-0000964A0000}"/>
    <cellStyle name="Input [yellow] 3 3 2 2 3 2 2 2 6" xfId="19784" xr:uid="{00000000-0005-0000-0000-0000974A0000}"/>
    <cellStyle name="Input [yellow] 3 3 2 2 3 2 2 2 7" xfId="19785" xr:uid="{00000000-0005-0000-0000-0000984A0000}"/>
    <cellStyle name="Input [yellow] 3 3 2 2 3 2 2 2 8" xfId="19786" xr:uid="{00000000-0005-0000-0000-0000994A0000}"/>
    <cellStyle name="Input [yellow] 3 3 2 2 3 2 2 3" xfId="19787" xr:uid="{00000000-0005-0000-0000-00009A4A0000}"/>
    <cellStyle name="Input [yellow] 3 3 2 2 3 2 2 4" xfId="19788" xr:uid="{00000000-0005-0000-0000-00009B4A0000}"/>
    <cellStyle name="Input [yellow] 3 3 2 2 3 2 2 5" xfId="19789" xr:uid="{00000000-0005-0000-0000-00009C4A0000}"/>
    <cellStyle name="Input [yellow] 3 3 2 2 3 2 2 6" xfId="19790" xr:uid="{00000000-0005-0000-0000-00009D4A0000}"/>
    <cellStyle name="Input [yellow] 3 3 2 2 3 2 2 7" xfId="19791" xr:uid="{00000000-0005-0000-0000-00009E4A0000}"/>
    <cellStyle name="Input [yellow] 3 3 2 2 3 2 2 8" xfId="19792" xr:uid="{00000000-0005-0000-0000-00009F4A0000}"/>
    <cellStyle name="Input [yellow] 3 3 2 2 3 2 2 9" xfId="19793" xr:uid="{00000000-0005-0000-0000-0000A04A0000}"/>
    <cellStyle name="Input [yellow] 3 3 2 2 3 2 3" xfId="19794" xr:uid="{00000000-0005-0000-0000-0000A14A0000}"/>
    <cellStyle name="Input [yellow] 3 3 2 2 3 2 3 10" xfId="19795" xr:uid="{00000000-0005-0000-0000-0000A24A0000}"/>
    <cellStyle name="Input [yellow] 3 3 2 2 3 2 3 2" xfId="19796" xr:uid="{00000000-0005-0000-0000-0000A34A0000}"/>
    <cellStyle name="Input [yellow] 3 3 2 2 3 2 3 2 2" xfId="19797" xr:uid="{00000000-0005-0000-0000-0000A44A0000}"/>
    <cellStyle name="Input [yellow] 3 3 2 2 3 2 3 2 3" xfId="19798" xr:uid="{00000000-0005-0000-0000-0000A54A0000}"/>
    <cellStyle name="Input [yellow] 3 3 2 2 3 2 3 2 4" xfId="19799" xr:uid="{00000000-0005-0000-0000-0000A64A0000}"/>
    <cellStyle name="Input [yellow] 3 3 2 2 3 2 3 2 5" xfId="19800" xr:uid="{00000000-0005-0000-0000-0000A74A0000}"/>
    <cellStyle name="Input [yellow] 3 3 2 2 3 2 3 2 6" xfId="19801" xr:uid="{00000000-0005-0000-0000-0000A84A0000}"/>
    <cellStyle name="Input [yellow] 3 3 2 2 3 2 3 2 7" xfId="19802" xr:uid="{00000000-0005-0000-0000-0000A94A0000}"/>
    <cellStyle name="Input [yellow] 3 3 2 2 3 2 3 2 8" xfId="19803" xr:uid="{00000000-0005-0000-0000-0000AA4A0000}"/>
    <cellStyle name="Input [yellow] 3 3 2 2 3 2 3 3" xfId="19804" xr:uid="{00000000-0005-0000-0000-0000AB4A0000}"/>
    <cellStyle name="Input [yellow] 3 3 2 2 3 2 3 4" xfId="19805" xr:uid="{00000000-0005-0000-0000-0000AC4A0000}"/>
    <cellStyle name="Input [yellow] 3 3 2 2 3 2 3 5" xfId="19806" xr:uid="{00000000-0005-0000-0000-0000AD4A0000}"/>
    <cellStyle name="Input [yellow] 3 3 2 2 3 2 3 6" xfId="19807" xr:uid="{00000000-0005-0000-0000-0000AE4A0000}"/>
    <cellStyle name="Input [yellow] 3 3 2 2 3 2 3 7" xfId="19808" xr:uid="{00000000-0005-0000-0000-0000AF4A0000}"/>
    <cellStyle name="Input [yellow] 3 3 2 2 3 2 3 8" xfId="19809" xr:uid="{00000000-0005-0000-0000-0000B04A0000}"/>
    <cellStyle name="Input [yellow] 3 3 2 2 3 2 3 9" xfId="19810" xr:uid="{00000000-0005-0000-0000-0000B14A0000}"/>
    <cellStyle name="Input [yellow] 3 3 2 2 3 2 4" xfId="19811" xr:uid="{00000000-0005-0000-0000-0000B24A0000}"/>
    <cellStyle name="Input [yellow] 3 3 2 2 3 2 4 2" xfId="19812" xr:uid="{00000000-0005-0000-0000-0000B34A0000}"/>
    <cellStyle name="Input [yellow] 3 3 2 2 3 2 4 3" xfId="19813" xr:uid="{00000000-0005-0000-0000-0000B44A0000}"/>
    <cellStyle name="Input [yellow] 3 3 2 2 3 2 4 4" xfId="19814" xr:uid="{00000000-0005-0000-0000-0000B54A0000}"/>
    <cellStyle name="Input [yellow] 3 3 2 2 3 2 4 5" xfId="19815" xr:uid="{00000000-0005-0000-0000-0000B64A0000}"/>
    <cellStyle name="Input [yellow] 3 3 2 2 3 2 4 6" xfId="19816" xr:uid="{00000000-0005-0000-0000-0000B74A0000}"/>
    <cellStyle name="Input [yellow] 3 3 2 2 3 2 4 7" xfId="19817" xr:uid="{00000000-0005-0000-0000-0000B84A0000}"/>
    <cellStyle name="Input [yellow] 3 3 2 2 3 2 4 8" xfId="19818" xr:uid="{00000000-0005-0000-0000-0000B94A0000}"/>
    <cellStyle name="Input [yellow] 3 3 2 2 3 2 4 9" xfId="19819" xr:uid="{00000000-0005-0000-0000-0000BA4A0000}"/>
    <cellStyle name="Input [yellow] 3 3 2 2 3 2 5" xfId="19820" xr:uid="{00000000-0005-0000-0000-0000BB4A0000}"/>
    <cellStyle name="Input [yellow] 3 3 2 2 3 2 5 2" xfId="19821" xr:uid="{00000000-0005-0000-0000-0000BC4A0000}"/>
    <cellStyle name="Input [yellow] 3 3 2 2 3 2 5 3" xfId="19822" xr:uid="{00000000-0005-0000-0000-0000BD4A0000}"/>
    <cellStyle name="Input [yellow] 3 3 2 2 3 2 5 4" xfId="19823" xr:uid="{00000000-0005-0000-0000-0000BE4A0000}"/>
    <cellStyle name="Input [yellow] 3 3 2 2 3 2 5 5" xfId="19824" xr:uid="{00000000-0005-0000-0000-0000BF4A0000}"/>
    <cellStyle name="Input [yellow] 3 3 2 2 3 2 5 6" xfId="19825" xr:uid="{00000000-0005-0000-0000-0000C04A0000}"/>
    <cellStyle name="Input [yellow] 3 3 2 2 3 2 5 7" xfId="19826" xr:uid="{00000000-0005-0000-0000-0000C14A0000}"/>
    <cellStyle name="Input [yellow] 3 3 2 2 3 2 5 8" xfId="19827" xr:uid="{00000000-0005-0000-0000-0000C24A0000}"/>
    <cellStyle name="Input [yellow] 3 3 2 2 3 2 6" xfId="19828" xr:uid="{00000000-0005-0000-0000-0000C34A0000}"/>
    <cellStyle name="Input [yellow] 3 3 2 2 3 2 6 2" xfId="19829" xr:uid="{00000000-0005-0000-0000-0000C44A0000}"/>
    <cellStyle name="Input [yellow] 3 3 2 2 3 2 6 3" xfId="19830" xr:uid="{00000000-0005-0000-0000-0000C54A0000}"/>
    <cellStyle name="Input [yellow] 3 3 2 2 3 2 6 4" xfId="19831" xr:uid="{00000000-0005-0000-0000-0000C64A0000}"/>
    <cellStyle name="Input [yellow] 3 3 2 2 3 2 6 5" xfId="19832" xr:uid="{00000000-0005-0000-0000-0000C74A0000}"/>
    <cellStyle name="Input [yellow] 3 3 2 2 3 2 6 6" xfId="19833" xr:uid="{00000000-0005-0000-0000-0000C84A0000}"/>
    <cellStyle name="Input [yellow] 3 3 2 2 3 2 6 7" xfId="19834" xr:uid="{00000000-0005-0000-0000-0000C94A0000}"/>
    <cellStyle name="Input [yellow] 3 3 2 2 3 2 6 8" xfId="19835" xr:uid="{00000000-0005-0000-0000-0000CA4A0000}"/>
    <cellStyle name="Input [yellow] 3 3 2 2 3 2 7" xfId="19836" xr:uid="{00000000-0005-0000-0000-0000CB4A0000}"/>
    <cellStyle name="Input [yellow] 3 3 2 2 3 2 7 2" xfId="19837" xr:uid="{00000000-0005-0000-0000-0000CC4A0000}"/>
    <cellStyle name="Input [yellow] 3 3 2 2 3 2 7 3" xfId="19838" xr:uid="{00000000-0005-0000-0000-0000CD4A0000}"/>
    <cellStyle name="Input [yellow] 3 3 2 2 3 2 7 4" xfId="19839" xr:uid="{00000000-0005-0000-0000-0000CE4A0000}"/>
    <cellStyle name="Input [yellow] 3 3 2 2 3 2 7 5" xfId="19840" xr:uid="{00000000-0005-0000-0000-0000CF4A0000}"/>
    <cellStyle name="Input [yellow] 3 3 2 2 3 2 7 6" xfId="19841" xr:uid="{00000000-0005-0000-0000-0000D04A0000}"/>
    <cellStyle name="Input [yellow] 3 3 2 2 3 2 7 7" xfId="19842" xr:uid="{00000000-0005-0000-0000-0000D14A0000}"/>
    <cellStyle name="Input [yellow] 3 3 2 2 3 2 7 8" xfId="19843" xr:uid="{00000000-0005-0000-0000-0000D24A0000}"/>
    <cellStyle name="Input [yellow] 3 3 2 2 3 2 8" xfId="19844" xr:uid="{00000000-0005-0000-0000-0000D34A0000}"/>
    <cellStyle name="Input [yellow] 3 3 2 2 3 2 8 2" xfId="19845" xr:uid="{00000000-0005-0000-0000-0000D44A0000}"/>
    <cellStyle name="Input [yellow] 3 3 2 2 3 2 8 3" xfId="19846" xr:uid="{00000000-0005-0000-0000-0000D54A0000}"/>
    <cellStyle name="Input [yellow] 3 3 2 2 3 2 8 4" xfId="19847" xr:uid="{00000000-0005-0000-0000-0000D64A0000}"/>
    <cellStyle name="Input [yellow] 3 3 2 2 3 2 8 5" xfId="19848" xr:uid="{00000000-0005-0000-0000-0000D74A0000}"/>
    <cellStyle name="Input [yellow] 3 3 2 2 3 2 8 6" xfId="19849" xr:uid="{00000000-0005-0000-0000-0000D84A0000}"/>
    <cellStyle name="Input [yellow] 3 3 2 2 3 2 8 7" xfId="19850" xr:uid="{00000000-0005-0000-0000-0000D94A0000}"/>
    <cellStyle name="Input [yellow] 3 3 2 2 3 2 8 8" xfId="19851" xr:uid="{00000000-0005-0000-0000-0000DA4A0000}"/>
    <cellStyle name="Input [yellow] 3 3 2 2 3 2 9" xfId="19852" xr:uid="{00000000-0005-0000-0000-0000DB4A0000}"/>
    <cellStyle name="Input [yellow] 3 3 2 2 3 3" xfId="746" xr:uid="{00000000-0005-0000-0000-0000DC4A0000}"/>
    <cellStyle name="Input [yellow] 3 3 2 2 3 3 10" xfId="19853" xr:uid="{00000000-0005-0000-0000-0000DD4A0000}"/>
    <cellStyle name="Input [yellow] 3 3 2 2 3 3 2" xfId="19854" xr:uid="{00000000-0005-0000-0000-0000DE4A0000}"/>
    <cellStyle name="Input [yellow] 3 3 2 2 3 3 2 2" xfId="19855" xr:uid="{00000000-0005-0000-0000-0000DF4A0000}"/>
    <cellStyle name="Input [yellow] 3 3 2 2 3 3 2 3" xfId="19856" xr:uid="{00000000-0005-0000-0000-0000E04A0000}"/>
    <cellStyle name="Input [yellow] 3 3 2 2 3 3 2 4" xfId="19857" xr:uid="{00000000-0005-0000-0000-0000E14A0000}"/>
    <cellStyle name="Input [yellow] 3 3 2 2 3 3 2 5" xfId="19858" xr:uid="{00000000-0005-0000-0000-0000E24A0000}"/>
    <cellStyle name="Input [yellow] 3 3 2 2 3 3 2 6" xfId="19859" xr:uid="{00000000-0005-0000-0000-0000E34A0000}"/>
    <cellStyle name="Input [yellow] 3 3 2 2 3 3 2 7" xfId="19860" xr:uid="{00000000-0005-0000-0000-0000E44A0000}"/>
    <cellStyle name="Input [yellow] 3 3 2 2 3 3 2 8" xfId="19861" xr:uid="{00000000-0005-0000-0000-0000E54A0000}"/>
    <cellStyle name="Input [yellow] 3 3 2 2 3 3 3" xfId="19862" xr:uid="{00000000-0005-0000-0000-0000E64A0000}"/>
    <cellStyle name="Input [yellow] 3 3 2 2 3 3 4" xfId="19863" xr:uid="{00000000-0005-0000-0000-0000E74A0000}"/>
    <cellStyle name="Input [yellow] 3 3 2 2 3 3 5" xfId="19864" xr:uid="{00000000-0005-0000-0000-0000E84A0000}"/>
    <cellStyle name="Input [yellow] 3 3 2 2 3 3 6" xfId="19865" xr:uid="{00000000-0005-0000-0000-0000E94A0000}"/>
    <cellStyle name="Input [yellow] 3 3 2 2 3 3 7" xfId="19866" xr:uid="{00000000-0005-0000-0000-0000EA4A0000}"/>
    <cellStyle name="Input [yellow] 3 3 2 2 3 3 8" xfId="19867" xr:uid="{00000000-0005-0000-0000-0000EB4A0000}"/>
    <cellStyle name="Input [yellow] 3 3 2 2 3 3 9" xfId="19868" xr:uid="{00000000-0005-0000-0000-0000EC4A0000}"/>
    <cellStyle name="Input [yellow] 3 3 2 2 3 4" xfId="19869" xr:uid="{00000000-0005-0000-0000-0000ED4A0000}"/>
    <cellStyle name="Input [yellow] 3 3 2 2 3 4 10" xfId="19870" xr:uid="{00000000-0005-0000-0000-0000EE4A0000}"/>
    <cellStyle name="Input [yellow] 3 3 2 2 3 4 2" xfId="19871" xr:uid="{00000000-0005-0000-0000-0000EF4A0000}"/>
    <cellStyle name="Input [yellow] 3 3 2 2 3 4 2 2" xfId="19872" xr:uid="{00000000-0005-0000-0000-0000F04A0000}"/>
    <cellStyle name="Input [yellow] 3 3 2 2 3 4 2 3" xfId="19873" xr:uid="{00000000-0005-0000-0000-0000F14A0000}"/>
    <cellStyle name="Input [yellow] 3 3 2 2 3 4 2 4" xfId="19874" xr:uid="{00000000-0005-0000-0000-0000F24A0000}"/>
    <cellStyle name="Input [yellow] 3 3 2 2 3 4 2 5" xfId="19875" xr:uid="{00000000-0005-0000-0000-0000F34A0000}"/>
    <cellStyle name="Input [yellow] 3 3 2 2 3 4 2 6" xfId="19876" xr:uid="{00000000-0005-0000-0000-0000F44A0000}"/>
    <cellStyle name="Input [yellow] 3 3 2 2 3 4 2 7" xfId="19877" xr:uid="{00000000-0005-0000-0000-0000F54A0000}"/>
    <cellStyle name="Input [yellow] 3 3 2 2 3 4 2 8" xfId="19878" xr:uid="{00000000-0005-0000-0000-0000F64A0000}"/>
    <cellStyle name="Input [yellow] 3 3 2 2 3 4 3" xfId="19879" xr:uid="{00000000-0005-0000-0000-0000F74A0000}"/>
    <cellStyle name="Input [yellow] 3 3 2 2 3 4 4" xfId="19880" xr:uid="{00000000-0005-0000-0000-0000F84A0000}"/>
    <cellStyle name="Input [yellow] 3 3 2 2 3 4 5" xfId="19881" xr:uid="{00000000-0005-0000-0000-0000F94A0000}"/>
    <cellStyle name="Input [yellow] 3 3 2 2 3 4 6" xfId="19882" xr:uid="{00000000-0005-0000-0000-0000FA4A0000}"/>
    <cellStyle name="Input [yellow] 3 3 2 2 3 4 7" xfId="19883" xr:uid="{00000000-0005-0000-0000-0000FB4A0000}"/>
    <cellStyle name="Input [yellow] 3 3 2 2 3 4 8" xfId="19884" xr:uid="{00000000-0005-0000-0000-0000FC4A0000}"/>
    <cellStyle name="Input [yellow] 3 3 2 2 3 4 9" xfId="19885" xr:uid="{00000000-0005-0000-0000-0000FD4A0000}"/>
    <cellStyle name="Input [yellow] 3 3 2 2 3 5" xfId="19886" xr:uid="{00000000-0005-0000-0000-0000FE4A0000}"/>
    <cellStyle name="Input [yellow] 3 3 2 2 3 5 2" xfId="19887" xr:uid="{00000000-0005-0000-0000-0000FF4A0000}"/>
    <cellStyle name="Input [yellow] 3 3 2 2 3 5 3" xfId="19888" xr:uid="{00000000-0005-0000-0000-0000004B0000}"/>
    <cellStyle name="Input [yellow] 3 3 2 2 3 5 4" xfId="19889" xr:uid="{00000000-0005-0000-0000-0000014B0000}"/>
    <cellStyle name="Input [yellow] 3 3 2 2 3 5 5" xfId="19890" xr:uid="{00000000-0005-0000-0000-0000024B0000}"/>
    <cellStyle name="Input [yellow] 3 3 2 2 3 5 6" xfId="19891" xr:uid="{00000000-0005-0000-0000-0000034B0000}"/>
    <cellStyle name="Input [yellow] 3 3 2 2 3 5 7" xfId="19892" xr:uid="{00000000-0005-0000-0000-0000044B0000}"/>
    <cellStyle name="Input [yellow] 3 3 2 2 3 5 8" xfId="19893" xr:uid="{00000000-0005-0000-0000-0000054B0000}"/>
    <cellStyle name="Input [yellow] 3 3 2 2 3 5 9" xfId="19894" xr:uid="{00000000-0005-0000-0000-0000064B0000}"/>
    <cellStyle name="Input [yellow] 3 3 2 2 3 6" xfId="19895" xr:uid="{00000000-0005-0000-0000-0000074B0000}"/>
    <cellStyle name="Input [yellow] 3 3 2 2 3 6 2" xfId="19896" xr:uid="{00000000-0005-0000-0000-0000084B0000}"/>
    <cellStyle name="Input [yellow] 3 3 2 2 3 6 3" xfId="19897" xr:uid="{00000000-0005-0000-0000-0000094B0000}"/>
    <cellStyle name="Input [yellow] 3 3 2 2 3 6 4" xfId="19898" xr:uid="{00000000-0005-0000-0000-00000A4B0000}"/>
    <cellStyle name="Input [yellow] 3 3 2 2 3 6 5" xfId="19899" xr:uid="{00000000-0005-0000-0000-00000B4B0000}"/>
    <cellStyle name="Input [yellow] 3 3 2 2 3 6 6" xfId="19900" xr:uid="{00000000-0005-0000-0000-00000C4B0000}"/>
    <cellStyle name="Input [yellow] 3 3 2 2 3 6 7" xfId="19901" xr:uid="{00000000-0005-0000-0000-00000D4B0000}"/>
    <cellStyle name="Input [yellow] 3 3 2 2 3 6 8" xfId="19902" xr:uid="{00000000-0005-0000-0000-00000E4B0000}"/>
    <cellStyle name="Input [yellow] 3 3 2 2 3 7" xfId="19903" xr:uid="{00000000-0005-0000-0000-00000F4B0000}"/>
    <cellStyle name="Input [yellow] 3 3 2 2 3 7 2" xfId="19904" xr:uid="{00000000-0005-0000-0000-0000104B0000}"/>
    <cellStyle name="Input [yellow] 3 3 2 2 3 7 3" xfId="19905" xr:uid="{00000000-0005-0000-0000-0000114B0000}"/>
    <cellStyle name="Input [yellow] 3 3 2 2 3 7 4" xfId="19906" xr:uid="{00000000-0005-0000-0000-0000124B0000}"/>
    <cellStyle name="Input [yellow] 3 3 2 2 3 7 5" xfId="19907" xr:uid="{00000000-0005-0000-0000-0000134B0000}"/>
    <cellStyle name="Input [yellow] 3 3 2 2 3 7 6" xfId="19908" xr:uid="{00000000-0005-0000-0000-0000144B0000}"/>
    <cellStyle name="Input [yellow] 3 3 2 2 3 7 7" xfId="19909" xr:uid="{00000000-0005-0000-0000-0000154B0000}"/>
    <cellStyle name="Input [yellow] 3 3 2 2 3 7 8" xfId="19910" xr:uid="{00000000-0005-0000-0000-0000164B0000}"/>
    <cellStyle name="Input [yellow] 3 3 2 2 3 8" xfId="19911" xr:uid="{00000000-0005-0000-0000-0000174B0000}"/>
    <cellStyle name="Input [yellow] 3 3 2 2 3 8 2" xfId="19912" xr:uid="{00000000-0005-0000-0000-0000184B0000}"/>
    <cellStyle name="Input [yellow] 3 3 2 2 3 8 3" xfId="19913" xr:uid="{00000000-0005-0000-0000-0000194B0000}"/>
    <cellStyle name="Input [yellow] 3 3 2 2 3 8 4" xfId="19914" xr:uid="{00000000-0005-0000-0000-00001A4B0000}"/>
    <cellStyle name="Input [yellow] 3 3 2 2 3 8 5" xfId="19915" xr:uid="{00000000-0005-0000-0000-00001B4B0000}"/>
    <cellStyle name="Input [yellow] 3 3 2 2 3 8 6" xfId="19916" xr:uid="{00000000-0005-0000-0000-00001C4B0000}"/>
    <cellStyle name="Input [yellow] 3 3 2 2 3 8 7" xfId="19917" xr:uid="{00000000-0005-0000-0000-00001D4B0000}"/>
    <cellStyle name="Input [yellow] 3 3 2 2 3 8 8" xfId="19918" xr:uid="{00000000-0005-0000-0000-00001E4B0000}"/>
    <cellStyle name="Input [yellow] 3 3 2 2 3 9" xfId="19919" xr:uid="{00000000-0005-0000-0000-00001F4B0000}"/>
    <cellStyle name="Input [yellow] 3 3 2 2 3 9 2" xfId="19920" xr:uid="{00000000-0005-0000-0000-0000204B0000}"/>
    <cellStyle name="Input [yellow] 3 3 2 2 3 9 3" xfId="19921" xr:uid="{00000000-0005-0000-0000-0000214B0000}"/>
    <cellStyle name="Input [yellow] 3 3 2 2 3 9 4" xfId="19922" xr:uid="{00000000-0005-0000-0000-0000224B0000}"/>
    <cellStyle name="Input [yellow] 3 3 2 2 3 9 5" xfId="19923" xr:uid="{00000000-0005-0000-0000-0000234B0000}"/>
    <cellStyle name="Input [yellow] 3 3 2 2 3 9 6" xfId="19924" xr:uid="{00000000-0005-0000-0000-0000244B0000}"/>
    <cellStyle name="Input [yellow] 3 3 2 2 3 9 7" xfId="19925" xr:uid="{00000000-0005-0000-0000-0000254B0000}"/>
    <cellStyle name="Input [yellow] 3 3 2 2 3 9 8" xfId="19926" xr:uid="{00000000-0005-0000-0000-0000264B0000}"/>
    <cellStyle name="Input [yellow] 3 3 2 2 4" xfId="747" xr:uid="{00000000-0005-0000-0000-0000274B0000}"/>
    <cellStyle name="Input [yellow] 3 3 2 2 4 10" xfId="19927" xr:uid="{00000000-0005-0000-0000-0000284B0000}"/>
    <cellStyle name="Input [yellow] 3 3 2 2 4 11" xfId="19928" xr:uid="{00000000-0005-0000-0000-0000294B0000}"/>
    <cellStyle name="Input [yellow] 3 3 2 2 4 12" xfId="19929" xr:uid="{00000000-0005-0000-0000-00002A4B0000}"/>
    <cellStyle name="Input [yellow] 3 3 2 2 4 13" xfId="19930" xr:uid="{00000000-0005-0000-0000-00002B4B0000}"/>
    <cellStyle name="Input [yellow] 3 3 2 2 4 14" xfId="19931" xr:uid="{00000000-0005-0000-0000-00002C4B0000}"/>
    <cellStyle name="Input [yellow] 3 3 2 2 4 15" xfId="19932" xr:uid="{00000000-0005-0000-0000-00002D4B0000}"/>
    <cellStyle name="Input [yellow] 3 3 2 2 4 16" xfId="19933" xr:uid="{00000000-0005-0000-0000-00002E4B0000}"/>
    <cellStyle name="Input [yellow] 3 3 2 2 4 2" xfId="748" xr:uid="{00000000-0005-0000-0000-00002F4B0000}"/>
    <cellStyle name="Input [yellow] 3 3 2 2 4 2 10" xfId="19934" xr:uid="{00000000-0005-0000-0000-0000304B0000}"/>
    <cellStyle name="Input [yellow] 3 3 2 2 4 2 2" xfId="19935" xr:uid="{00000000-0005-0000-0000-0000314B0000}"/>
    <cellStyle name="Input [yellow] 3 3 2 2 4 2 2 2" xfId="19936" xr:uid="{00000000-0005-0000-0000-0000324B0000}"/>
    <cellStyle name="Input [yellow] 3 3 2 2 4 2 2 3" xfId="19937" xr:uid="{00000000-0005-0000-0000-0000334B0000}"/>
    <cellStyle name="Input [yellow] 3 3 2 2 4 2 2 4" xfId="19938" xr:uid="{00000000-0005-0000-0000-0000344B0000}"/>
    <cellStyle name="Input [yellow] 3 3 2 2 4 2 2 5" xfId="19939" xr:uid="{00000000-0005-0000-0000-0000354B0000}"/>
    <cellStyle name="Input [yellow] 3 3 2 2 4 2 2 6" xfId="19940" xr:uid="{00000000-0005-0000-0000-0000364B0000}"/>
    <cellStyle name="Input [yellow] 3 3 2 2 4 2 2 7" xfId="19941" xr:uid="{00000000-0005-0000-0000-0000374B0000}"/>
    <cellStyle name="Input [yellow] 3 3 2 2 4 2 2 8" xfId="19942" xr:uid="{00000000-0005-0000-0000-0000384B0000}"/>
    <cellStyle name="Input [yellow] 3 3 2 2 4 2 3" xfId="19943" xr:uid="{00000000-0005-0000-0000-0000394B0000}"/>
    <cellStyle name="Input [yellow] 3 3 2 2 4 2 4" xfId="19944" xr:uid="{00000000-0005-0000-0000-00003A4B0000}"/>
    <cellStyle name="Input [yellow] 3 3 2 2 4 2 5" xfId="19945" xr:uid="{00000000-0005-0000-0000-00003B4B0000}"/>
    <cellStyle name="Input [yellow] 3 3 2 2 4 2 6" xfId="19946" xr:uid="{00000000-0005-0000-0000-00003C4B0000}"/>
    <cellStyle name="Input [yellow] 3 3 2 2 4 2 7" xfId="19947" xr:uid="{00000000-0005-0000-0000-00003D4B0000}"/>
    <cellStyle name="Input [yellow] 3 3 2 2 4 2 8" xfId="19948" xr:uid="{00000000-0005-0000-0000-00003E4B0000}"/>
    <cellStyle name="Input [yellow] 3 3 2 2 4 2 9" xfId="19949" xr:uid="{00000000-0005-0000-0000-00003F4B0000}"/>
    <cellStyle name="Input [yellow] 3 3 2 2 4 3" xfId="19950" xr:uid="{00000000-0005-0000-0000-0000404B0000}"/>
    <cellStyle name="Input [yellow] 3 3 2 2 4 3 10" xfId="19951" xr:uid="{00000000-0005-0000-0000-0000414B0000}"/>
    <cellStyle name="Input [yellow] 3 3 2 2 4 3 2" xfId="19952" xr:uid="{00000000-0005-0000-0000-0000424B0000}"/>
    <cellStyle name="Input [yellow] 3 3 2 2 4 3 2 2" xfId="19953" xr:uid="{00000000-0005-0000-0000-0000434B0000}"/>
    <cellStyle name="Input [yellow] 3 3 2 2 4 3 2 3" xfId="19954" xr:uid="{00000000-0005-0000-0000-0000444B0000}"/>
    <cellStyle name="Input [yellow] 3 3 2 2 4 3 2 4" xfId="19955" xr:uid="{00000000-0005-0000-0000-0000454B0000}"/>
    <cellStyle name="Input [yellow] 3 3 2 2 4 3 2 5" xfId="19956" xr:uid="{00000000-0005-0000-0000-0000464B0000}"/>
    <cellStyle name="Input [yellow] 3 3 2 2 4 3 2 6" xfId="19957" xr:uid="{00000000-0005-0000-0000-0000474B0000}"/>
    <cellStyle name="Input [yellow] 3 3 2 2 4 3 2 7" xfId="19958" xr:uid="{00000000-0005-0000-0000-0000484B0000}"/>
    <cellStyle name="Input [yellow] 3 3 2 2 4 3 2 8" xfId="19959" xr:uid="{00000000-0005-0000-0000-0000494B0000}"/>
    <cellStyle name="Input [yellow] 3 3 2 2 4 3 3" xfId="19960" xr:uid="{00000000-0005-0000-0000-00004A4B0000}"/>
    <cellStyle name="Input [yellow] 3 3 2 2 4 3 4" xfId="19961" xr:uid="{00000000-0005-0000-0000-00004B4B0000}"/>
    <cellStyle name="Input [yellow] 3 3 2 2 4 3 5" xfId="19962" xr:uid="{00000000-0005-0000-0000-00004C4B0000}"/>
    <cellStyle name="Input [yellow] 3 3 2 2 4 3 6" xfId="19963" xr:uid="{00000000-0005-0000-0000-00004D4B0000}"/>
    <cellStyle name="Input [yellow] 3 3 2 2 4 3 7" xfId="19964" xr:uid="{00000000-0005-0000-0000-00004E4B0000}"/>
    <cellStyle name="Input [yellow] 3 3 2 2 4 3 8" xfId="19965" xr:uid="{00000000-0005-0000-0000-00004F4B0000}"/>
    <cellStyle name="Input [yellow] 3 3 2 2 4 3 9" xfId="19966" xr:uid="{00000000-0005-0000-0000-0000504B0000}"/>
    <cellStyle name="Input [yellow] 3 3 2 2 4 4" xfId="19967" xr:uid="{00000000-0005-0000-0000-0000514B0000}"/>
    <cellStyle name="Input [yellow] 3 3 2 2 4 4 2" xfId="19968" xr:uid="{00000000-0005-0000-0000-0000524B0000}"/>
    <cellStyle name="Input [yellow] 3 3 2 2 4 4 3" xfId="19969" xr:uid="{00000000-0005-0000-0000-0000534B0000}"/>
    <cellStyle name="Input [yellow] 3 3 2 2 4 4 4" xfId="19970" xr:uid="{00000000-0005-0000-0000-0000544B0000}"/>
    <cellStyle name="Input [yellow] 3 3 2 2 4 4 5" xfId="19971" xr:uid="{00000000-0005-0000-0000-0000554B0000}"/>
    <cellStyle name="Input [yellow] 3 3 2 2 4 4 6" xfId="19972" xr:uid="{00000000-0005-0000-0000-0000564B0000}"/>
    <cellStyle name="Input [yellow] 3 3 2 2 4 4 7" xfId="19973" xr:uid="{00000000-0005-0000-0000-0000574B0000}"/>
    <cellStyle name="Input [yellow] 3 3 2 2 4 4 8" xfId="19974" xr:uid="{00000000-0005-0000-0000-0000584B0000}"/>
    <cellStyle name="Input [yellow] 3 3 2 2 4 4 9" xfId="19975" xr:uid="{00000000-0005-0000-0000-0000594B0000}"/>
    <cellStyle name="Input [yellow] 3 3 2 2 4 5" xfId="19976" xr:uid="{00000000-0005-0000-0000-00005A4B0000}"/>
    <cellStyle name="Input [yellow] 3 3 2 2 4 5 2" xfId="19977" xr:uid="{00000000-0005-0000-0000-00005B4B0000}"/>
    <cellStyle name="Input [yellow] 3 3 2 2 4 5 3" xfId="19978" xr:uid="{00000000-0005-0000-0000-00005C4B0000}"/>
    <cellStyle name="Input [yellow] 3 3 2 2 4 5 4" xfId="19979" xr:uid="{00000000-0005-0000-0000-00005D4B0000}"/>
    <cellStyle name="Input [yellow] 3 3 2 2 4 5 5" xfId="19980" xr:uid="{00000000-0005-0000-0000-00005E4B0000}"/>
    <cellStyle name="Input [yellow] 3 3 2 2 4 5 6" xfId="19981" xr:uid="{00000000-0005-0000-0000-00005F4B0000}"/>
    <cellStyle name="Input [yellow] 3 3 2 2 4 5 7" xfId="19982" xr:uid="{00000000-0005-0000-0000-0000604B0000}"/>
    <cellStyle name="Input [yellow] 3 3 2 2 4 5 8" xfId="19983" xr:uid="{00000000-0005-0000-0000-0000614B0000}"/>
    <cellStyle name="Input [yellow] 3 3 2 2 4 6" xfId="19984" xr:uid="{00000000-0005-0000-0000-0000624B0000}"/>
    <cellStyle name="Input [yellow] 3 3 2 2 4 6 2" xfId="19985" xr:uid="{00000000-0005-0000-0000-0000634B0000}"/>
    <cellStyle name="Input [yellow] 3 3 2 2 4 6 3" xfId="19986" xr:uid="{00000000-0005-0000-0000-0000644B0000}"/>
    <cellStyle name="Input [yellow] 3 3 2 2 4 6 4" xfId="19987" xr:uid="{00000000-0005-0000-0000-0000654B0000}"/>
    <cellStyle name="Input [yellow] 3 3 2 2 4 6 5" xfId="19988" xr:uid="{00000000-0005-0000-0000-0000664B0000}"/>
    <cellStyle name="Input [yellow] 3 3 2 2 4 6 6" xfId="19989" xr:uid="{00000000-0005-0000-0000-0000674B0000}"/>
    <cellStyle name="Input [yellow] 3 3 2 2 4 6 7" xfId="19990" xr:uid="{00000000-0005-0000-0000-0000684B0000}"/>
    <cellStyle name="Input [yellow] 3 3 2 2 4 6 8" xfId="19991" xr:uid="{00000000-0005-0000-0000-0000694B0000}"/>
    <cellStyle name="Input [yellow] 3 3 2 2 4 7" xfId="19992" xr:uid="{00000000-0005-0000-0000-00006A4B0000}"/>
    <cellStyle name="Input [yellow] 3 3 2 2 4 7 2" xfId="19993" xr:uid="{00000000-0005-0000-0000-00006B4B0000}"/>
    <cellStyle name="Input [yellow] 3 3 2 2 4 7 3" xfId="19994" xr:uid="{00000000-0005-0000-0000-00006C4B0000}"/>
    <cellStyle name="Input [yellow] 3 3 2 2 4 7 4" xfId="19995" xr:uid="{00000000-0005-0000-0000-00006D4B0000}"/>
    <cellStyle name="Input [yellow] 3 3 2 2 4 7 5" xfId="19996" xr:uid="{00000000-0005-0000-0000-00006E4B0000}"/>
    <cellStyle name="Input [yellow] 3 3 2 2 4 7 6" xfId="19997" xr:uid="{00000000-0005-0000-0000-00006F4B0000}"/>
    <cellStyle name="Input [yellow] 3 3 2 2 4 7 7" xfId="19998" xr:uid="{00000000-0005-0000-0000-0000704B0000}"/>
    <cellStyle name="Input [yellow] 3 3 2 2 4 7 8" xfId="19999" xr:uid="{00000000-0005-0000-0000-0000714B0000}"/>
    <cellStyle name="Input [yellow] 3 3 2 2 4 8" xfId="20000" xr:uid="{00000000-0005-0000-0000-0000724B0000}"/>
    <cellStyle name="Input [yellow] 3 3 2 2 4 8 2" xfId="20001" xr:uid="{00000000-0005-0000-0000-0000734B0000}"/>
    <cellStyle name="Input [yellow] 3 3 2 2 4 8 3" xfId="20002" xr:uid="{00000000-0005-0000-0000-0000744B0000}"/>
    <cellStyle name="Input [yellow] 3 3 2 2 4 8 4" xfId="20003" xr:uid="{00000000-0005-0000-0000-0000754B0000}"/>
    <cellStyle name="Input [yellow] 3 3 2 2 4 8 5" xfId="20004" xr:uid="{00000000-0005-0000-0000-0000764B0000}"/>
    <cellStyle name="Input [yellow] 3 3 2 2 4 8 6" xfId="20005" xr:uid="{00000000-0005-0000-0000-0000774B0000}"/>
    <cellStyle name="Input [yellow] 3 3 2 2 4 8 7" xfId="20006" xr:uid="{00000000-0005-0000-0000-0000784B0000}"/>
    <cellStyle name="Input [yellow] 3 3 2 2 4 8 8" xfId="20007" xr:uid="{00000000-0005-0000-0000-0000794B0000}"/>
    <cellStyle name="Input [yellow] 3 3 2 2 4 9" xfId="20008" xr:uid="{00000000-0005-0000-0000-00007A4B0000}"/>
    <cellStyle name="Input [yellow] 3 3 2 2 5" xfId="749" xr:uid="{00000000-0005-0000-0000-00007B4B0000}"/>
    <cellStyle name="Input [yellow] 3 3 2 2 5 10" xfId="20009" xr:uid="{00000000-0005-0000-0000-00007C4B0000}"/>
    <cellStyle name="Input [yellow] 3 3 2 2 5 2" xfId="20010" xr:uid="{00000000-0005-0000-0000-00007D4B0000}"/>
    <cellStyle name="Input [yellow] 3 3 2 2 5 2 2" xfId="20011" xr:uid="{00000000-0005-0000-0000-00007E4B0000}"/>
    <cellStyle name="Input [yellow] 3 3 2 2 5 2 3" xfId="20012" xr:uid="{00000000-0005-0000-0000-00007F4B0000}"/>
    <cellStyle name="Input [yellow] 3 3 2 2 5 2 4" xfId="20013" xr:uid="{00000000-0005-0000-0000-0000804B0000}"/>
    <cellStyle name="Input [yellow] 3 3 2 2 5 2 5" xfId="20014" xr:uid="{00000000-0005-0000-0000-0000814B0000}"/>
    <cellStyle name="Input [yellow] 3 3 2 2 5 2 6" xfId="20015" xr:uid="{00000000-0005-0000-0000-0000824B0000}"/>
    <cellStyle name="Input [yellow] 3 3 2 2 5 2 7" xfId="20016" xr:uid="{00000000-0005-0000-0000-0000834B0000}"/>
    <cellStyle name="Input [yellow] 3 3 2 2 5 2 8" xfId="20017" xr:uid="{00000000-0005-0000-0000-0000844B0000}"/>
    <cellStyle name="Input [yellow] 3 3 2 2 5 3" xfId="20018" xr:uid="{00000000-0005-0000-0000-0000854B0000}"/>
    <cellStyle name="Input [yellow] 3 3 2 2 5 4" xfId="20019" xr:uid="{00000000-0005-0000-0000-0000864B0000}"/>
    <cellStyle name="Input [yellow] 3 3 2 2 5 5" xfId="20020" xr:uid="{00000000-0005-0000-0000-0000874B0000}"/>
    <cellStyle name="Input [yellow] 3 3 2 2 5 6" xfId="20021" xr:uid="{00000000-0005-0000-0000-0000884B0000}"/>
    <cellStyle name="Input [yellow] 3 3 2 2 5 7" xfId="20022" xr:uid="{00000000-0005-0000-0000-0000894B0000}"/>
    <cellStyle name="Input [yellow] 3 3 2 2 5 8" xfId="20023" xr:uid="{00000000-0005-0000-0000-00008A4B0000}"/>
    <cellStyle name="Input [yellow] 3 3 2 2 5 9" xfId="20024" xr:uid="{00000000-0005-0000-0000-00008B4B0000}"/>
    <cellStyle name="Input [yellow] 3 3 2 2 6" xfId="20025" xr:uid="{00000000-0005-0000-0000-00008C4B0000}"/>
    <cellStyle name="Input [yellow] 3 3 2 2 6 10" xfId="20026" xr:uid="{00000000-0005-0000-0000-00008D4B0000}"/>
    <cellStyle name="Input [yellow] 3 3 2 2 6 2" xfId="20027" xr:uid="{00000000-0005-0000-0000-00008E4B0000}"/>
    <cellStyle name="Input [yellow] 3 3 2 2 6 2 2" xfId="20028" xr:uid="{00000000-0005-0000-0000-00008F4B0000}"/>
    <cellStyle name="Input [yellow] 3 3 2 2 6 2 3" xfId="20029" xr:uid="{00000000-0005-0000-0000-0000904B0000}"/>
    <cellStyle name="Input [yellow] 3 3 2 2 6 2 4" xfId="20030" xr:uid="{00000000-0005-0000-0000-0000914B0000}"/>
    <cellStyle name="Input [yellow] 3 3 2 2 6 2 5" xfId="20031" xr:uid="{00000000-0005-0000-0000-0000924B0000}"/>
    <cellStyle name="Input [yellow] 3 3 2 2 6 2 6" xfId="20032" xr:uid="{00000000-0005-0000-0000-0000934B0000}"/>
    <cellStyle name="Input [yellow] 3 3 2 2 6 2 7" xfId="20033" xr:uid="{00000000-0005-0000-0000-0000944B0000}"/>
    <cellStyle name="Input [yellow] 3 3 2 2 6 2 8" xfId="20034" xr:uid="{00000000-0005-0000-0000-0000954B0000}"/>
    <cellStyle name="Input [yellow] 3 3 2 2 6 3" xfId="20035" xr:uid="{00000000-0005-0000-0000-0000964B0000}"/>
    <cellStyle name="Input [yellow] 3 3 2 2 6 4" xfId="20036" xr:uid="{00000000-0005-0000-0000-0000974B0000}"/>
    <cellStyle name="Input [yellow] 3 3 2 2 6 5" xfId="20037" xr:uid="{00000000-0005-0000-0000-0000984B0000}"/>
    <cellStyle name="Input [yellow] 3 3 2 2 6 6" xfId="20038" xr:uid="{00000000-0005-0000-0000-0000994B0000}"/>
    <cellStyle name="Input [yellow] 3 3 2 2 6 7" xfId="20039" xr:uid="{00000000-0005-0000-0000-00009A4B0000}"/>
    <cellStyle name="Input [yellow] 3 3 2 2 6 8" xfId="20040" xr:uid="{00000000-0005-0000-0000-00009B4B0000}"/>
    <cellStyle name="Input [yellow] 3 3 2 2 6 9" xfId="20041" xr:uid="{00000000-0005-0000-0000-00009C4B0000}"/>
    <cellStyle name="Input [yellow] 3 3 2 2 7" xfId="20042" xr:uid="{00000000-0005-0000-0000-00009D4B0000}"/>
    <cellStyle name="Input [yellow] 3 3 2 2 7 2" xfId="20043" xr:uid="{00000000-0005-0000-0000-00009E4B0000}"/>
    <cellStyle name="Input [yellow] 3 3 2 2 7 3" xfId="20044" xr:uid="{00000000-0005-0000-0000-00009F4B0000}"/>
    <cellStyle name="Input [yellow] 3 3 2 2 7 4" xfId="20045" xr:uid="{00000000-0005-0000-0000-0000A04B0000}"/>
    <cellStyle name="Input [yellow] 3 3 2 2 7 5" xfId="20046" xr:uid="{00000000-0005-0000-0000-0000A14B0000}"/>
    <cellStyle name="Input [yellow] 3 3 2 2 7 6" xfId="20047" xr:uid="{00000000-0005-0000-0000-0000A24B0000}"/>
    <cellStyle name="Input [yellow] 3 3 2 2 7 7" xfId="20048" xr:uid="{00000000-0005-0000-0000-0000A34B0000}"/>
    <cellStyle name="Input [yellow] 3 3 2 2 7 8" xfId="20049" xr:uid="{00000000-0005-0000-0000-0000A44B0000}"/>
    <cellStyle name="Input [yellow] 3 3 2 2 7 9" xfId="20050" xr:uid="{00000000-0005-0000-0000-0000A54B0000}"/>
    <cellStyle name="Input [yellow] 3 3 2 2 8" xfId="20051" xr:uid="{00000000-0005-0000-0000-0000A64B0000}"/>
    <cellStyle name="Input [yellow] 3 3 2 2 8 2" xfId="20052" xr:uid="{00000000-0005-0000-0000-0000A74B0000}"/>
    <cellStyle name="Input [yellow] 3 3 2 2 8 3" xfId="20053" xr:uid="{00000000-0005-0000-0000-0000A84B0000}"/>
    <cellStyle name="Input [yellow] 3 3 2 2 8 4" xfId="20054" xr:uid="{00000000-0005-0000-0000-0000A94B0000}"/>
    <cellStyle name="Input [yellow] 3 3 2 2 8 5" xfId="20055" xr:uid="{00000000-0005-0000-0000-0000AA4B0000}"/>
    <cellStyle name="Input [yellow] 3 3 2 2 8 6" xfId="20056" xr:uid="{00000000-0005-0000-0000-0000AB4B0000}"/>
    <cellStyle name="Input [yellow] 3 3 2 2 8 7" xfId="20057" xr:uid="{00000000-0005-0000-0000-0000AC4B0000}"/>
    <cellStyle name="Input [yellow] 3 3 2 2 8 8" xfId="20058" xr:uid="{00000000-0005-0000-0000-0000AD4B0000}"/>
    <cellStyle name="Input [yellow] 3 3 2 2 9" xfId="20059" xr:uid="{00000000-0005-0000-0000-0000AE4B0000}"/>
    <cellStyle name="Input [yellow] 3 3 2 2 9 2" xfId="20060" xr:uid="{00000000-0005-0000-0000-0000AF4B0000}"/>
    <cellStyle name="Input [yellow] 3 3 2 2 9 3" xfId="20061" xr:uid="{00000000-0005-0000-0000-0000B04B0000}"/>
    <cellStyle name="Input [yellow] 3 3 2 2 9 4" xfId="20062" xr:uid="{00000000-0005-0000-0000-0000B14B0000}"/>
    <cellStyle name="Input [yellow] 3 3 2 2 9 5" xfId="20063" xr:uid="{00000000-0005-0000-0000-0000B24B0000}"/>
    <cellStyle name="Input [yellow] 3 3 2 2 9 6" xfId="20064" xr:uid="{00000000-0005-0000-0000-0000B34B0000}"/>
    <cellStyle name="Input [yellow] 3 3 2 2 9 7" xfId="20065" xr:uid="{00000000-0005-0000-0000-0000B44B0000}"/>
    <cellStyle name="Input [yellow] 3 3 2 2 9 8" xfId="20066" xr:uid="{00000000-0005-0000-0000-0000B54B0000}"/>
    <cellStyle name="Input [yellow] 3 3 2 20" xfId="20067" xr:uid="{00000000-0005-0000-0000-0000B64B0000}"/>
    <cellStyle name="Input [yellow] 3 3 2 21" xfId="20068" xr:uid="{00000000-0005-0000-0000-0000B74B0000}"/>
    <cellStyle name="Input [yellow] 3 3 2 3" xfId="750" xr:uid="{00000000-0005-0000-0000-0000B84B0000}"/>
    <cellStyle name="Input [yellow] 3 3 2 3 10" xfId="20069" xr:uid="{00000000-0005-0000-0000-0000B94B0000}"/>
    <cellStyle name="Input [yellow] 3 3 2 3 10 2" xfId="20070" xr:uid="{00000000-0005-0000-0000-0000BA4B0000}"/>
    <cellStyle name="Input [yellow] 3 3 2 3 10 3" xfId="20071" xr:uid="{00000000-0005-0000-0000-0000BB4B0000}"/>
    <cellStyle name="Input [yellow] 3 3 2 3 10 4" xfId="20072" xr:uid="{00000000-0005-0000-0000-0000BC4B0000}"/>
    <cellStyle name="Input [yellow] 3 3 2 3 10 5" xfId="20073" xr:uid="{00000000-0005-0000-0000-0000BD4B0000}"/>
    <cellStyle name="Input [yellow] 3 3 2 3 10 6" xfId="20074" xr:uid="{00000000-0005-0000-0000-0000BE4B0000}"/>
    <cellStyle name="Input [yellow] 3 3 2 3 10 7" xfId="20075" xr:uid="{00000000-0005-0000-0000-0000BF4B0000}"/>
    <cellStyle name="Input [yellow] 3 3 2 3 10 8" xfId="20076" xr:uid="{00000000-0005-0000-0000-0000C04B0000}"/>
    <cellStyle name="Input [yellow] 3 3 2 3 11" xfId="20077" xr:uid="{00000000-0005-0000-0000-0000C14B0000}"/>
    <cellStyle name="Input [yellow] 3 3 2 3 11 2" xfId="20078" xr:uid="{00000000-0005-0000-0000-0000C24B0000}"/>
    <cellStyle name="Input [yellow] 3 3 2 3 11 3" xfId="20079" xr:uid="{00000000-0005-0000-0000-0000C34B0000}"/>
    <cellStyle name="Input [yellow] 3 3 2 3 11 4" xfId="20080" xr:uid="{00000000-0005-0000-0000-0000C44B0000}"/>
    <cellStyle name="Input [yellow] 3 3 2 3 11 5" xfId="20081" xr:uid="{00000000-0005-0000-0000-0000C54B0000}"/>
    <cellStyle name="Input [yellow] 3 3 2 3 11 6" xfId="20082" xr:uid="{00000000-0005-0000-0000-0000C64B0000}"/>
    <cellStyle name="Input [yellow] 3 3 2 3 11 7" xfId="20083" xr:uid="{00000000-0005-0000-0000-0000C74B0000}"/>
    <cellStyle name="Input [yellow] 3 3 2 3 11 8" xfId="20084" xr:uid="{00000000-0005-0000-0000-0000C84B0000}"/>
    <cellStyle name="Input [yellow] 3 3 2 3 12" xfId="20085" xr:uid="{00000000-0005-0000-0000-0000C94B0000}"/>
    <cellStyle name="Input [yellow] 3 3 2 3 13" xfId="20086" xr:uid="{00000000-0005-0000-0000-0000CA4B0000}"/>
    <cellStyle name="Input [yellow] 3 3 2 3 14" xfId="20087" xr:uid="{00000000-0005-0000-0000-0000CB4B0000}"/>
    <cellStyle name="Input [yellow] 3 3 2 3 15" xfId="20088" xr:uid="{00000000-0005-0000-0000-0000CC4B0000}"/>
    <cellStyle name="Input [yellow] 3 3 2 3 16" xfId="20089" xr:uid="{00000000-0005-0000-0000-0000CD4B0000}"/>
    <cellStyle name="Input [yellow] 3 3 2 3 17" xfId="20090" xr:uid="{00000000-0005-0000-0000-0000CE4B0000}"/>
    <cellStyle name="Input [yellow] 3 3 2 3 18" xfId="20091" xr:uid="{00000000-0005-0000-0000-0000CF4B0000}"/>
    <cellStyle name="Input [yellow] 3 3 2 3 19" xfId="20092" xr:uid="{00000000-0005-0000-0000-0000D04B0000}"/>
    <cellStyle name="Input [yellow] 3 3 2 3 2" xfId="751" xr:uid="{00000000-0005-0000-0000-0000D14B0000}"/>
    <cellStyle name="Input [yellow] 3 3 2 3 2 10" xfId="20093" xr:uid="{00000000-0005-0000-0000-0000D24B0000}"/>
    <cellStyle name="Input [yellow] 3 3 2 3 2 11" xfId="20094" xr:uid="{00000000-0005-0000-0000-0000D34B0000}"/>
    <cellStyle name="Input [yellow] 3 3 2 3 2 12" xfId="20095" xr:uid="{00000000-0005-0000-0000-0000D44B0000}"/>
    <cellStyle name="Input [yellow] 3 3 2 3 2 13" xfId="20096" xr:uid="{00000000-0005-0000-0000-0000D54B0000}"/>
    <cellStyle name="Input [yellow] 3 3 2 3 2 14" xfId="20097" xr:uid="{00000000-0005-0000-0000-0000D64B0000}"/>
    <cellStyle name="Input [yellow] 3 3 2 3 2 15" xfId="20098" xr:uid="{00000000-0005-0000-0000-0000D74B0000}"/>
    <cellStyle name="Input [yellow] 3 3 2 3 2 16" xfId="20099" xr:uid="{00000000-0005-0000-0000-0000D84B0000}"/>
    <cellStyle name="Input [yellow] 3 3 2 3 2 17" xfId="20100" xr:uid="{00000000-0005-0000-0000-0000D94B0000}"/>
    <cellStyle name="Input [yellow] 3 3 2 3 2 2" xfId="752" xr:uid="{00000000-0005-0000-0000-0000DA4B0000}"/>
    <cellStyle name="Input [yellow] 3 3 2 3 2 2 10" xfId="20101" xr:uid="{00000000-0005-0000-0000-0000DB4B0000}"/>
    <cellStyle name="Input [yellow] 3 3 2 3 2 2 11" xfId="20102" xr:uid="{00000000-0005-0000-0000-0000DC4B0000}"/>
    <cellStyle name="Input [yellow] 3 3 2 3 2 2 12" xfId="20103" xr:uid="{00000000-0005-0000-0000-0000DD4B0000}"/>
    <cellStyle name="Input [yellow] 3 3 2 3 2 2 13" xfId="20104" xr:uid="{00000000-0005-0000-0000-0000DE4B0000}"/>
    <cellStyle name="Input [yellow] 3 3 2 3 2 2 14" xfId="20105" xr:uid="{00000000-0005-0000-0000-0000DF4B0000}"/>
    <cellStyle name="Input [yellow] 3 3 2 3 2 2 15" xfId="20106" xr:uid="{00000000-0005-0000-0000-0000E04B0000}"/>
    <cellStyle name="Input [yellow] 3 3 2 3 2 2 16" xfId="20107" xr:uid="{00000000-0005-0000-0000-0000E14B0000}"/>
    <cellStyle name="Input [yellow] 3 3 2 3 2 2 2" xfId="753" xr:uid="{00000000-0005-0000-0000-0000E24B0000}"/>
    <cellStyle name="Input [yellow] 3 3 2 3 2 2 2 10" xfId="20108" xr:uid="{00000000-0005-0000-0000-0000E34B0000}"/>
    <cellStyle name="Input [yellow] 3 3 2 3 2 2 2 2" xfId="20109" xr:uid="{00000000-0005-0000-0000-0000E44B0000}"/>
    <cellStyle name="Input [yellow] 3 3 2 3 2 2 2 2 2" xfId="20110" xr:uid="{00000000-0005-0000-0000-0000E54B0000}"/>
    <cellStyle name="Input [yellow] 3 3 2 3 2 2 2 2 3" xfId="20111" xr:uid="{00000000-0005-0000-0000-0000E64B0000}"/>
    <cellStyle name="Input [yellow] 3 3 2 3 2 2 2 2 4" xfId="20112" xr:uid="{00000000-0005-0000-0000-0000E74B0000}"/>
    <cellStyle name="Input [yellow] 3 3 2 3 2 2 2 2 5" xfId="20113" xr:uid="{00000000-0005-0000-0000-0000E84B0000}"/>
    <cellStyle name="Input [yellow] 3 3 2 3 2 2 2 2 6" xfId="20114" xr:uid="{00000000-0005-0000-0000-0000E94B0000}"/>
    <cellStyle name="Input [yellow] 3 3 2 3 2 2 2 2 7" xfId="20115" xr:uid="{00000000-0005-0000-0000-0000EA4B0000}"/>
    <cellStyle name="Input [yellow] 3 3 2 3 2 2 2 2 8" xfId="20116" xr:uid="{00000000-0005-0000-0000-0000EB4B0000}"/>
    <cellStyle name="Input [yellow] 3 3 2 3 2 2 2 3" xfId="20117" xr:uid="{00000000-0005-0000-0000-0000EC4B0000}"/>
    <cellStyle name="Input [yellow] 3 3 2 3 2 2 2 4" xfId="20118" xr:uid="{00000000-0005-0000-0000-0000ED4B0000}"/>
    <cellStyle name="Input [yellow] 3 3 2 3 2 2 2 5" xfId="20119" xr:uid="{00000000-0005-0000-0000-0000EE4B0000}"/>
    <cellStyle name="Input [yellow] 3 3 2 3 2 2 2 6" xfId="20120" xr:uid="{00000000-0005-0000-0000-0000EF4B0000}"/>
    <cellStyle name="Input [yellow] 3 3 2 3 2 2 2 7" xfId="20121" xr:uid="{00000000-0005-0000-0000-0000F04B0000}"/>
    <cellStyle name="Input [yellow] 3 3 2 3 2 2 2 8" xfId="20122" xr:uid="{00000000-0005-0000-0000-0000F14B0000}"/>
    <cellStyle name="Input [yellow] 3 3 2 3 2 2 2 9" xfId="20123" xr:uid="{00000000-0005-0000-0000-0000F24B0000}"/>
    <cellStyle name="Input [yellow] 3 3 2 3 2 2 3" xfId="20124" xr:uid="{00000000-0005-0000-0000-0000F34B0000}"/>
    <cellStyle name="Input [yellow] 3 3 2 3 2 2 3 10" xfId="20125" xr:uid="{00000000-0005-0000-0000-0000F44B0000}"/>
    <cellStyle name="Input [yellow] 3 3 2 3 2 2 3 2" xfId="20126" xr:uid="{00000000-0005-0000-0000-0000F54B0000}"/>
    <cellStyle name="Input [yellow] 3 3 2 3 2 2 3 2 2" xfId="20127" xr:uid="{00000000-0005-0000-0000-0000F64B0000}"/>
    <cellStyle name="Input [yellow] 3 3 2 3 2 2 3 2 3" xfId="20128" xr:uid="{00000000-0005-0000-0000-0000F74B0000}"/>
    <cellStyle name="Input [yellow] 3 3 2 3 2 2 3 2 4" xfId="20129" xr:uid="{00000000-0005-0000-0000-0000F84B0000}"/>
    <cellStyle name="Input [yellow] 3 3 2 3 2 2 3 2 5" xfId="20130" xr:uid="{00000000-0005-0000-0000-0000F94B0000}"/>
    <cellStyle name="Input [yellow] 3 3 2 3 2 2 3 2 6" xfId="20131" xr:uid="{00000000-0005-0000-0000-0000FA4B0000}"/>
    <cellStyle name="Input [yellow] 3 3 2 3 2 2 3 2 7" xfId="20132" xr:uid="{00000000-0005-0000-0000-0000FB4B0000}"/>
    <cellStyle name="Input [yellow] 3 3 2 3 2 2 3 2 8" xfId="20133" xr:uid="{00000000-0005-0000-0000-0000FC4B0000}"/>
    <cellStyle name="Input [yellow] 3 3 2 3 2 2 3 3" xfId="20134" xr:uid="{00000000-0005-0000-0000-0000FD4B0000}"/>
    <cellStyle name="Input [yellow] 3 3 2 3 2 2 3 4" xfId="20135" xr:uid="{00000000-0005-0000-0000-0000FE4B0000}"/>
    <cellStyle name="Input [yellow] 3 3 2 3 2 2 3 5" xfId="20136" xr:uid="{00000000-0005-0000-0000-0000FF4B0000}"/>
    <cellStyle name="Input [yellow] 3 3 2 3 2 2 3 6" xfId="20137" xr:uid="{00000000-0005-0000-0000-0000004C0000}"/>
    <cellStyle name="Input [yellow] 3 3 2 3 2 2 3 7" xfId="20138" xr:uid="{00000000-0005-0000-0000-0000014C0000}"/>
    <cellStyle name="Input [yellow] 3 3 2 3 2 2 3 8" xfId="20139" xr:uid="{00000000-0005-0000-0000-0000024C0000}"/>
    <cellStyle name="Input [yellow] 3 3 2 3 2 2 3 9" xfId="20140" xr:uid="{00000000-0005-0000-0000-0000034C0000}"/>
    <cellStyle name="Input [yellow] 3 3 2 3 2 2 4" xfId="20141" xr:uid="{00000000-0005-0000-0000-0000044C0000}"/>
    <cellStyle name="Input [yellow] 3 3 2 3 2 2 4 2" xfId="20142" xr:uid="{00000000-0005-0000-0000-0000054C0000}"/>
    <cellStyle name="Input [yellow] 3 3 2 3 2 2 4 3" xfId="20143" xr:uid="{00000000-0005-0000-0000-0000064C0000}"/>
    <cellStyle name="Input [yellow] 3 3 2 3 2 2 4 4" xfId="20144" xr:uid="{00000000-0005-0000-0000-0000074C0000}"/>
    <cellStyle name="Input [yellow] 3 3 2 3 2 2 4 5" xfId="20145" xr:uid="{00000000-0005-0000-0000-0000084C0000}"/>
    <cellStyle name="Input [yellow] 3 3 2 3 2 2 4 6" xfId="20146" xr:uid="{00000000-0005-0000-0000-0000094C0000}"/>
    <cellStyle name="Input [yellow] 3 3 2 3 2 2 4 7" xfId="20147" xr:uid="{00000000-0005-0000-0000-00000A4C0000}"/>
    <cellStyle name="Input [yellow] 3 3 2 3 2 2 4 8" xfId="20148" xr:uid="{00000000-0005-0000-0000-00000B4C0000}"/>
    <cellStyle name="Input [yellow] 3 3 2 3 2 2 4 9" xfId="20149" xr:uid="{00000000-0005-0000-0000-00000C4C0000}"/>
    <cellStyle name="Input [yellow] 3 3 2 3 2 2 5" xfId="20150" xr:uid="{00000000-0005-0000-0000-00000D4C0000}"/>
    <cellStyle name="Input [yellow] 3 3 2 3 2 2 5 2" xfId="20151" xr:uid="{00000000-0005-0000-0000-00000E4C0000}"/>
    <cellStyle name="Input [yellow] 3 3 2 3 2 2 5 3" xfId="20152" xr:uid="{00000000-0005-0000-0000-00000F4C0000}"/>
    <cellStyle name="Input [yellow] 3 3 2 3 2 2 5 4" xfId="20153" xr:uid="{00000000-0005-0000-0000-0000104C0000}"/>
    <cellStyle name="Input [yellow] 3 3 2 3 2 2 5 5" xfId="20154" xr:uid="{00000000-0005-0000-0000-0000114C0000}"/>
    <cellStyle name="Input [yellow] 3 3 2 3 2 2 5 6" xfId="20155" xr:uid="{00000000-0005-0000-0000-0000124C0000}"/>
    <cellStyle name="Input [yellow] 3 3 2 3 2 2 5 7" xfId="20156" xr:uid="{00000000-0005-0000-0000-0000134C0000}"/>
    <cellStyle name="Input [yellow] 3 3 2 3 2 2 5 8" xfId="20157" xr:uid="{00000000-0005-0000-0000-0000144C0000}"/>
    <cellStyle name="Input [yellow] 3 3 2 3 2 2 6" xfId="20158" xr:uid="{00000000-0005-0000-0000-0000154C0000}"/>
    <cellStyle name="Input [yellow] 3 3 2 3 2 2 6 2" xfId="20159" xr:uid="{00000000-0005-0000-0000-0000164C0000}"/>
    <cellStyle name="Input [yellow] 3 3 2 3 2 2 6 3" xfId="20160" xr:uid="{00000000-0005-0000-0000-0000174C0000}"/>
    <cellStyle name="Input [yellow] 3 3 2 3 2 2 6 4" xfId="20161" xr:uid="{00000000-0005-0000-0000-0000184C0000}"/>
    <cellStyle name="Input [yellow] 3 3 2 3 2 2 6 5" xfId="20162" xr:uid="{00000000-0005-0000-0000-0000194C0000}"/>
    <cellStyle name="Input [yellow] 3 3 2 3 2 2 6 6" xfId="20163" xr:uid="{00000000-0005-0000-0000-00001A4C0000}"/>
    <cellStyle name="Input [yellow] 3 3 2 3 2 2 6 7" xfId="20164" xr:uid="{00000000-0005-0000-0000-00001B4C0000}"/>
    <cellStyle name="Input [yellow] 3 3 2 3 2 2 6 8" xfId="20165" xr:uid="{00000000-0005-0000-0000-00001C4C0000}"/>
    <cellStyle name="Input [yellow] 3 3 2 3 2 2 7" xfId="20166" xr:uid="{00000000-0005-0000-0000-00001D4C0000}"/>
    <cellStyle name="Input [yellow] 3 3 2 3 2 2 7 2" xfId="20167" xr:uid="{00000000-0005-0000-0000-00001E4C0000}"/>
    <cellStyle name="Input [yellow] 3 3 2 3 2 2 7 3" xfId="20168" xr:uid="{00000000-0005-0000-0000-00001F4C0000}"/>
    <cellStyle name="Input [yellow] 3 3 2 3 2 2 7 4" xfId="20169" xr:uid="{00000000-0005-0000-0000-0000204C0000}"/>
    <cellStyle name="Input [yellow] 3 3 2 3 2 2 7 5" xfId="20170" xr:uid="{00000000-0005-0000-0000-0000214C0000}"/>
    <cellStyle name="Input [yellow] 3 3 2 3 2 2 7 6" xfId="20171" xr:uid="{00000000-0005-0000-0000-0000224C0000}"/>
    <cellStyle name="Input [yellow] 3 3 2 3 2 2 7 7" xfId="20172" xr:uid="{00000000-0005-0000-0000-0000234C0000}"/>
    <cellStyle name="Input [yellow] 3 3 2 3 2 2 7 8" xfId="20173" xr:uid="{00000000-0005-0000-0000-0000244C0000}"/>
    <cellStyle name="Input [yellow] 3 3 2 3 2 2 8" xfId="20174" xr:uid="{00000000-0005-0000-0000-0000254C0000}"/>
    <cellStyle name="Input [yellow] 3 3 2 3 2 2 8 2" xfId="20175" xr:uid="{00000000-0005-0000-0000-0000264C0000}"/>
    <cellStyle name="Input [yellow] 3 3 2 3 2 2 8 3" xfId="20176" xr:uid="{00000000-0005-0000-0000-0000274C0000}"/>
    <cellStyle name="Input [yellow] 3 3 2 3 2 2 8 4" xfId="20177" xr:uid="{00000000-0005-0000-0000-0000284C0000}"/>
    <cellStyle name="Input [yellow] 3 3 2 3 2 2 8 5" xfId="20178" xr:uid="{00000000-0005-0000-0000-0000294C0000}"/>
    <cellStyle name="Input [yellow] 3 3 2 3 2 2 8 6" xfId="20179" xr:uid="{00000000-0005-0000-0000-00002A4C0000}"/>
    <cellStyle name="Input [yellow] 3 3 2 3 2 2 8 7" xfId="20180" xr:uid="{00000000-0005-0000-0000-00002B4C0000}"/>
    <cellStyle name="Input [yellow] 3 3 2 3 2 2 8 8" xfId="20181" xr:uid="{00000000-0005-0000-0000-00002C4C0000}"/>
    <cellStyle name="Input [yellow] 3 3 2 3 2 2 9" xfId="20182" xr:uid="{00000000-0005-0000-0000-00002D4C0000}"/>
    <cellStyle name="Input [yellow] 3 3 2 3 2 3" xfId="754" xr:uid="{00000000-0005-0000-0000-00002E4C0000}"/>
    <cellStyle name="Input [yellow] 3 3 2 3 2 3 10" xfId="20183" xr:uid="{00000000-0005-0000-0000-00002F4C0000}"/>
    <cellStyle name="Input [yellow] 3 3 2 3 2 3 2" xfId="20184" xr:uid="{00000000-0005-0000-0000-0000304C0000}"/>
    <cellStyle name="Input [yellow] 3 3 2 3 2 3 2 2" xfId="20185" xr:uid="{00000000-0005-0000-0000-0000314C0000}"/>
    <cellStyle name="Input [yellow] 3 3 2 3 2 3 2 3" xfId="20186" xr:uid="{00000000-0005-0000-0000-0000324C0000}"/>
    <cellStyle name="Input [yellow] 3 3 2 3 2 3 2 4" xfId="20187" xr:uid="{00000000-0005-0000-0000-0000334C0000}"/>
    <cellStyle name="Input [yellow] 3 3 2 3 2 3 2 5" xfId="20188" xr:uid="{00000000-0005-0000-0000-0000344C0000}"/>
    <cellStyle name="Input [yellow] 3 3 2 3 2 3 2 6" xfId="20189" xr:uid="{00000000-0005-0000-0000-0000354C0000}"/>
    <cellStyle name="Input [yellow] 3 3 2 3 2 3 2 7" xfId="20190" xr:uid="{00000000-0005-0000-0000-0000364C0000}"/>
    <cellStyle name="Input [yellow] 3 3 2 3 2 3 2 8" xfId="20191" xr:uid="{00000000-0005-0000-0000-0000374C0000}"/>
    <cellStyle name="Input [yellow] 3 3 2 3 2 3 3" xfId="20192" xr:uid="{00000000-0005-0000-0000-0000384C0000}"/>
    <cellStyle name="Input [yellow] 3 3 2 3 2 3 4" xfId="20193" xr:uid="{00000000-0005-0000-0000-0000394C0000}"/>
    <cellStyle name="Input [yellow] 3 3 2 3 2 3 5" xfId="20194" xr:uid="{00000000-0005-0000-0000-00003A4C0000}"/>
    <cellStyle name="Input [yellow] 3 3 2 3 2 3 6" xfId="20195" xr:uid="{00000000-0005-0000-0000-00003B4C0000}"/>
    <cellStyle name="Input [yellow] 3 3 2 3 2 3 7" xfId="20196" xr:uid="{00000000-0005-0000-0000-00003C4C0000}"/>
    <cellStyle name="Input [yellow] 3 3 2 3 2 3 8" xfId="20197" xr:uid="{00000000-0005-0000-0000-00003D4C0000}"/>
    <cellStyle name="Input [yellow] 3 3 2 3 2 3 9" xfId="20198" xr:uid="{00000000-0005-0000-0000-00003E4C0000}"/>
    <cellStyle name="Input [yellow] 3 3 2 3 2 4" xfId="20199" xr:uid="{00000000-0005-0000-0000-00003F4C0000}"/>
    <cellStyle name="Input [yellow] 3 3 2 3 2 4 10" xfId="20200" xr:uid="{00000000-0005-0000-0000-0000404C0000}"/>
    <cellStyle name="Input [yellow] 3 3 2 3 2 4 2" xfId="20201" xr:uid="{00000000-0005-0000-0000-0000414C0000}"/>
    <cellStyle name="Input [yellow] 3 3 2 3 2 4 2 2" xfId="20202" xr:uid="{00000000-0005-0000-0000-0000424C0000}"/>
    <cellStyle name="Input [yellow] 3 3 2 3 2 4 2 3" xfId="20203" xr:uid="{00000000-0005-0000-0000-0000434C0000}"/>
    <cellStyle name="Input [yellow] 3 3 2 3 2 4 2 4" xfId="20204" xr:uid="{00000000-0005-0000-0000-0000444C0000}"/>
    <cellStyle name="Input [yellow] 3 3 2 3 2 4 2 5" xfId="20205" xr:uid="{00000000-0005-0000-0000-0000454C0000}"/>
    <cellStyle name="Input [yellow] 3 3 2 3 2 4 2 6" xfId="20206" xr:uid="{00000000-0005-0000-0000-0000464C0000}"/>
    <cellStyle name="Input [yellow] 3 3 2 3 2 4 2 7" xfId="20207" xr:uid="{00000000-0005-0000-0000-0000474C0000}"/>
    <cellStyle name="Input [yellow] 3 3 2 3 2 4 2 8" xfId="20208" xr:uid="{00000000-0005-0000-0000-0000484C0000}"/>
    <cellStyle name="Input [yellow] 3 3 2 3 2 4 3" xfId="20209" xr:uid="{00000000-0005-0000-0000-0000494C0000}"/>
    <cellStyle name="Input [yellow] 3 3 2 3 2 4 4" xfId="20210" xr:uid="{00000000-0005-0000-0000-00004A4C0000}"/>
    <cellStyle name="Input [yellow] 3 3 2 3 2 4 5" xfId="20211" xr:uid="{00000000-0005-0000-0000-00004B4C0000}"/>
    <cellStyle name="Input [yellow] 3 3 2 3 2 4 6" xfId="20212" xr:uid="{00000000-0005-0000-0000-00004C4C0000}"/>
    <cellStyle name="Input [yellow] 3 3 2 3 2 4 7" xfId="20213" xr:uid="{00000000-0005-0000-0000-00004D4C0000}"/>
    <cellStyle name="Input [yellow] 3 3 2 3 2 4 8" xfId="20214" xr:uid="{00000000-0005-0000-0000-00004E4C0000}"/>
    <cellStyle name="Input [yellow] 3 3 2 3 2 4 9" xfId="20215" xr:uid="{00000000-0005-0000-0000-00004F4C0000}"/>
    <cellStyle name="Input [yellow] 3 3 2 3 2 5" xfId="20216" xr:uid="{00000000-0005-0000-0000-0000504C0000}"/>
    <cellStyle name="Input [yellow] 3 3 2 3 2 5 2" xfId="20217" xr:uid="{00000000-0005-0000-0000-0000514C0000}"/>
    <cellStyle name="Input [yellow] 3 3 2 3 2 5 3" xfId="20218" xr:uid="{00000000-0005-0000-0000-0000524C0000}"/>
    <cellStyle name="Input [yellow] 3 3 2 3 2 5 4" xfId="20219" xr:uid="{00000000-0005-0000-0000-0000534C0000}"/>
    <cellStyle name="Input [yellow] 3 3 2 3 2 5 5" xfId="20220" xr:uid="{00000000-0005-0000-0000-0000544C0000}"/>
    <cellStyle name="Input [yellow] 3 3 2 3 2 5 6" xfId="20221" xr:uid="{00000000-0005-0000-0000-0000554C0000}"/>
    <cellStyle name="Input [yellow] 3 3 2 3 2 5 7" xfId="20222" xr:uid="{00000000-0005-0000-0000-0000564C0000}"/>
    <cellStyle name="Input [yellow] 3 3 2 3 2 5 8" xfId="20223" xr:uid="{00000000-0005-0000-0000-0000574C0000}"/>
    <cellStyle name="Input [yellow] 3 3 2 3 2 5 9" xfId="20224" xr:uid="{00000000-0005-0000-0000-0000584C0000}"/>
    <cellStyle name="Input [yellow] 3 3 2 3 2 6" xfId="20225" xr:uid="{00000000-0005-0000-0000-0000594C0000}"/>
    <cellStyle name="Input [yellow] 3 3 2 3 2 6 2" xfId="20226" xr:uid="{00000000-0005-0000-0000-00005A4C0000}"/>
    <cellStyle name="Input [yellow] 3 3 2 3 2 6 3" xfId="20227" xr:uid="{00000000-0005-0000-0000-00005B4C0000}"/>
    <cellStyle name="Input [yellow] 3 3 2 3 2 6 4" xfId="20228" xr:uid="{00000000-0005-0000-0000-00005C4C0000}"/>
    <cellStyle name="Input [yellow] 3 3 2 3 2 6 5" xfId="20229" xr:uid="{00000000-0005-0000-0000-00005D4C0000}"/>
    <cellStyle name="Input [yellow] 3 3 2 3 2 6 6" xfId="20230" xr:uid="{00000000-0005-0000-0000-00005E4C0000}"/>
    <cellStyle name="Input [yellow] 3 3 2 3 2 6 7" xfId="20231" xr:uid="{00000000-0005-0000-0000-00005F4C0000}"/>
    <cellStyle name="Input [yellow] 3 3 2 3 2 6 8" xfId="20232" xr:uid="{00000000-0005-0000-0000-0000604C0000}"/>
    <cellStyle name="Input [yellow] 3 3 2 3 2 7" xfId="20233" xr:uid="{00000000-0005-0000-0000-0000614C0000}"/>
    <cellStyle name="Input [yellow] 3 3 2 3 2 7 2" xfId="20234" xr:uid="{00000000-0005-0000-0000-0000624C0000}"/>
    <cellStyle name="Input [yellow] 3 3 2 3 2 7 3" xfId="20235" xr:uid="{00000000-0005-0000-0000-0000634C0000}"/>
    <cellStyle name="Input [yellow] 3 3 2 3 2 7 4" xfId="20236" xr:uid="{00000000-0005-0000-0000-0000644C0000}"/>
    <cellStyle name="Input [yellow] 3 3 2 3 2 7 5" xfId="20237" xr:uid="{00000000-0005-0000-0000-0000654C0000}"/>
    <cellStyle name="Input [yellow] 3 3 2 3 2 7 6" xfId="20238" xr:uid="{00000000-0005-0000-0000-0000664C0000}"/>
    <cellStyle name="Input [yellow] 3 3 2 3 2 7 7" xfId="20239" xr:uid="{00000000-0005-0000-0000-0000674C0000}"/>
    <cellStyle name="Input [yellow] 3 3 2 3 2 7 8" xfId="20240" xr:uid="{00000000-0005-0000-0000-0000684C0000}"/>
    <cellStyle name="Input [yellow] 3 3 2 3 2 8" xfId="20241" xr:uid="{00000000-0005-0000-0000-0000694C0000}"/>
    <cellStyle name="Input [yellow] 3 3 2 3 2 8 2" xfId="20242" xr:uid="{00000000-0005-0000-0000-00006A4C0000}"/>
    <cellStyle name="Input [yellow] 3 3 2 3 2 8 3" xfId="20243" xr:uid="{00000000-0005-0000-0000-00006B4C0000}"/>
    <cellStyle name="Input [yellow] 3 3 2 3 2 8 4" xfId="20244" xr:uid="{00000000-0005-0000-0000-00006C4C0000}"/>
    <cellStyle name="Input [yellow] 3 3 2 3 2 8 5" xfId="20245" xr:uid="{00000000-0005-0000-0000-00006D4C0000}"/>
    <cellStyle name="Input [yellow] 3 3 2 3 2 8 6" xfId="20246" xr:uid="{00000000-0005-0000-0000-00006E4C0000}"/>
    <cellStyle name="Input [yellow] 3 3 2 3 2 8 7" xfId="20247" xr:uid="{00000000-0005-0000-0000-00006F4C0000}"/>
    <cellStyle name="Input [yellow] 3 3 2 3 2 8 8" xfId="20248" xr:uid="{00000000-0005-0000-0000-0000704C0000}"/>
    <cellStyle name="Input [yellow] 3 3 2 3 2 9" xfId="20249" xr:uid="{00000000-0005-0000-0000-0000714C0000}"/>
    <cellStyle name="Input [yellow] 3 3 2 3 2 9 2" xfId="20250" xr:uid="{00000000-0005-0000-0000-0000724C0000}"/>
    <cellStyle name="Input [yellow] 3 3 2 3 2 9 3" xfId="20251" xr:uid="{00000000-0005-0000-0000-0000734C0000}"/>
    <cellStyle name="Input [yellow] 3 3 2 3 2 9 4" xfId="20252" xr:uid="{00000000-0005-0000-0000-0000744C0000}"/>
    <cellStyle name="Input [yellow] 3 3 2 3 2 9 5" xfId="20253" xr:uid="{00000000-0005-0000-0000-0000754C0000}"/>
    <cellStyle name="Input [yellow] 3 3 2 3 2 9 6" xfId="20254" xr:uid="{00000000-0005-0000-0000-0000764C0000}"/>
    <cellStyle name="Input [yellow] 3 3 2 3 2 9 7" xfId="20255" xr:uid="{00000000-0005-0000-0000-0000774C0000}"/>
    <cellStyle name="Input [yellow] 3 3 2 3 2 9 8" xfId="20256" xr:uid="{00000000-0005-0000-0000-0000784C0000}"/>
    <cellStyle name="Input [yellow] 3 3 2 3 3" xfId="755" xr:uid="{00000000-0005-0000-0000-0000794C0000}"/>
    <cellStyle name="Input [yellow] 3 3 2 3 3 10" xfId="20257" xr:uid="{00000000-0005-0000-0000-00007A4C0000}"/>
    <cellStyle name="Input [yellow] 3 3 2 3 3 11" xfId="20258" xr:uid="{00000000-0005-0000-0000-00007B4C0000}"/>
    <cellStyle name="Input [yellow] 3 3 2 3 3 12" xfId="20259" xr:uid="{00000000-0005-0000-0000-00007C4C0000}"/>
    <cellStyle name="Input [yellow] 3 3 2 3 3 13" xfId="20260" xr:uid="{00000000-0005-0000-0000-00007D4C0000}"/>
    <cellStyle name="Input [yellow] 3 3 2 3 3 14" xfId="20261" xr:uid="{00000000-0005-0000-0000-00007E4C0000}"/>
    <cellStyle name="Input [yellow] 3 3 2 3 3 15" xfId="20262" xr:uid="{00000000-0005-0000-0000-00007F4C0000}"/>
    <cellStyle name="Input [yellow] 3 3 2 3 3 16" xfId="20263" xr:uid="{00000000-0005-0000-0000-0000804C0000}"/>
    <cellStyle name="Input [yellow] 3 3 2 3 3 17" xfId="20264" xr:uid="{00000000-0005-0000-0000-0000814C0000}"/>
    <cellStyle name="Input [yellow] 3 3 2 3 3 2" xfId="756" xr:uid="{00000000-0005-0000-0000-0000824C0000}"/>
    <cellStyle name="Input [yellow] 3 3 2 3 3 2 10" xfId="20265" xr:uid="{00000000-0005-0000-0000-0000834C0000}"/>
    <cellStyle name="Input [yellow] 3 3 2 3 3 2 11" xfId="20266" xr:uid="{00000000-0005-0000-0000-0000844C0000}"/>
    <cellStyle name="Input [yellow] 3 3 2 3 3 2 12" xfId="20267" xr:uid="{00000000-0005-0000-0000-0000854C0000}"/>
    <cellStyle name="Input [yellow] 3 3 2 3 3 2 13" xfId="20268" xr:uid="{00000000-0005-0000-0000-0000864C0000}"/>
    <cellStyle name="Input [yellow] 3 3 2 3 3 2 14" xfId="20269" xr:uid="{00000000-0005-0000-0000-0000874C0000}"/>
    <cellStyle name="Input [yellow] 3 3 2 3 3 2 15" xfId="20270" xr:uid="{00000000-0005-0000-0000-0000884C0000}"/>
    <cellStyle name="Input [yellow] 3 3 2 3 3 2 16" xfId="20271" xr:uid="{00000000-0005-0000-0000-0000894C0000}"/>
    <cellStyle name="Input [yellow] 3 3 2 3 3 2 2" xfId="757" xr:uid="{00000000-0005-0000-0000-00008A4C0000}"/>
    <cellStyle name="Input [yellow] 3 3 2 3 3 2 2 10" xfId="20272" xr:uid="{00000000-0005-0000-0000-00008B4C0000}"/>
    <cellStyle name="Input [yellow] 3 3 2 3 3 2 2 2" xfId="20273" xr:uid="{00000000-0005-0000-0000-00008C4C0000}"/>
    <cellStyle name="Input [yellow] 3 3 2 3 3 2 2 2 2" xfId="20274" xr:uid="{00000000-0005-0000-0000-00008D4C0000}"/>
    <cellStyle name="Input [yellow] 3 3 2 3 3 2 2 2 3" xfId="20275" xr:uid="{00000000-0005-0000-0000-00008E4C0000}"/>
    <cellStyle name="Input [yellow] 3 3 2 3 3 2 2 2 4" xfId="20276" xr:uid="{00000000-0005-0000-0000-00008F4C0000}"/>
    <cellStyle name="Input [yellow] 3 3 2 3 3 2 2 2 5" xfId="20277" xr:uid="{00000000-0005-0000-0000-0000904C0000}"/>
    <cellStyle name="Input [yellow] 3 3 2 3 3 2 2 2 6" xfId="20278" xr:uid="{00000000-0005-0000-0000-0000914C0000}"/>
    <cellStyle name="Input [yellow] 3 3 2 3 3 2 2 2 7" xfId="20279" xr:uid="{00000000-0005-0000-0000-0000924C0000}"/>
    <cellStyle name="Input [yellow] 3 3 2 3 3 2 2 2 8" xfId="20280" xr:uid="{00000000-0005-0000-0000-0000934C0000}"/>
    <cellStyle name="Input [yellow] 3 3 2 3 3 2 2 3" xfId="20281" xr:uid="{00000000-0005-0000-0000-0000944C0000}"/>
    <cellStyle name="Input [yellow] 3 3 2 3 3 2 2 4" xfId="20282" xr:uid="{00000000-0005-0000-0000-0000954C0000}"/>
    <cellStyle name="Input [yellow] 3 3 2 3 3 2 2 5" xfId="20283" xr:uid="{00000000-0005-0000-0000-0000964C0000}"/>
    <cellStyle name="Input [yellow] 3 3 2 3 3 2 2 6" xfId="20284" xr:uid="{00000000-0005-0000-0000-0000974C0000}"/>
    <cellStyle name="Input [yellow] 3 3 2 3 3 2 2 7" xfId="20285" xr:uid="{00000000-0005-0000-0000-0000984C0000}"/>
    <cellStyle name="Input [yellow] 3 3 2 3 3 2 2 8" xfId="20286" xr:uid="{00000000-0005-0000-0000-0000994C0000}"/>
    <cellStyle name="Input [yellow] 3 3 2 3 3 2 2 9" xfId="20287" xr:uid="{00000000-0005-0000-0000-00009A4C0000}"/>
    <cellStyle name="Input [yellow] 3 3 2 3 3 2 3" xfId="20288" xr:uid="{00000000-0005-0000-0000-00009B4C0000}"/>
    <cellStyle name="Input [yellow] 3 3 2 3 3 2 3 10" xfId="20289" xr:uid="{00000000-0005-0000-0000-00009C4C0000}"/>
    <cellStyle name="Input [yellow] 3 3 2 3 3 2 3 2" xfId="20290" xr:uid="{00000000-0005-0000-0000-00009D4C0000}"/>
    <cellStyle name="Input [yellow] 3 3 2 3 3 2 3 2 2" xfId="20291" xr:uid="{00000000-0005-0000-0000-00009E4C0000}"/>
    <cellStyle name="Input [yellow] 3 3 2 3 3 2 3 2 3" xfId="20292" xr:uid="{00000000-0005-0000-0000-00009F4C0000}"/>
    <cellStyle name="Input [yellow] 3 3 2 3 3 2 3 2 4" xfId="20293" xr:uid="{00000000-0005-0000-0000-0000A04C0000}"/>
    <cellStyle name="Input [yellow] 3 3 2 3 3 2 3 2 5" xfId="20294" xr:uid="{00000000-0005-0000-0000-0000A14C0000}"/>
    <cellStyle name="Input [yellow] 3 3 2 3 3 2 3 2 6" xfId="20295" xr:uid="{00000000-0005-0000-0000-0000A24C0000}"/>
    <cellStyle name="Input [yellow] 3 3 2 3 3 2 3 2 7" xfId="20296" xr:uid="{00000000-0005-0000-0000-0000A34C0000}"/>
    <cellStyle name="Input [yellow] 3 3 2 3 3 2 3 2 8" xfId="20297" xr:uid="{00000000-0005-0000-0000-0000A44C0000}"/>
    <cellStyle name="Input [yellow] 3 3 2 3 3 2 3 3" xfId="20298" xr:uid="{00000000-0005-0000-0000-0000A54C0000}"/>
    <cellStyle name="Input [yellow] 3 3 2 3 3 2 3 4" xfId="20299" xr:uid="{00000000-0005-0000-0000-0000A64C0000}"/>
    <cellStyle name="Input [yellow] 3 3 2 3 3 2 3 5" xfId="20300" xr:uid="{00000000-0005-0000-0000-0000A74C0000}"/>
    <cellStyle name="Input [yellow] 3 3 2 3 3 2 3 6" xfId="20301" xr:uid="{00000000-0005-0000-0000-0000A84C0000}"/>
    <cellStyle name="Input [yellow] 3 3 2 3 3 2 3 7" xfId="20302" xr:uid="{00000000-0005-0000-0000-0000A94C0000}"/>
    <cellStyle name="Input [yellow] 3 3 2 3 3 2 3 8" xfId="20303" xr:uid="{00000000-0005-0000-0000-0000AA4C0000}"/>
    <cellStyle name="Input [yellow] 3 3 2 3 3 2 3 9" xfId="20304" xr:uid="{00000000-0005-0000-0000-0000AB4C0000}"/>
    <cellStyle name="Input [yellow] 3 3 2 3 3 2 4" xfId="20305" xr:uid="{00000000-0005-0000-0000-0000AC4C0000}"/>
    <cellStyle name="Input [yellow] 3 3 2 3 3 2 4 2" xfId="20306" xr:uid="{00000000-0005-0000-0000-0000AD4C0000}"/>
    <cellStyle name="Input [yellow] 3 3 2 3 3 2 4 3" xfId="20307" xr:uid="{00000000-0005-0000-0000-0000AE4C0000}"/>
    <cellStyle name="Input [yellow] 3 3 2 3 3 2 4 4" xfId="20308" xr:uid="{00000000-0005-0000-0000-0000AF4C0000}"/>
    <cellStyle name="Input [yellow] 3 3 2 3 3 2 4 5" xfId="20309" xr:uid="{00000000-0005-0000-0000-0000B04C0000}"/>
    <cellStyle name="Input [yellow] 3 3 2 3 3 2 4 6" xfId="20310" xr:uid="{00000000-0005-0000-0000-0000B14C0000}"/>
    <cellStyle name="Input [yellow] 3 3 2 3 3 2 4 7" xfId="20311" xr:uid="{00000000-0005-0000-0000-0000B24C0000}"/>
    <cellStyle name="Input [yellow] 3 3 2 3 3 2 4 8" xfId="20312" xr:uid="{00000000-0005-0000-0000-0000B34C0000}"/>
    <cellStyle name="Input [yellow] 3 3 2 3 3 2 4 9" xfId="20313" xr:uid="{00000000-0005-0000-0000-0000B44C0000}"/>
    <cellStyle name="Input [yellow] 3 3 2 3 3 2 5" xfId="20314" xr:uid="{00000000-0005-0000-0000-0000B54C0000}"/>
    <cellStyle name="Input [yellow] 3 3 2 3 3 2 5 2" xfId="20315" xr:uid="{00000000-0005-0000-0000-0000B64C0000}"/>
    <cellStyle name="Input [yellow] 3 3 2 3 3 2 5 3" xfId="20316" xr:uid="{00000000-0005-0000-0000-0000B74C0000}"/>
    <cellStyle name="Input [yellow] 3 3 2 3 3 2 5 4" xfId="20317" xr:uid="{00000000-0005-0000-0000-0000B84C0000}"/>
    <cellStyle name="Input [yellow] 3 3 2 3 3 2 5 5" xfId="20318" xr:uid="{00000000-0005-0000-0000-0000B94C0000}"/>
    <cellStyle name="Input [yellow] 3 3 2 3 3 2 5 6" xfId="20319" xr:uid="{00000000-0005-0000-0000-0000BA4C0000}"/>
    <cellStyle name="Input [yellow] 3 3 2 3 3 2 5 7" xfId="20320" xr:uid="{00000000-0005-0000-0000-0000BB4C0000}"/>
    <cellStyle name="Input [yellow] 3 3 2 3 3 2 5 8" xfId="20321" xr:uid="{00000000-0005-0000-0000-0000BC4C0000}"/>
    <cellStyle name="Input [yellow] 3 3 2 3 3 2 6" xfId="20322" xr:uid="{00000000-0005-0000-0000-0000BD4C0000}"/>
    <cellStyle name="Input [yellow] 3 3 2 3 3 2 6 2" xfId="20323" xr:uid="{00000000-0005-0000-0000-0000BE4C0000}"/>
    <cellStyle name="Input [yellow] 3 3 2 3 3 2 6 3" xfId="20324" xr:uid="{00000000-0005-0000-0000-0000BF4C0000}"/>
    <cellStyle name="Input [yellow] 3 3 2 3 3 2 6 4" xfId="20325" xr:uid="{00000000-0005-0000-0000-0000C04C0000}"/>
    <cellStyle name="Input [yellow] 3 3 2 3 3 2 6 5" xfId="20326" xr:uid="{00000000-0005-0000-0000-0000C14C0000}"/>
    <cellStyle name="Input [yellow] 3 3 2 3 3 2 6 6" xfId="20327" xr:uid="{00000000-0005-0000-0000-0000C24C0000}"/>
    <cellStyle name="Input [yellow] 3 3 2 3 3 2 6 7" xfId="20328" xr:uid="{00000000-0005-0000-0000-0000C34C0000}"/>
    <cellStyle name="Input [yellow] 3 3 2 3 3 2 6 8" xfId="20329" xr:uid="{00000000-0005-0000-0000-0000C44C0000}"/>
    <cellStyle name="Input [yellow] 3 3 2 3 3 2 7" xfId="20330" xr:uid="{00000000-0005-0000-0000-0000C54C0000}"/>
    <cellStyle name="Input [yellow] 3 3 2 3 3 2 7 2" xfId="20331" xr:uid="{00000000-0005-0000-0000-0000C64C0000}"/>
    <cellStyle name="Input [yellow] 3 3 2 3 3 2 7 3" xfId="20332" xr:uid="{00000000-0005-0000-0000-0000C74C0000}"/>
    <cellStyle name="Input [yellow] 3 3 2 3 3 2 7 4" xfId="20333" xr:uid="{00000000-0005-0000-0000-0000C84C0000}"/>
    <cellStyle name="Input [yellow] 3 3 2 3 3 2 7 5" xfId="20334" xr:uid="{00000000-0005-0000-0000-0000C94C0000}"/>
    <cellStyle name="Input [yellow] 3 3 2 3 3 2 7 6" xfId="20335" xr:uid="{00000000-0005-0000-0000-0000CA4C0000}"/>
    <cellStyle name="Input [yellow] 3 3 2 3 3 2 7 7" xfId="20336" xr:uid="{00000000-0005-0000-0000-0000CB4C0000}"/>
    <cellStyle name="Input [yellow] 3 3 2 3 3 2 7 8" xfId="20337" xr:uid="{00000000-0005-0000-0000-0000CC4C0000}"/>
    <cellStyle name="Input [yellow] 3 3 2 3 3 2 8" xfId="20338" xr:uid="{00000000-0005-0000-0000-0000CD4C0000}"/>
    <cellStyle name="Input [yellow] 3 3 2 3 3 2 8 2" xfId="20339" xr:uid="{00000000-0005-0000-0000-0000CE4C0000}"/>
    <cellStyle name="Input [yellow] 3 3 2 3 3 2 8 3" xfId="20340" xr:uid="{00000000-0005-0000-0000-0000CF4C0000}"/>
    <cellStyle name="Input [yellow] 3 3 2 3 3 2 8 4" xfId="20341" xr:uid="{00000000-0005-0000-0000-0000D04C0000}"/>
    <cellStyle name="Input [yellow] 3 3 2 3 3 2 8 5" xfId="20342" xr:uid="{00000000-0005-0000-0000-0000D14C0000}"/>
    <cellStyle name="Input [yellow] 3 3 2 3 3 2 8 6" xfId="20343" xr:uid="{00000000-0005-0000-0000-0000D24C0000}"/>
    <cellStyle name="Input [yellow] 3 3 2 3 3 2 8 7" xfId="20344" xr:uid="{00000000-0005-0000-0000-0000D34C0000}"/>
    <cellStyle name="Input [yellow] 3 3 2 3 3 2 8 8" xfId="20345" xr:uid="{00000000-0005-0000-0000-0000D44C0000}"/>
    <cellStyle name="Input [yellow] 3 3 2 3 3 2 9" xfId="20346" xr:uid="{00000000-0005-0000-0000-0000D54C0000}"/>
    <cellStyle name="Input [yellow] 3 3 2 3 3 3" xfId="758" xr:uid="{00000000-0005-0000-0000-0000D64C0000}"/>
    <cellStyle name="Input [yellow] 3 3 2 3 3 3 10" xfId="20347" xr:uid="{00000000-0005-0000-0000-0000D74C0000}"/>
    <cellStyle name="Input [yellow] 3 3 2 3 3 3 2" xfId="20348" xr:uid="{00000000-0005-0000-0000-0000D84C0000}"/>
    <cellStyle name="Input [yellow] 3 3 2 3 3 3 2 2" xfId="20349" xr:uid="{00000000-0005-0000-0000-0000D94C0000}"/>
    <cellStyle name="Input [yellow] 3 3 2 3 3 3 2 3" xfId="20350" xr:uid="{00000000-0005-0000-0000-0000DA4C0000}"/>
    <cellStyle name="Input [yellow] 3 3 2 3 3 3 2 4" xfId="20351" xr:uid="{00000000-0005-0000-0000-0000DB4C0000}"/>
    <cellStyle name="Input [yellow] 3 3 2 3 3 3 2 5" xfId="20352" xr:uid="{00000000-0005-0000-0000-0000DC4C0000}"/>
    <cellStyle name="Input [yellow] 3 3 2 3 3 3 2 6" xfId="20353" xr:uid="{00000000-0005-0000-0000-0000DD4C0000}"/>
    <cellStyle name="Input [yellow] 3 3 2 3 3 3 2 7" xfId="20354" xr:uid="{00000000-0005-0000-0000-0000DE4C0000}"/>
    <cellStyle name="Input [yellow] 3 3 2 3 3 3 2 8" xfId="20355" xr:uid="{00000000-0005-0000-0000-0000DF4C0000}"/>
    <cellStyle name="Input [yellow] 3 3 2 3 3 3 3" xfId="20356" xr:uid="{00000000-0005-0000-0000-0000E04C0000}"/>
    <cellStyle name="Input [yellow] 3 3 2 3 3 3 4" xfId="20357" xr:uid="{00000000-0005-0000-0000-0000E14C0000}"/>
    <cellStyle name="Input [yellow] 3 3 2 3 3 3 5" xfId="20358" xr:uid="{00000000-0005-0000-0000-0000E24C0000}"/>
    <cellStyle name="Input [yellow] 3 3 2 3 3 3 6" xfId="20359" xr:uid="{00000000-0005-0000-0000-0000E34C0000}"/>
    <cellStyle name="Input [yellow] 3 3 2 3 3 3 7" xfId="20360" xr:uid="{00000000-0005-0000-0000-0000E44C0000}"/>
    <cellStyle name="Input [yellow] 3 3 2 3 3 3 8" xfId="20361" xr:uid="{00000000-0005-0000-0000-0000E54C0000}"/>
    <cellStyle name="Input [yellow] 3 3 2 3 3 3 9" xfId="20362" xr:uid="{00000000-0005-0000-0000-0000E64C0000}"/>
    <cellStyle name="Input [yellow] 3 3 2 3 3 4" xfId="20363" xr:uid="{00000000-0005-0000-0000-0000E74C0000}"/>
    <cellStyle name="Input [yellow] 3 3 2 3 3 4 10" xfId="20364" xr:uid="{00000000-0005-0000-0000-0000E84C0000}"/>
    <cellStyle name="Input [yellow] 3 3 2 3 3 4 2" xfId="20365" xr:uid="{00000000-0005-0000-0000-0000E94C0000}"/>
    <cellStyle name="Input [yellow] 3 3 2 3 3 4 2 2" xfId="20366" xr:uid="{00000000-0005-0000-0000-0000EA4C0000}"/>
    <cellStyle name="Input [yellow] 3 3 2 3 3 4 2 3" xfId="20367" xr:uid="{00000000-0005-0000-0000-0000EB4C0000}"/>
    <cellStyle name="Input [yellow] 3 3 2 3 3 4 2 4" xfId="20368" xr:uid="{00000000-0005-0000-0000-0000EC4C0000}"/>
    <cellStyle name="Input [yellow] 3 3 2 3 3 4 2 5" xfId="20369" xr:uid="{00000000-0005-0000-0000-0000ED4C0000}"/>
    <cellStyle name="Input [yellow] 3 3 2 3 3 4 2 6" xfId="20370" xr:uid="{00000000-0005-0000-0000-0000EE4C0000}"/>
    <cellStyle name="Input [yellow] 3 3 2 3 3 4 2 7" xfId="20371" xr:uid="{00000000-0005-0000-0000-0000EF4C0000}"/>
    <cellStyle name="Input [yellow] 3 3 2 3 3 4 2 8" xfId="20372" xr:uid="{00000000-0005-0000-0000-0000F04C0000}"/>
    <cellStyle name="Input [yellow] 3 3 2 3 3 4 3" xfId="20373" xr:uid="{00000000-0005-0000-0000-0000F14C0000}"/>
    <cellStyle name="Input [yellow] 3 3 2 3 3 4 4" xfId="20374" xr:uid="{00000000-0005-0000-0000-0000F24C0000}"/>
    <cellStyle name="Input [yellow] 3 3 2 3 3 4 5" xfId="20375" xr:uid="{00000000-0005-0000-0000-0000F34C0000}"/>
    <cellStyle name="Input [yellow] 3 3 2 3 3 4 6" xfId="20376" xr:uid="{00000000-0005-0000-0000-0000F44C0000}"/>
    <cellStyle name="Input [yellow] 3 3 2 3 3 4 7" xfId="20377" xr:uid="{00000000-0005-0000-0000-0000F54C0000}"/>
    <cellStyle name="Input [yellow] 3 3 2 3 3 4 8" xfId="20378" xr:uid="{00000000-0005-0000-0000-0000F64C0000}"/>
    <cellStyle name="Input [yellow] 3 3 2 3 3 4 9" xfId="20379" xr:uid="{00000000-0005-0000-0000-0000F74C0000}"/>
    <cellStyle name="Input [yellow] 3 3 2 3 3 5" xfId="20380" xr:uid="{00000000-0005-0000-0000-0000F84C0000}"/>
    <cellStyle name="Input [yellow] 3 3 2 3 3 5 2" xfId="20381" xr:uid="{00000000-0005-0000-0000-0000F94C0000}"/>
    <cellStyle name="Input [yellow] 3 3 2 3 3 5 3" xfId="20382" xr:uid="{00000000-0005-0000-0000-0000FA4C0000}"/>
    <cellStyle name="Input [yellow] 3 3 2 3 3 5 4" xfId="20383" xr:uid="{00000000-0005-0000-0000-0000FB4C0000}"/>
    <cellStyle name="Input [yellow] 3 3 2 3 3 5 5" xfId="20384" xr:uid="{00000000-0005-0000-0000-0000FC4C0000}"/>
    <cellStyle name="Input [yellow] 3 3 2 3 3 5 6" xfId="20385" xr:uid="{00000000-0005-0000-0000-0000FD4C0000}"/>
    <cellStyle name="Input [yellow] 3 3 2 3 3 5 7" xfId="20386" xr:uid="{00000000-0005-0000-0000-0000FE4C0000}"/>
    <cellStyle name="Input [yellow] 3 3 2 3 3 5 8" xfId="20387" xr:uid="{00000000-0005-0000-0000-0000FF4C0000}"/>
    <cellStyle name="Input [yellow] 3 3 2 3 3 5 9" xfId="20388" xr:uid="{00000000-0005-0000-0000-0000004D0000}"/>
    <cellStyle name="Input [yellow] 3 3 2 3 3 6" xfId="20389" xr:uid="{00000000-0005-0000-0000-0000014D0000}"/>
    <cellStyle name="Input [yellow] 3 3 2 3 3 6 2" xfId="20390" xr:uid="{00000000-0005-0000-0000-0000024D0000}"/>
    <cellStyle name="Input [yellow] 3 3 2 3 3 6 3" xfId="20391" xr:uid="{00000000-0005-0000-0000-0000034D0000}"/>
    <cellStyle name="Input [yellow] 3 3 2 3 3 6 4" xfId="20392" xr:uid="{00000000-0005-0000-0000-0000044D0000}"/>
    <cellStyle name="Input [yellow] 3 3 2 3 3 6 5" xfId="20393" xr:uid="{00000000-0005-0000-0000-0000054D0000}"/>
    <cellStyle name="Input [yellow] 3 3 2 3 3 6 6" xfId="20394" xr:uid="{00000000-0005-0000-0000-0000064D0000}"/>
    <cellStyle name="Input [yellow] 3 3 2 3 3 6 7" xfId="20395" xr:uid="{00000000-0005-0000-0000-0000074D0000}"/>
    <cellStyle name="Input [yellow] 3 3 2 3 3 6 8" xfId="20396" xr:uid="{00000000-0005-0000-0000-0000084D0000}"/>
    <cellStyle name="Input [yellow] 3 3 2 3 3 7" xfId="20397" xr:uid="{00000000-0005-0000-0000-0000094D0000}"/>
    <cellStyle name="Input [yellow] 3 3 2 3 3 7 2" xfId="20398" xr:uid="{00000000-0005-0000-0000-00000A4D0000}"/>
    <cellStyle name="Input [yellow] 3 3 2 3 3 7 3" xfId="20399" xr:uid="{00000000-0005-0000-0000-00000B4D0000}"/>
    <cellStyle name="Input [yellow] 3 3 2 3 3 7 4" xfId="20400" xr:uid="{00000000-0005-0000-0000-00000C4D0000}"/>
    <cellStyle name="Input [yellow] 3 3 2 3 3 7 5" xfId="20401" xr:uid="{00000000-0005-0000-0000-00000D4D0000}"/>
    <cellStyle name="Input [yellow] 3 3 2 3 3 7 6" xfId="20402" xr:uid="{00000000-0005-0000-0000-00000E4D0000}"/>
    <cellStyle name="Input [yellow] 3 3 2 3 3 7 7" xfId="20403" xr:uid="{00000000-0005-0000-0000-00000F4D0000}"/>
    <cellStyle name="Input [yellow] 3 3 2 3 3 7 8" xfId="20404" xr:uid="{00000000-0005-0000-0000-0000104D0000}"/>
    <cellStyle name="Input [yellow] 3 3 2 3 3 8" xfId="20405" xr:uid="{00000000-0005-0000-0000-0000114D0000}"/>
    <cellStyle name="Input [yellow] 3 3 2 3 3 8 2" xfId="20406" xr:uid="{00000000-0005-0000-0000-0000124D0000}"/>
    <cellStyle name="Input [yellow] 3 3 2 3 3 8 3" xfId="20407" xr:uid="{00000000-0005-0000-0000-0000134D0000}"/>
    <cellStyle name="Input [yellow] 3 3 2 3 3 8 4" xfId="20408" xr:uid="{00000000-0005-0000-0000-0000144D0000}"/>
    <cellStyle name="Input [yellow] 3 3 2 3 3 8 5" xfId="20409" xr:uid="{00000000-0005-0000-0000-0000154D0000}"/>
    <cellStyle name="Input [yellow] 3 3 2 3 3 8 6" xfId="20410" xr:uid="{00000000-0005-0000-0000-0000164D0000}"/>
    <cellStyle name="Input [yellow] 3 3 2 3 3 8 7" xfId="20411" xr:uid="{00000000-0005-0000-0000-0000174D0000}"/>
    <cellStyle name="Input [yellow] 3 3 2 3 3 8 8" xfId="20412" xr:uid="{00000000-0005-0000-0000-0000184D0000}"/>
    <cellStyle name="Input [yellow] 3 3 2 3 3 9" xfId="20413" xr:uid="{00000000-0005-0000-0000-0000194D0000}"/>
    <cellStyle name="Input [yellow] 3 3 2 3 3 9 2" xfId="20414" xr:uid="{00000000-0005-0000-0000-00001A4D0000}"/>
    <cellStyle name="Input [yellow] 3 3 2 3 3 9 3" xfId="20415" xr:uid="{00000000-0005-0000-0000-00001B4D0000}"/>
    <cellStyle name="Input [yellow] 3 3 2 3 3 9 4" xfId="20416" xr:uid="{00000000-0005-0000-0000-00001C4D0000}"/>
    <cellStyle name="Input [yellow] 3 3 2 3 3 9 5" xfId="20417" xr:uid="{00000000-0005-0000-0000-00001D4D0000}"/>
    <cellStyle name="Input [yellow] 3 3 2 3 3 9 6" xfId="20418" xr:uid="{00000000-0005-0000-0000-00001E4D0000}"/>
    <cellStyle name="Input [yellow] 3 3 2 3 3 9 7" xfId="20419" xr:uid="{00000000-0005-0000-0000-00001F4D0000}"/>
    <cellStyle name="Input [yellow] 3 3 2 3 3 9 8" xfId="20420" xr:uid="{00000000-0005-0000-0000-0000204D0000}"/>
    <cellStyle name="Input [yellow] 3 3 2 3 4" xfId="759" xr:uid="{00000000-0005-0000-0000-0000214D0000}"/>
    <cellStyle name="Input [yellow] 3 3 2 3 4 10" xfId="20421" xr:uid="{00000000-0005-0000-0000-0000224D0000}"/>
    <cellStyle name="Input [yellow] 3 3 2 3 4 11" xfId="20422" xr:uid="{00000000-0005-0000-0000-0000234D0000}"/>
    <cellStyle name="Input [yellow] 3 3 2 3 4 12" xfId="20423" xr:uid="{00000000-0005-0000-0000-0000244D0000}"/>
    <cellStyle name="Input [yellow] 3 3 2 3 4 13" xfId="20424" xr:uid="{00000000-0005-0000-0000-0000254D0000}"/>
    <cellStyle name="Input [yellow] 3 3 2 3 4 14" xfId="20425" xr:uid="{00000000-0005-0000-0000-0000264D0000}"/>
    <cellStyle name="Input [yellow] 3 3 2 3 4 15" xfId="20426" xr:uid="{00000000-0005-0000-0000-0000274D0000}"/>
    <cellStyle name="Input [yellow] 3 3 2 3 4 16" xfId="20427" xr:uid="{00000000-0005-0000-0000-0000284D0000}"/>
    <cellStyle name="Input [yellow] 3 3 2 3 4 2" xfId="760" xr:uid="{00000000-0005-0000-0000-0000294D0000}"/>
    <cellStyle name="Input [yellow] 3 3 2 3 4 2 10" xfId="20428" xr:uid="{00000000-0005-0000-0000-00002A4D0000}"/>
    <cellStyle name="Input [yellow] 3 3 2 3 4 2 2" xfId="20429" xr:uid="{00000000-0005-0000-0000-00002B4D0000}"/>
    <cellStyle name="Input [yellow] 3 3 2 3 4 2 2 2" xfId="20430" xr:uid="{00000000-0005-0000-0000-00002C4D0000}"/>
    <cellStyle name="Input [yellow] 3 3 2 3 4 2 2 3" xfId="20431" xr:uid="{00000000-0005-0000-0000-00002D4D0000}"/>
    <cellStyle name="Input [yellow] 3 3 2 3 4 2 2 4" xfId="20432" xr:uid="{00000000-0005-0000-0000-00002E4D0000}"/>
    <cellStyle name="Input [yellow] 3 3 2 3 4 2 2 5" xfId="20433" xr:uid="{00000000-0005-0000-0000-00002F4D0000}"/>
    <cellStyle name="Input [yellow] 3 3 2 3 4 2 2 6" xfId="20434" xr:uid="{00000000-0005-0000-0000-0000304D0000}"/>
    <cellStyle name="Input [yellow] 3 3 2 3 4 2 2 7" xfId="20435" xr:uid="{00000000-0005-0000-0000-0000314D0000}"/>
    <cellStyle name="Input [yellow] 3 3 2 3 4 2 2 8" xfId="20436" xr:uid="{00000000-0005-0000-0000-0000324D0000}"/>
    <cellStyle name="Input [yellow] 3 3 2 3 4 2 3" xfId="20437" xr:uid="{00000000-0005-0000-0000-0000334D0000}"/>
    <cellStyle name="Input [yellow] 3 3 2 3 4 2 4" xfId="20438" xr:uid="{00000000-0005-0000-0000-0000344D0000}"/>
    <cellStyle name="Input [yellow] 3 3 2 3 4 2 5" xfId="20439" xr:uid="{00000000-0005-0000-0000-0000354D0000}"/>
    <cellStyle name="Input [yellow] 3 3 2 3 4 2 6" xfId="20440" xr:uid="{00000000-0005-0000-0000-0000364D0000}"/>
    <cellStyle name="Input [yellow] 3 3 2 3 4 2 7" xfId="20441" xr:uid="{00000000-0005-0000-0000-0000374D0000}"/>
    <cellStyle name="Input [yellow] 3 3 2 3 4 2 8" xfId="20442" xr:uid="{00000000-0005-0000-0000-0000384D0000}"/>
    <cellStyle name="Input [yellow] 3 3 2 3 4 2 9" xfId="20443" xr:uid="{00000000-0005-0000-0000-0000394D0000}"/>
    <cellStyle name="Input [yellow] 3 3 2 3 4 3" xfId="20444" xr:uid="{00000000-0005-0000-0000-00003A4D0000}"/>
    <cellStyle name="Input [yellow] 3 3 2 3 4 3 10" xfId="20445" xr:uid="{00000000-0005-0000-0000-00003B4D0000}"/>
    <cellStyle name="Input [yellow] 3 3 2 3 4 3 2" xfId="20446" xr:uid="{00000000-0005-0000-0000-00003C4D0000}"/>
    <cellStyle name="Input [yellow] 3 3 2 3 4 3 2 2" xfId="20447" xr:uid="{00000000-0005-0000-0000-00003D4D0000}"/>
    <cellStyle name="Input [yellow] 3 3 2 3 4 3 2 3" xfId="20448" xr:uid="{00000000-0005-0000-0000-00003E4D0000}"/>
    <cellStyle name="Input [yellow] 3 3 2 3 4 3 2 4" xfId="20449" xr:uid="{00000000-0005-0000-0000-00003F4D0000}"/>
    <cellStyle name="Input [yellow] 3 3 2 3 4 3 2 5" xfId="20450" xr:uid="{00000000-0005-0000-0000-0000404D0000}"/>
    <cellStyle name="Input [yellow] 3 3 2 3 4 3 2 6" xfId="20451" xr:uid="{00000000-0005-0000-0000-0000414D0000}"/>
    <cellStyle name="Input [yellow] 3 3 2 3 4 3 2 7" xfId="20452" xr:uid="{00000000-0005-0000-0000-0000424D0000}"/>
    <cellStyle name="Input [yellow] 3 3 2 3 4 3 2 8" xfId="20453" xr:uid="{00000000-0005-0000-0000-0000434D0000}"/>
    <cellStyle name="Input [yellow] 3 3 2 3 4 3 3" xfId="20454" xr:uid="{00000000-0005-0000-0000-0000444D0000}"/>
    <cellStyle name="Input [yellow] 3 3 2 3 4 3 4" xfId="20455" xr:uid="{00000000-0005-0000-0000-0000454D0000}"/>
    <cellStyle name="Input [yellow] 3 3 2 3 4 3 5" xfId="20456" xr:uid="{00000000-0005-0000-0000-0000464D0000}"/>
    <cellStyle name="Input [yellow] 3 3 2 3 4 3 6" xfId="20457" xr:uid="{00000000-0005-0000-0000-0000474D0000}"/>
    <cellStyle name="Input [yellow] 3 3 2 3 4 3 7" xfId="20458" xr:uid="{00000000-0005-0000-0000-0000484D0000}"/>
    <cellStyle name="Input [yellow] 3 3 2 3 4 3 8" xfId="20459" xr:uid="{00000000-0005-0000-0000-0000494D0000}"/>
    <cellStyle name="Input [yellow] 3 3 2 3 4 3 9" xfId="20460" xr:uid="{00000000-0005-0000-0000-00004A4D0000}"/>
    <cellStyle name="Input [yellow] 3 3 2 3 4 4" xfId="20461" xr:uid="{00000000-0005-0000-0000-00004B4D0000}"/>
    <cellStyle name="Input [yellow] 3 3 2 3 4 4 2" xfId="20462" xr:uid="{00000000-0005-0000-0000-00004C4D0000}"/>
    <cellStyle name="Input [yellow] 3 3 2 3 4 4 3" xfId="20463" xr:uid="{00000000-0005-0000-0000-00004D4D0000}"/>
    <cellStyle name="Input [yellow] 3 3 2 3 4 4 4" xfId="20464" xr:uid="{00000000-0005-0000-0000-00004E4D0000}"/>
    <cellStyle name="Input [yellow] 3 3 2 3 4 4 5" xfId="20465" xr:uid="{00000000-0005-0000-0000-00004F4D0000}"/>
    <cellStyle name="Input [yellow] 3 3 2 3 4 4 6" xfId="20466" xr:uid="{00000000-0005-0000-0000-0000504D0000}"/>
    <cellStyle name="Input [yellow] 3 3 2 3 4 4 7" xfId="20467" xr:uid="{00000000-0005-0000-0000-0000514D0000}"/>
    <cellStyle name="Input [yellow] 3 3 2 3 4 4 8" xfId="20468" xr:uid="{00000000-0005-0000-0000-0000524D0000}"/>
    <cellStyle name="Input [yellow] 3 3 2 3 4 4 9" xfId="20469" xr:uid="{00000000-0005-0000-0000-0000534D0000}"/>
    <cellStyle name="Input [yellow] 3 3 2 3 4 5" xfId="20470" xr:uid="{00000000-0005-0000-0000-0000544D0000}"/>
    <cellStyle name="Input [yellow] 3 3 2 3 4 5 2" xfId="20471" xr:uid="{00000000-0005-0000-0000-0000554D0000}"/>
    <cellStyle name="Input [yellow] 3 3 2 3 4 5 3" xfId="20472" xr:uid="{00000000-0005-0000-0000-0000564D0000}"/>
    <cellStyle name="Input [yellow] 3 3 2 3 4 5 4" xfId="20473" xr:uid="{00000000-0005-0000-0000-0000574D0000}"/>
    <cellStyle name="Input [yellow] 3 3 2 3 4 5 5" xfId="20474" xr:uid="{00000000-0005-0000-0000-0000584D0000}"/>
    <cellStyle name="Input [yellow] 3 3 2 3 4 5 6" xfId="20475" xr:uid="{00000000-0005-0000-0000-0000594D0000}"/>
    <cellStyle name="Input [yellow] 3 3 2 3 4 5 7" xfId="20476" xr:uid="{00000000-0005-0000-0000-00005A4D0000}"/>
    <cellStyle name="Input [yellow] 3 3 2 3 4 5 8" xfId="20477" xr:uid="{00000000-0005-0000-0000-00005B4D0000}"/>
    <cellStyle name="Input [yellow] 3 3 2 3 4 6" xfId="20478" xr:uid="{00000000-0005-0000-0000-00005C4D0000}"/>
    <cellStyle name="Input [yellow] 3 3 2 3 4 6 2" xfId="20479" xr:uid="{00000000-0005-0000-0000-00005D4D0000}"/>
    <cellStyle name="Input [yellow] 3 3 2 3 4 6 3" xfId="20480" xr:uid="{00000000-0005-0000-0000-00005E4D0000}"/>
    <cellStyle name="Input [yellow] 3 3 2 3 4 6 4" xfId="20481" xr:uid="{00000000-0005-0000-0000-00005F4D0000}"/>
    <cellStyle name="Input [yellow] 3 3 2 3 4 6 5" xfId="20482" xr:uid="{00000000-0005-0000-0000-0000604D0000}"/>
    <cellStyle name="Input [yellow] 3 3 2 3 4 6 6" xfId="20483" xr:uid="{00000000-0005-0000-0000-0000614D0000}"/>
    <cellStyle name="Input [yellow] 3 3 2 3 4 6 7" xfId="20484" xr:uid="{00000000-0005-0000-0000-0000624D0000}"/>
    <cellStyle name="Input [yellow] 3 3 2 3 4 6 8" xfId="20485" xr:uid="{00000000-0005-0000-0000-0000634D0000}"/>
    <cellStyle name="Input [yellow] 3 3 2 3 4 7" xfId="20486" xr:uid="{00000000-0005-0000-0000-0000644D0000}"/>
    <cellStyle name="Input [yellow] 3 3 2 3 4 7 2" xfId="20487" xr:uid="{00000000-0005-0000-0000-0000654D0000}"/>
    <cellStyle name="Input [yellow] 3 3 2 3 4 7 3" xfId="20488" xr:uid="{00000000-0005-0000-0000-0000664D0000}"/>
    <cellStyle name="Input [yellow] 3 3 2 3 4 7 4" xfId="20489" xr:uid="{00000000-0005-0000-0000-0000674D0000}"/>
    <cellStyle name="Input [yellow] 3 3 2 3 4 7 5" xfId="20490" xr:uid="{00000000-0005-0000-0000-0000684D0000}"/>
    <cellStyle name="Input [yellow] 3 3 2 3 4 7 6" xfId="20491" xr:uid="{00000000-0005-0000-0000-0000694D0000}"/>
    <cellStyle name="Input [yellow] 3 3 2 3 4 7 7" xfId="20492" xr:uid="{00000000-0005-0000-0000-00006A4D0000}"/>
    <cellStyle name="Input [yellow] 3 3 2 3 4 7 8" xfId="20493" xr:uid="{00000000-0005-0000-0000-00006B4D0000}"/>
    <cellStyle name="Input [yellow] 3 3 2 3 4 8" xfId="20494" xr:uid="{00000000-0005-0000-0000-00006C4D0000}"/>
    <cellStyle name="Input [yellow] 3 3 2 3 4 8 2" xfId="20495" xr:uid="{00000000-0005-0000-0000-00006D4D0000}"/>
    <cellStyle name="Input [yellow] 3 3 2 3 4 8 3" xfId="20496" xr:uid="{00000000-0005-0000-0000-00006E4D0000}"/>
    <cellStyle name="Input [yellow] 3 3 2 3 4 8 4" xfId="20497" xr:uid="{00000000-0005-0000-0000-00006F4D0000}"/>
    <cellStyle name="Input [yellow] 3 3 2 3 4 8 5" xfId="20498" xr:uid="{00000000-0005-0000-0000-0000704D0000}"/>
    <cellStyle name="Input [yellow] 3 3 2 3 4 8 6" xfId="20499" xr:uid="{00000000-0005-0000-0000-0000714D0000}"/>
    <cellStyle name="Input [yellow] 3 3 2 3 4 8 7" xfId="20500" xr:uid="{00000000-0005-0000-0000-0000724D0000}"/>
    <cellStyle name="Input [yellow] 3 3 2 3 4 8 8" xfId="20501" xr:uid="{00000000-0005-0000-0000-0000734D0000}"/>
    <cellStyle name="Input [yellow] 3 3 2 3 4 9" xfId="20502" xr:uid="{00000000-0005-0000-0000-0000744D0000}"/>
    <cellStyle name="Input [yellow] 3 3 2 3 5" xfId="761" xr:uid="{00000000-0005-0000-0000-0000754D0000}"/>
    <cellStyle name="Input [yellow] 3 3 2 3 5 10" xfId="20503" xr:uid="{00000000-0005-0000-0000-0000764D0000}"/>
    <cellStyle name="Input [yellow] 3 3 2 3 5 2" xfId="20504" xr:uid="{00000000-0005-0000-0000-0000774D0000}"/>
    <cellStyle name="Input [yellow] 3 3 2 3 5 2 2" xfId="20505" xr:uid="{00000000-0005-0000-0000-0000784D0000}"/>
    <cellStyle name="Input [yellow] 3 3 2 3 5 2 3" xfId="20506" xr:uid="{00000000-0005-0000-0000-0000794D0000}"/>
    <cellStyle name="Input [yellow] 3 3 2 3 5 2 4" xfId="20507" xr:uid="{00000000-0005-0000-0000-00007A4D0000}"/>
    <cellStyle name="Input [yellow] 3 3 2 3 5 2 5" xfId="20508" xr:uid="{00000000-0005-0000-0000-00007B4D0000}"/>
    <cellStyle name="Input [yellow] 3 3 2 3 5 2 6" xfId="20509" xr:uid="{00000000-0005-0000-0000-00007C4D0000}"/>
    <cellStyle name="Input [yellow] 3 3 2 3 5 2 7" xfId="20510" xr:uid="{00000000-0005-0000-0000-00007D4D0000}"/>
    <cellStyle name="Input [yellow] 3 3 2 3 5 2 8" xfId="20511" xr:uid="{00000000-0005-0000-0000-00007E4D0000}"/>
    <cellStyle name="Input [yellow] 3 3 2 3 5 3" xfId="20512" xr:uid="{00000000-0005-0000-0000-00007F4D0000}"/>
    <cellStyle name="Input [yellow] 3 3 2 3 5 4" xfId="20513" xr:uid="{00000000-0005-0000-0000-0000804D0000}"/>
    <cellStyle name="Input [yellow] 3 3 2 3 5 5" xfId="20514" xr:uid="{00000000-0005-0000-0000-0000814D0000}"/>
    <cellStyle name="Input [yellow] 3 3 2 3 5 6" xfId="20515" xr:uid="{00000000-0005-0000-0000-0000824D0000}"/>
    <cellStyle name="Input [yellow] 3 3 2 3 5 7" xfId="20516" xr:uid="{00000000-0005-0000-0000-0000834D0000}"/>
    <cellStyle name="Input [yellow] 3 3 2 3 5 8" xfId="20517" xr:uid="{00000000-0005-0000-0000-0000844D0000}"/>
    <cellStyle name="Input [yellow] 3 3 2 3 5 9" xfId="20518" xr:uid="{00000000-0005-0000-0000-0000854D0000}"/>
    <cellStyle name="Input [yellow] 3 3 2 3 6" xfId="20519" xr:uid="{00000000-0005-0000-0000-0000864D0000}"/>
    <cellStyle name="Input [yellow] 3 3 2 3 6 10" xfId="20520" xr:uid="{00000000-0005-0000-0000-0000874D0000}"/>
    <cellStyle name="Input [yellow] 3 3 2 3 6 2" xfId="20521" xr:uid="{00000000-0005-0000-0000-0000884D0000}"/>
    <cellStyle name="Input [yellow] 3 3 2 3 6 2 2" xfId="20522" xr:uid="{00000000-0005-0000-0000-0000894D0000}"/>
    <cellStyle name="Input [yellow] 3 3 2 3 6 2 3" xfId="20523" xr:uid="{00000000-0005-0000-0000-00008A4D0000}"/>
    <cellStyle name="Input [yellow] 3 3 2 3 6 2 4" xfId="20524" xr:uid="{00000000-0005-0000-0000-00008B4D0000}"/>
    <cellStyle name="Input [yellow] 3 3 2 3 6 2 5" xfId="20525" xr:uid="{00000000-0005-0000-0000-00008C4D0000}"/>
    <cellStyle name="Input [yellow] 3 3 2 3 6 2 6" xfId="20526" xr:uid="{00000000-0005-0000-0000-00008D4D0000}"/>
    <cellStyle name="Input [yellow] 3 3 2 3 6 2 7" xfId="20527" xr:uid="{00000000-0005-0000-0000-00008E4D0000}"/>
    <cellStyle name="Input [yellow] 3 3 2 3 6 2 8" xfId="20528" xr:uid="{00000000-0005-0000-0000-00008F4D0000}"/>
    <cellStyle name="Input [yellow] 3 3 2 3 6 3" xfId="20529" xr:uid="{00000000-0005-0000-0000-0000904D0000}"/>
    <cellStyle name="Input [yellow] 3 3 2 3 6 4" xfId="20530" xr:uid="{00000000-0005-0000-0000-0000914D0000}"/>
    <cellStyle name="Input [yellow] 3 3 2 3 6 5" xfId="20531" xr:uid="{00000000-0005-0000-0000-0000924D0000}"/>
    <cellStyle name="Input [yellow] 3 3 2 3 6 6" xfId="20532" xr:uid="{00000000-0005-0000-0000-0000934D0000}"/>
    <cellStyle name="Input [yellow] 3 3 2 3 6 7" xfId="20533" xr:uid="{00000000-0005-0000-0000-0000944D0000}"/>
    <cellStyle name="Input [yellow] 3 3 2 3 6 8" xfId="20534" xr:uid="{00000000-0005-0000-0000-0000954D0000}"/>
    <cellStyle name="Input [yellow] 3 3 2 3 6 9" xfId="20535" xr:uid="{00000000-0005-0000-0000-0000964D0000}"/>
    <cellStyle name="Input [yellow] 3 3 2 3 7" xfId="20536" xr:uid="{00000000-0005-0000-0000-0000974D0000}"/>
    <cellStyle name="Input [yellow] 3 3 2 3 7 2" xfId="20537" xr:uid="{00000000-0005-0000-0000-0000984D0000}"/>
    <cellStyle name="Input [yellow] 3 3 2 3 7 3" xfId="20538" xr:uid="{00000000-0005-0000-0000-0000994D0000}"/>
    <cellStyle name="Input [yellow] 3 3 2 3 7 4" xfId="20539" xr:uid="{00000000-0005-0000-0000-00009A4D0000}"/>
    <cellStyle name="Input [yellow] 3 3 2 3 7 5" xfId="20540" xr:uid="{00000000-0005-0000-0000-00009B4D0000}"/>
    <cellStyle name="Input [yellow] 3 3 2 3 7 6" xfId="20541" xr:uid="{00000000-0005-0000-0000-00009C4D0000}"/>
    <cellStyle name="Input [yellow] 3 3 2 3 7 7" xfId="20542" xr:uid="{00000000-0005-0000-0000-00009D4D0000}"/>
    <cellStyle name="Input [yellow] 3 3 2 3 7 8" xfId="20543" xr:uid="{00000000-0005-0000-0000-00009E4D0000}"/>
    <cellStyle name="Input [yellow] 3 3 2 3 7 9" xfId="20544" xr:uid="{00000000-0005-0000-0000-00009F4D0000}"/>
    <cellStyle name="Input [yellow] 3 3 2 3 8" xfId="20545" xr:uid="{00000000-0005-0000-0000-0000A04D0000}"/>
    <cellStyle name="Input [yellow] 3 3 2 3 8 2" xfId="20546" xr:uid="{00000000-0005-0000-0000-0000A14D0000}"/>
    <cellStyle name="Input [yellow] 3 3 2 3 8 3" xfId="20547" xr:uid="{00000000-0005-0000-0000-0000A24D0000}"/>
    <cellStyle name="Input [yellow] 3 3 2 3 8 4" xfId="20548" xr:uid="{00000000-0005-0000-0000-0000A34D0000}"/>
    <cellStyle name="Input [yellow] 3 3 2 3 8 5" xfId="20549" xr:uid="{00000000-0005-0000-0000-0000A44D0000}"/>
    <cellStyle name="Input [yellow] 3 3 2 3 8 6" xfId="20550" xr:uid="{00000000-0005-0000-0000-0000A54D0000}"/>
    <cellStyle name="Input [yellow] 3 3 2 3 8 7" xfId="20551" xr:uid="{00000000-0005-0000-0000-0000A64D0000}"/>
    <cellStyle name="Input [yellow] 3 3 2 3 8 8" xfId="20552" xr:uid="{00000000-0005-0000-0000-0000A74D0000}"/>
    <cellStyle name="Input [yellow] 3 3 2 3 9" xfId="20553" xr:uid="{00000000-0005-0000-0000-0000A84D0000}"/>
    <cellStyle name="Input [yellow] 3 3 2 3 9 2" xfId="20554" xr:uid="{00000000-0005-0000-0000-0000A94D0000}"/>
    <cellStyle name="Input [yellow] 3 3 2 3 9 3" xfId="20555" xr:uid="{00000000-0005-0000-0000-0000AA4D0000}"/>
    <cellStyle name="Input [yellow] 3 3 2 3 9 4" xfId="20556" xr:uid="{00000000-0005-0000-0000-0000AB4D0000}"/>
    <cellStyle name="Input [yellow] 3 3 2 3 9 5" xfId="20557" xr:uid="{00000000-0005-0000-0000-0000AC4D0000}"/>
    <cellStyle name="Input [yellow] 3 3 2 3 9 6" xfId="20558" xr:uid="{00000000-0005-0000-0000-0000AD4D0000}"/>
    <cellStyle name="Input [yellow] 3 3 2 3 9 7" xfId="20559" xr:uid="{00000000-0005-0000-0000-0000AE4D0000}"/>
    <cellStyle name="Input [yellow] 3 3 2 3 9 8" xfId="20560" xr:uid="{00000000-0005-0000-0000-0000AF4D0000}"/>
    <cellStyle name="Input [yellow] 3 3 2 4" xfId="762" xr:uid="{00000000-0005-0000-0000-0000B04D0000}"/>
    <cellStyle name="Input [yellow] 3 3 2 4 10" xfId="20561" xr:uid="{00000000-0005-0000-0000-0000B14D0000}"/>
    <cellStyle name="Input [yellow] 3 3 2 4 11" xfId="20562" xr:uid="{00000000-0005-0000-0000-0000B24D0000}"/>
    <cellStyle name="Input [yellow] 3 3 2 4 12" xfId="20563" xr:uid="{00000000-0005-0000-0000-0000B34D0000}"/>
    <cellStyle name="Input [yellow] 3 3 2 4 13" xfId="20564" xr:uid="{00000000-0005-0000-0000-0000B44D0000}"/>
    <cellStyle name="Input [yellow] 3 3 2 4 14" xfId="20565" xr:uid="{00000000-0005-0000-0000-0000B54D0000}"/>
    <cellStyle name="Input [yellow] 3 3 2 4 15" xfId="20566" xr:uid="{00000000-0005-0000-0000-0000B64D0000}"/>
    <cellStyle name="Input [yellow] 3 3 2 4 16" xfId="20567" xr:uid="{00000000-0005-0000-0000-0000B74D0000}"/>
    <cellStyle name="Input [yellow] 3 3 2 4 17" xfId="20568" xr:uid="{00000000-0005-0000-0000-0000B84D0000}"/>
    <cellStyle name="Input [yellow] 3 3 2 4 2" xfId="763" xr:uid="{00000000-0005-0000-0000-0000B94D0000}"/>
    <cellStyle name="Input [yellow] 3 3 2 4 2 10" xfId="20569" xr:uid="{00000000-0005-0000-0000-0000BA4D0000}"/>
    <cellStyle name="Input [yellow] 3 3 2 4 2 11" xfId="20570" xr:uid="{00000000-0005-0000-0000-0000BB4D0000}"/>
    <cellStyle name="Input [yellow] 3 3 2 4 2 12" xfId="20571" xr:uid="{00000000-0005-0000-0000-0000BC4D0000}"/>
    <cellStyle name="Input [yellow] 3 3 2 4 2 13" xfId="20572" xr:uid="{00000000-0005-0000-0000-0000BD4D0000}"/>
    <cellStyle name="Input [yellow] 3 3 2 4 2 14" xfId="20573" xr:uid="{00000000-0005-0000-0000-0000BE4D0000}"/>
    <cellStyle name="Input [yellow] 3 3 2 4 2 15" xfId="20574" xr:uid="{00000000-0005-0000-0000-0000BF4D0000}"/>
    <cellStyle name="Input [yellow] 3 3 2 4 2 16" xfId="20575" xr:uid="{00000000-0005-0000-0000-0000C04D0000}"/>
    <cellStyle name="Input [yellow] 3 3 2 4 2 2" xfId="764" xr:uid="{00000000-0005-0000-0000-0000C14D0000}"/>
    <cellStyle name="Input [yellow] 3 3 2 4 2 2 10" xfId="20576" xr:uid="{00000000-0005-0000-0000-0000C24D0000}"/>
    <cellStyle name="Input [yellow] 3 3 2 4 2 2 2" xfId="20577" xr:uid="{00000000-0005-0000-0000-0000C34D0000}"/>
    <cellStyle name="Input [yellow] 3 3 2 4 2 2 2 2" xfId="20578" xr:uid="{00000000-0005-0000-0000-0000C44D0000}"/>
    <cellStyle name="Input [yellow] 3 3 2 4 2 2 2 3" xfId="20579" xr:uid="{00000000-0005-0000-0000-0000C54D0000}"/>
    <cellStyle name="Input [yellow] 3 3 2 4 2 2 2 4" xfId="20580" xr:uid="{00000000-0005-0000-0000-0000C64D0000}"/>
    <cellStyle name="Input [yellow] 3 3 2 4 2 2 2 5" xfId="20581" xr:uid="{00000000-0005-0000-0000-0000C74D0000}"/>
    <cellStyle name="Input [yellow] 3 3 2 4 2 2 2 6" xfId="20582" xr:uid="{00000000-0005-0000-0000-0000C84D0000}"/>
    <cellStyle name="Input [yellow] 3 3 2 4 2 2 2 7" xfId="20583" xr:uid="{00000000-0005-0000-0000-0000C94D0000}"/>
    <cellStyle name="Input [yellow] 3 3 2 4 2 2 2 8" xfId="20584" xr:uid="{00000000-0005-0000-0000-0000CA4D0000}"/>
    <cellStyle name="Input [yellow] 3 3 2 4 2 2 3" xfId="20585" xr:uid="{00000000-0005-0000-0000-0000CB4D0000}"/>
    <cellStyle name="Input [yellow] 3 3 2 4 2 2 4" xfId="20586" xr:uid="{00000000-0005-0000-0000-0000CC4D0000}"/>
    <cellStyle name="Input [yellow] 3 3 2 4 2 2 5" xfId="20587" xr:uid="{00000000-0005-0000-0000-0000CD4D0000}"/>
    <cellStyle name="Input [yellow] 3 3 2 4 2 2 6" xfId="20588" xr:uid="{00000000-0005-0000-0000-0000CE4D0000}"/>
    <cellStyle name="Input [yellow] 3 3 2 4 2 2 7" xfId="20589" xr:uid="{00000000-0005-0000-0000-0000CF4D0000}"/>
    <cellStyle name="Input [yellow] 3 3 2 4 2 2 8" xfId="20590" xr:uid="{00000000-0005-0000-0000-0000D04D0000}"/>
    <cellStyle name="Input [yellow] 3 3 2 4 2 2 9" xfId="20591" xr:uid="{00000000-0005-0000-0000-0000D14D0000}"/>
    <cellStyle name="Input [yellow] 3 3 2 4 2 3" xfId="20592" xr:uid="{00000000-0005-0000-0000-0000D24D0000}"/>
    <cellStyle name="Input [yellow] 3 3 2 4 2 3 10" xfId="20593" xr:uid="{00000000-0005-0000-0000-0000D34D0000}"/>
    <cellStyle name="Input [yellow] 3 3 2 4 2 3 2" xfId="20594" xr:uid="{00000000-0005-0000-0000-0000D44D0000}"/>
    <cellStyle name="Input [yellow] 3 3 2 4 2 3 2 2" xfId="20595" xr:uid="{00000000-0005-0000-0000-0000D54D0000}"/>
    <cellStyle name="Input [yellow] 3 3 2 4 2 3 2 3" xfId="20596" xr:uid="{00000000-0005-0000-0000-0000D64D0000}"/>
    <cellStyle name="Input [yellow] 3 3 2 4 2 3 2 4" xfId="20597" xr:uid="{00000000-0005-0000-0000-0000D74D0000}"/>
    <cellStyle name="Input [yellow] 3 3 2 4 2 3 2 5" xfId="20598" xr:uid="{00000000-0005-0000-0000-0000D84D0000}"/>
    <cellStyle name="Input [yellow] 3 3 2 4 2 3 2 6" xfId="20599" xr:uid="{00000000-0005-0000-0000-0000D94D0000}"/>
    <cellStyle name="Input [yellow] 3 3 2 4 2 3 2 7" xfId="20600" xr:uid="{00000000-0005-0000-0000-0000DA4D0000}"/>
    <cellStyle name="Input [yellow] 3 3 2 4 2 3 2 8" xfId="20601" xr:uid="{00000000-0005-0000-0000-0000DB4D0000}"/>
    <cellStyle name="Input [yellow] 3 3 2 4 2 3 3" xfId="20602" xr:uid="{00000000-0005-0000-0000-0000DC4D0000}"/>
    <cellStyle name="Input [yellow] 3 3 2 4 2 3 4" xfId="20603" xr:uid="{00000000-0005-0000-0000-0000DD4D0000}"/>
    <cellStyle name="Input [yellow] 3 3 2 4 2 3 5" xfId="20604" xr:uid="{00000000-0005-0000-0000-0000DE4D0000}"/>
    <cellStyle name="Input [yellow] 3 3 2 4 2 3 6" xfId="20605" xr:uid="{00000000-0005-0000-0000-0000DF4D0000}"/>
    <cellStyle name="Input [yellow] 3 3 2 4 2 3 7" xfId="20606" xr:uid="{00000000-0005-0000-0000-0000E04D0000}"/>
    <cellStyle name="Input [yellow] 3 3 2 4 2 3 8" xfId="20607" xr:uid="{00000000-0005-0000-0000-0000E14D0000}"/>
    <cellStyle name="Input [yellow] 3 3 2 4 2 3 9" xfId="20608" xr:uid="{00000000-0005-0000-0000-0000E24D0000}"/>
    <cellStyle name="Input [yellow] 3 3 2 4 2 4" xfId="20609" xr:uid="{00000000-0005-0000-0000-0000E34D0000}"/>
    <cellStyle name="Input [yellow] 3 3 2 4 2 4 2" xfId="20610" xr:uid="{00000000-0005-0000-0000-0000E44D0000}"/>
    <cellStyle name="Input [yellow] 3 3 2 4 2 4 3" xfId="20611" xr:uid="{00000000-0005-0000-0000-0000E54D0000}"/>
    <cellStyle name="Input [yellow] 3 3 2 4 2 4 4" xfId="20612" xr:uid="{00000000-0005-0000-0000-0000E64D0000}"/>
    <cellStyle name="Input [yellow] 3 3 2 4 2 4 5" xfId="20613" xr:uid="{00000000-0005-0000-0000-0000E74D0000}"/>
    <cellStyle name="Input [yellow] 3 3 2 4 2 4 6" xfId="20614" xr:uid="{00000000-0005-0000-0000-0000E84D0000}"/>
    <cellStyle name="Input [yellow] 3 3 2 4 2 4 7" xfId="20615" xr:uid="{00000000-0005-0000-0000-0000E94D0000}"/>
    <cellStyle name="Input [yellow] 3 3 2 4 2 4 8" xfId="20616" xr:uid="{00000000-0005-0000-0000-0000EA4D0000}"/>
    <cellStyle name="Input [yellow] 3 3 2 4 2 4 9" xfId="20617" xr:uid="{00000000-0005-0000-0000-0000EB4D0000}"/>
    <cellStyle name="Input [yellow] 3 3 2 4 2 5" xfId="20618" xr:uid="{00000000-0005-0000-0000-0000EC4D0000}"/>
    <cellStyle name="Input [yellow] 3 3 2 4 2 5 2" xfId="20619" xr:uid="{00000000-0005-0000-0000-0000ED4D0000}"/>
    <cellStyle name="Input [yellow] 3 3 2 4 2 5 3" xfId="20620" xr:uid="{00000000-0005-0000-0000-0000EE4D0000}"/>
    <cellStyle name="Input [yellow] 3 3 2 4 2 5 4" xfId="20621" xr:uid="{00000000-0005-0000-0000-0000EF4D0000}"/>
    <cellStyle name="Input [yellow] 3 3 2 4 2 5 5" xfId="20622" xr:uid="{00000000-0005-0000-0000-0000F04D0000}"/>
    <cellStyle name="Input [yellow] 3 3 2 4 2 5 6" xfId="20623" xr:uid="{00000000-0005-0000-0000-0000F14D0000}"/>
    <cellStyle name="Input [yellow] 3 3 2 4 2 5 7" xfId="20624" xr:uid="{00000000-0005-0000-0000-0000F24D0000}"/>
    <cellStyle name="Input [yellow] 3 3 2 4 2 5 8" xfId="20625" xr:uid="{00000000-0005-0000-0000-0000F34D0000}"/>
    <cellStyle name="Input [yellow] 3 3 2 4 2 6" xfId="20626" xr:uid="{00000000-0005-0000-0000-0000F44D0000}"/>
    <cellStyle name="Input [yellow] 3 3 2 4 2 6 2" xfId="20627" xr:uid="{00000000-0005-0000-0000-0000F54D0000}"/>
    <cellStyle name="Input [yellow] 3 3 2 4 2 6 3" xfId="20628" xr:uid="{00000000-0005-0000-0000-0000F64D0000}"/>
    <cellStyle name="Input [yellow] 3 3 2 4 2 6 4" xfId="20629" xr:uid="{00000000-0005-0000-0000-0000F74D0000}"/>
    <cellStyle name="Input [yellow] 3 3 2 4 2 6 5" xfId="20630" xr:uid="{00000000-0005-0000-0000-0000F84D0000}"/>
    <cellStyle name="Input [yellow] 3 3 2 4 2 6 6" xfId="20631" xr:uid="{00000000-0005-0000-0000-0000F94D0000}"/>
    <cellStyle name="Input [yellow] 3 3 2 4 2 6 7" xfId="20632" xr:uid="{00000000-0005-0000-0000-0000FA4D0000}"/>
    <cellStyle name="Input [yellow] 3 3 2 4 2 6 8" xfId="20633" xr:uid="{00000000-0005-0000-0000-0000FB4D0000}"/>
    <cellStyle name="Input [yellow] 3 3 2 4 2 7" xfId="20634" xr:uid="{00000000-0005-0000-0000-0000FC4D0000}"/>
    <cellStyle name="Input [yellow] 3 3 2 4 2 7 2" xfId="20635" xr:uid="{00000000-0005-0000-0000-0000FD4D0000}"/>
    <cellStyle name="Input [yellow] 3 3 2 4 2 7 3" xfId="20636" xr:uid="{00000000-0005-0000-0000-0000FE4D0000}"/>
    <cellStyle name="Input [yellow] 3 3 2 4 2 7 4" xfId="20637" xr:uid="{00000000-0005-0000-0000-0000FF4D0000}"/>
    <cellStyle name="Input [yellow] 3 3 2 4 2 7 5" xfId="20638" xr:uid="{00000000-0005-0000-0000-0000004E0000}"/>
    <cellStyle name="Input [yellow] 3 3 2 4 2 7 6" xfId="20639" xr:uid="{00000000-0005-0000-0000-0000014E0000}"/>
    <cellStyle name="Input [yellow] 3 3 2 4 2 7 7" xfId="20640" xr:uid="{00000000-0005-0000-0000-0000024E0000}"/>
    <cellStyle name="Input [yellow] 3 3 2 4 2 7 8" xfId="20641" xr:uid="{00000000-0005-0000-0000-0000034E0000}"/>
    <cellStyle name="Input [yellow] 3 3 2 4 2 8" xfId="20642" xr:uid="{00000000-0005-0000-0000-0000044E0000}"/>
    <cellStyle name="Input [yellow] 3 3 2 4 2 8 2" xfId="20643" xr:uid="{00000000-0005-0000-0000-0000054E0000}"/>
    <cellStyle name="Input [yellow] 3 3 2 4 2 8 3" xfId="20644" xr:uid="{00000000-0005-0000-0000-0000064E0000}"/>
    <cellStyle name="Input [yellow] 3 3 2 4 2 8 4" xfId="20645" xr:uid="{00000000-0005-0000-0000-0000074E0000}"/>
    <cellStyle name="Input [yellow] 3 3 2 4 2 8 5" xfId="20646" xr:uid="{00000000-0005-0000-0000-0000084E0000}"/>
    <cellStyle name="Input [yellow] 3 3 2 4 2 8 6" xfId="20647" xr:uid="{00000000-0005-0000-0000-0000094E0000}"/>
    <cellStyle name="Input [yellow] 3 3 2 4 2 8 7" xfId="20648" xr:uid="{00000000-0005-0000-0000-00000A4E0000}"/>
    <cellStyle name="Input [yellow] 3 3 2 4 2 8 8" xfId="20649" xr:uid="{00000000-0005-0000-0000-00000B4E0000}"/>
    <cellStyle name="Input [yellow] 3 3 2 4 2 9" xfId="20650" xr:uid="{00000000-0005-0000-0000-00000C4E0000}"/>
    <cellStyle name="Input [yellow] 3 3 2 4 3" xfId="765" xr:uid="{00000000-0005-0000-0000-00000D4E0000}"/>
    <cellStyle name="Input [yellow] 3 3 2 4 3 10" xfId="20651" xr:uid="{00000000-0005-0000-0000-00000E4E0000}"/>
    <cellStyle name="Input [yellow] 3 3 2 4 3 2" xfId="20652" xr:uid="{00000000-0005-0000-0000-00000F4E0000}"/>
    <cellStyle name="Input [yellow] 3 3 2 4 3 2 2" xfId="20653" xr:uid="{00000000-0005-0000-0000-0000104E0000}"/>
    <cellStyle name="Input [yellow] 3 3 2 4 3 2 3" xfId="20654" xr:uid="{00000000-0005-0000-0000-0000114E0000}"/>
    <cellStyle name="Input [yellow] 3 3 2 4 3 2 4" xfId="20655" xr:uid="{00000000-0005-0000-0000-0000124E0000}"/>
    <cellStyle name="Input [yellow] 3 3 2 4 3 2 5" xfId="20656" xr:uid="{00000000-0005-0000-0000-0000134E0000}"/>
    <cellStyle name="Input [yellow] 3 3 2 4 3 2 6" xfId="20657" xr:uid="{00000000-0005-0000-0000-0000144E0000}"/>
    <cellStyle name="Input [yellow] 3 3 2 4 3 2 7" xfId="20658" xr:uid="{00000000-0005-0000-0000-0000154E0000}"/>
    <cellStyle name="Input [yellow] 3 3 2 4 3 2 8" xfId="20659" xr:uid="{00000000-0005-0000-0000-0000164E0000}"/>
    <cellStyle name="Input [yellow] 3 3 2 4 3 3" xfId="20660" xr:uid="{00000000-0005-0000-0000-0000174E0000}"/>
    <cellStyle name="Input [yellow] 3 3 2 4 3 4" xfId="20661" xr:uid="{00000000-0005-0000-0000-0000184E0000}"/>
    <cellStyle name="Input [yellow] 3 3 2 4 3 5" xfId="20662" xr:uid="{00000000-0005-0000-0000-0000194E0000}"/>
    <cellStyle name="Input [yellow] 3 3 2 4 3 6" xfId="20663" xr:uid="{00000000-0005-0000-0000-00001A4E0000}"/>
    <cellStyle name="Input [yellow] 3 3 2 4 3 7" xfId="20664" xr:uid="{00000000-0005-0000-0000-00001B4E0000}"/>
    <cellStyle name="Input [yellow] 3 3 2 4 3 8" xfId="20665" xr:uid="{00000000-0005-0000-0000-00001C4E0000}"/>
    <cellStyle name="Input [yellow] 3 3 2 4 3 9" xfId="20666" xr:uid="{00000000-0005-0000-0000-00001D4E0000}"/>
    <cellStyle name="Input [yellow] 3 3 2 4 4" xfId="20667" xr:uid="{00000000-0005-0000-0000-00001E4E0000}"/>
    <cellStyle name="Input [yellow] 3 3 2 4 4 10" xfId="20668" xr:uid="{00000000-0005-0000-0000-00001F4E0000}"/>
    <cellStyle name="Input [yellow] 3 3 2 4 4 2" xfId="20669" xr:uid="{00000000-0005-0000-0000-0000204E0000}"/>
    <cellStyle name="Input [yellow] 3 3 2 4 4 2 2" xfId="20670" xr:uid="{00000000-0005-0000-0000-0000214E0000}"/>
    <cellStyle name="Input [yellow] 3 3 2 4 4 2 3" xfId="20671" xr:uid="{00000000-0005-0000-0000-0000224E0000}"/>
    <cellStyle name="Input [yellow] 3 3 2 4 4 2 4" xfId="20672" xr:uid="{00000000-0005-0000-0000-0000234E0000}"/>
    <cellStyle name="Input [yellow] 3 3 2 4 4 2 5" xfId="20673" xr:uid="{00000000-0005-0000-0000-0000244E0000}"/>
    <cellStyle name="Input [yellow] 3 3 2 4 4 2 6" xfId="20674" xr:uid="{00000000-0005-0000-0000-0000254E0000}"/>
    <cellStyle name="Input [yellow] 3 3 2 4 4 2 7" xfId="20675" xr:uid="{00000000-0005-0000-0000-0000264E0000}"/>
    <cellStyle name="Input [yellow] 3 3 2 4 4 2 8" xfId="20676" xr:uid="{00000000-0005-0000-0000-0000274E0000}"/>
    <cellStyle name="Input [yellow] 3 3 2 4 4 3" xfId="20677" xr:uid="{00000000-0005-0000-0000-0000284E0000}"/>
    <cellStyle name="Input [yellow] 3 3 2 4 4 4" xfId="20678" xr:uid="{00000000-0005-0000-0000-0000294E0000}"/>
    <cellStyle name="Input [yellow] 3 3 2 4 4 5" xfId="20679" xr:uid="{00000000-0005-0000-0000-00002A4E0000}"/>
    <cellStyle name="Input [yellow] 3 3 2 4 4 6" xfId="20680" xr:uid="{00000000-0005-0000-0000-00002B4E0000}"/>
    <cellStyle name="Input [yellow] 3 3 2 4 4 7" xfId="20681" xr:uid="{00000000-0005-0000-0000-00002C4E0000}"/>
    <cellStyle name="Input [yellow] 3 3 2 4 4 8" xfId="20682" xr:uid="{00000000-0005-0000-0000-00002D4E0000}"/>
    <cellStyle name="Input [yellow] 3 3 2 4 4 9" xfId="20683" xr:uid="{00000000-0005-0000-0000-00002E4E0000}"/>
    <cellStyle name="Input [yellow] 3 3 2 4 5" xfId="20684" xr:uid="{00000000-0005-0000-0000-00002F4E0000}"/>
    <cellStyle name="Input [yellow] 3 3 2 4 5 2" xfId="20685" xr:uid="{00000000-0005-0000-0000-0000304E0000}"/>
    <cellStyle name="Input [yellow] 3 3 2 4 5 3" xfId="20686" xr:uid="{00000000-0005-0000-0000-0000314E0000}"/>
    <cellStyle name="Input [yellow] 3 3 2 4 5 4" xfId="20687" xr:uid="{00000000-0005-0000-0000-0000324E0000}"/>
    <cellStyle name="Input [yellow] 3 3 2 4 5 5" xfId="20688" xr:uid="{00000000-0005-0000-0000-0000334E0000}"/>
    <cellStyle name="Input [yellow] 3 3 2 4 5 6" xfId="20689" xr:uid="{00000000-0005-0000-0000-0000344E0000}"/>
    <cellStyle name="Input [yellow] 3 3 2 4 5 7" xfId="20690" xr:uid="{00000000-0005-0000-0000-0000354E0000}"/>
    <cellStyle name="Input [yellow] 3 3 2 4 5 8" xfId="20691" xr:uid="{00000000-0005-0000-0000-0000364E0000}"/>
    <cellStyle name="Input [yellow] 3 3 2 4 5 9" xfId="20692" xr:uid="{00000000-0005-0000-0000-0000374E0000}"/>
    <cellStyle name="Input [yellow] 3 3 2 4 6" xfId="20693" xr:uid="{00000000-0005-0000-0000-0000384E0000}"/>
    <cellStyle name="Input [yellow] 3 3 2 4 6 2" xfId="20694" xr:uid="{00000000-0005-0000-0000-0000394E0000}"/>
    <cellStyle name="Input [yellow] 3 3 2 4 6 3" xfId="20695" xr:uid="{00000000-0005-0000-0000-00003A4E0000}"/>
    <cellStyle name="Input [yellow] 3 3 2 4 6 4" xfId="20696" xr:uid="{00000000-0005-0000-0000-00003B4E0000}"/>
    <cellStyle name="Input [yellow] 3 3 2 4 6 5" xfId="20697" xr:uid="{00000000-0005-0000-0000-00003C4E0000}"/>
    <cellStyle name="Input [yellow] 3 3 2 4 6 6" xfId="20698" xr:uid="{00000000-0005-0000-0000-00003D4E0000}"/>
    <cellStyle name="Input [yellow] 3 3 2 4 6 7" xfId="20699" xr:uid="{00000000-0005-0000-0000-00003E4E0000}"/>
    <cellStyle name="Input [yellow] 3 3 2 4 6 8" xfId="20700" xr:uid="{00000000-0005-0000-0000-00003F4E0000}"/>
    <cellStyle name="Input [yellow] 3 3 2 4 7" xfId="20701" xr:uid="{00000000-0005-0000-0000-0000404E0000}"/>
    <cellStyle name="Input [yellow] 3 3 2 4 7 2" xfId="20702" xr:uid="{00000000-0005-0000-0000-0000414E0000}"/>
    <cellStyle name="Input [yellow] 3 3 2 4 7 3" xfId="20703" xr:uid="{00000000-0005-0000-0000-0000424E0000}"/>
    <cellStyle name="Input [yellow] 3 3 2 4 7 4" xfId="20704" xr:uid="{00000000-0005-0000-0000-0000434E0000}"/>
    <cellStyle name="Input [yellow] 3 3 2 4 7 5" xfId="20705" xr:uid="{00000000-0005-0000-0000-0000444E0000}"/>
    <cellStyle name="Input [yellow] 3 3 2 4 7 6" xfId="20706" xr:uid="{00000000-0005-0000-0000-0000454E0000}"/>
    <cellStyle name="Input [yellow] 3 3 2 4 7 7" xfId="20707" xr:uid="{00000000-0005-0000-0000-0000464E0000}"/>
    <cellStyle name="Input [yellow] 3 3 2 4 7 8" xfId="20708" xr:uid="{00000000-0005-0000-0000-0000474E0000}"/>
    <cellStyle name="Input [yellow] 3 3 2 4 8" xfId="20709" xr:uid="{00000000-0005-0000-0000-0000484E0000}"/>
    <cellStyle name="Input [yellow] 3 3 2 4 8 2" xfId="20710" xr:uid="{00000000-0005-0000-0000-0000494E0000}"/>
    <cellStyle name="Input [yellow] 3 3 2 4 8 3" xfId="20711" xr:uid="{00000000-0005-0000-0000-00004A4E0000}"/>
    <cellStyle name="Input [yellow] 3 3 2 4 8 4" xfId="20712" xr:uid="{00000000-0005-0000-0000-00004B4E0000}"/>
    <cellStyle name="Input [yellow] 3 3 2 4 8 5" xfId="20713" xr:uid="{00000000-0005-0000-0000-00004C4E0000}"/>
    <cellStyle name="Input [yellow] 3 3 2 4 8 6" xfId="20714" xr:uid="{00000000-0005-0000-0000-00004D4E0000}"/>
    <cellStyle name="Input [yellow] 3 3 2 4 8 7" xfId="20715" xr:uid="{00000000-0005-0000-0000-00004E4E0000}"/>
    <cellStyle name="Input [yellow] 3 3 2 4 8 8" xfId="20716" xr:uid="{00000000-0005-0000-0000-00004F4E0000}"/>
    <cellStyle name="Input [yellow] 3 3 2 4 9" xfId="20717" xr:uid="{00000000-0005-0000-0000-0000504E0000}"/>
    <cellStyle name="Input [yellow] 3 3 2 4 9 2" xfId="20718" xr:uid="{00000000-0005-0000-0000-0000514E0000}"/>
    <cellStyle name="Input [yellow] 3 3 2 4 9 3" xfId="20719" xr:uid="{00000000-0005-0000-0000-0000524E0000}"/>
    <cellStyle name="Input [yellow] 3 3 2 4 9 4" xfId="20720" xr:uid="{00000000-0005-0000-0000-0000534E0000}"/>
    <cellStyle name="Input [yellow] 3 3 2 4 9 5" xfId="20721" xr:uid="{00000000-0005-0000-0000-0000544E0000}"/>
    <cellStyle name="Input [yellow] 3 3 2 4 9 6" xfId="20722" xr:uid="{00000000-0005-0000-0000-0000554E0000}"/>
    <cellStyle name="Input [yellow] 3 3 2 4 9 7" xfId="20723" xr:uid="{00000000-0005-0000-0000-0000564E0000}"/>
    <cellStyle name="Input [yellow] 3 3 2 4 9 8" xfId="20724" xr:uid="{00000000-0005-0000-0000-0000574E0000}"/>
    <cellStyle name="Input [yellow] 3 3 2 5" xfId="766" xr:uid="{00000000-0005-0000-0000-0000584E0000}"/>
    <cellStyle name="Input [yellow] 3 3 2 5 10" xfId="20725" xr:uid="{00000000-0005-0000-0000-0000594E0000}"/>
    <cellStyle name="Input [yellow] 3 3 2 5 11" xfId="20726" xr:uid="{00000000-0005-0000-0000-00005A4E0000}"/>
    <cellStyle name="Input [yellow] 3 3 2 5 12" xfId="20727" xr:uid="{00000000-0005-0000-0000-00005B4E0000}"/>
    <cellStyle name="Input [yellow] 3 3 2 5 13" xfId="20728" xr:uid="{00000000-0005-0000-0000-00005C4E0000}"/>
    <cellStyle name="Input [yellow] 3 3 2 5 14" xfId="20729" xr:uid="{00000000-0005-0000-0000-00005D4E0000}"/>
    <cellStyle name="Input [yellow] 3 3 2 5 15" xfId="20730" xr:uid="{00000000-0005-0000-0000-00005E4E0000}"/>
    <cellStyle name="Input [yellow] 3 3 2 5 16" xfId="20731" xr:uid="{00000000-0005-0000-0000-00005F4E0000}"/>
    <cellStyle name="Input [yellow] 3 3 2 5 17" xfId="20732" xr:uid="{00000000-0005-0000-0000-0000604E0000}"/>
    <cellStyle name="Input [yellow] 3 3 2 5 2" xfId="767" xr:uid="{00000000-0005-0000-0000-0000614E0000}"/>
    <cellStyle name="Input [yellow] 3 3 2 5 2 10" xfId="20733" xr:uid="{00000000-0005-0000-0000-0000624E0000}"/>
    <cellStyle name="Input [yellow] 3 3 2 5 2 11" xfId="20734" xr:uid="{00000000-0005-0000-0000-0000634E0000}"/>
    <cellStyle name="Input [yellow] 3 3 2 5 2 12" xfId="20735" xr:uid="{00000000-0005-0000-0000-0000644E0000}"/>
    <cellStyle name="Input [yellow] 3 3 2 5 2 13" xfId="20736" xr:uid="{00000000-0005-0000-0000-0000654E0000}"/>
    <cellStyle name="Input [yellow] 3 3 2 5 2 14" xfId="20737" xr:uid="{00000000-0005-0000-0000-0000664E0000}"/>
    <cellStyle name="Input [yellow] 3 3 2 5 2 15" xfId="20738" xr:uid="{00000000-0005-0000-0000-0000674E0000}"/>
    <cellStyle name="Input [yellow] 3 3 2 5 2 16" xfId="20739" xr:uid="{00000000-0005-0000-0000-0000684E0000}"/>
    <cellStyle name="Input [yellow] 3 3 2 5 2 2" xfId="768" xr:uid="{00000000-0005-0000-0000-0000694E0000}"/>
    <cellStyle name="Input [yellow] 3 3 2 5 2 2 10" xfId="20740" xr:uid="{00000000-0005-0000-0000-00006A4E0000}"/>
    <cellStyle name="Input [yellow] 3 3 2 5 2 2 2" xfId="20741" xr:uid="{00000000-0005-0000-0000-00006B4E0000}"/>
    <cellStyle name="Input [yellow] 3 3 2 5 2 2 2 2" xfId="20742" xr:uid="{00000000-0005-0000-0000-00006C4E0000}"/>
    <cellStyle name="Input [yellow] 3 3 2 5 2 2 2 3" xfId="20743" xr:uid="{00000000-0005-0000-0000-00006D4E0000}"/>
    <cellStyle name="Input [yellow] 3 3 2 5 2 2 2 4" xfId="20744" xr:uid="{00000000-0005-0000-0000-00006E4E0000}"/>
    <cellStyle name="Input [yellow] 3 3 2 5 2 2 2 5" xfId="20745" xr:uid="{00000000-0005-0000-0000-00006F4E0000}"/>
    <cellStyle name="Input [yellow] 3 3 2 5 2 2 2 6" xfId="20746" xr:uid="{00000000-0005-0000-0000-0000704E0000}"/>
    <cellStyle name="Input [yellow] 3 3 2 5 2 2 2 7" xfId="20747" xr:uid="{00000000-0005-0000-0000-0000714E0000}"/>
    <cellStyle name="Input [yellow] 3 3 2 5 2 2 2 8" xfId="20748" xr:uid="{00000000-0005-0000-0000-0000724E0000}"/>
    <cellStyle name="Input [yellow] 3 3 2 5 2 2 3" xfId="20749" xr:uid="{00000000-0005-0000-0000-0000734E0000}"/>
    <cellStyle name="Input [yellow] 3 3 2 5 2 2 4" xfId="20750" xr:uid="{00000000-0005-0000-0000-0000744E0000}"/>
    <cellStyle name="Input [yellow] 3 3 2 5 2 2 5" xfId="20751" xr:uid="{00000000-0005-0000-0000-0000754E0000}"/>
    <cellStyle name="Input [yellow] 3 3 2 5 2 2 6" xfId="20752" xr:uid="{00000000-0005-0000-0000-0000764E0000}"/>
    <cellStyle name="Input [yellow] 3 3 2 5 2 2 7" xfId="20753" xr:uid="{00000000-0005-0000-0000-0000774E0000}"/>
    <cellStyle name="Input [yellow] 3 3 2 5 2 2 8" xfId="20754" xr:uid="{00000000-0005-0000-0000-0000784E0000}"/>
    <cellStyle name="Input [yellow] 3 3 2 5 2 2 9" xfId="20755" xr:uid="{00000000-0005-0000-0000-0000794E0000}"/>
    <cellStyle name="Input [yellow] 3 3 2 5 2 3" xfId="20756" xr:uid="{00000000-0005-0000-0000-00007A4E0000}"/>
    <cellStyle name="Input [yellow] 3 3 2 5 2 3 10" xfId="20757" xr:uid="{00000000-0005-0000-0000-00007B4E0000}"/>
    <cellStyle name="Input [yellow] 3 3 2 5 2 3 2" xfId="20758" xr:uid="{00000000-0005-0000-0000-00007C4E0000}"/>
    <cellStyle name="Input [yellow] 3 3 2 5 2 3 2 2" xfId="20759" xr:uid="{00000000-0005-0000-0000-00007D4E0000}"/>
    <cellStyle name="Input [yellow] 3 3 2 5 2 3 2 3" xfId="20760" xr:uid="{00000000-0005-0000-0000-00007E4E0000}"/>
    <cellStyle name="Input [yellow] 3 3 2 5 2 3 2 4" xfId="20761" xr:uid="{00000000-0005-0000-0000-00007F4E0000}"/>
    <cellStyle name="Input [yellow] 3 3 2 5 2 3 2 5" xfId="20762" xr:uid="{00000000-0005-0000-0000-0000804E0000}"/>
    <cellStyle name="Input [yellow] 3 3 2 5 2 3 2 6" xfId="20763" xr:uid="{00000000-0005-0000-0000-0000814E0000}"/>
    <cellStyle name="Input [yellow] 3 3 2 5 2 3 2 7" xfId="20764" xr:uid="{00000000-0005-0000-0000-0000824E0000}"/>
    <cellStyle name="Input [yellow] 3 3 2 5 2 3 2 8" xfId="20765" xr:uid="{00000000-0005-0000-0000-0000834E0000}"/>
    <cellStyle name="Input [yellow] 3 3 2 5 2 3 3" xfId="20766" xr:uid="{00000000-0005-0000-0000-0000844E0000}"/>
    <cellStyle name="Input [yellow] 3 3 2 5 2 3 4" xfId="20767" xr:uid="{00000000-0005-0000-0000-0000854E0000}"/>
    <cellStyle name="Input [yellow] 3 3 2 5 2 3 5" xfId="20768" xr:uid="{00000000-0005-0000-0000-0000864E0000}"/>
    <cellStyle name="Input [yellow] 3 3 2 5 2 3 6" xfId="20769" xr:uid="{00000000-0005-0000-0000-0000874E0000}"/>
    <cellStyle name="Input [yellow] 3 3 2 5 2 3 7" xfId="20770" xr:uid="{00000000-0005-0000-0000-0000884E0000}"/>
    <cellStyle name="Input [yellow] 3 3 2 5 2 3 8" xfId="20771" xr:uid="{00000000-0005-0000-0000-0000894E0000}"/>
    <cellStyle name="Input [yellow] 3 3 2 5 2 3 9" xfId="20772" xr:uid="{00000000-0005-0000-0000-00008A4E0000}"/>
    <cellStyle name="Input [yellow] 3 3 2 5 2 4" xfId="20773" xr:uid="{00000000-0005-0000-0000-00008B4E0000}"/>
    <cellStyle name="Input [yellow] 3 3 2 5 2 4 2" xfId="20774" xr:uid="{00000000-0005-0000-0000-00008C4E0000}"/>
    <cellStyle name="Input [yellow] 3 3 2 5 2 4 3" xfId="20775" xr:uid="{00000000-0005-0000-0000-00008D4E0000}"/>
    <cellStyle name="Input [yellow] 3 3 2 5 2 4 4" xfId="20776" xr:uid="{00000000-0005-0000-0000-00008E4E0000}"/>
    <cellStyle name="Input [yellow] 3 3 2 5 2 4 5" xfId="20777" xr:uid="{00000000-0005-0000-0000-00008F4E0000}"/>
    <cellStyle name="Input [yellow] 3 3 2 5 2 4 6" xfId="20778" xr:uid="{00000000-0005-0000-0000-0000904E0000}"/>
    <cellStyle name="Input [yellow] 3 3 2 5 2 4 7" xfId="20779" xr:uid="{00000000-0005-0000-0000-0000914E0000}"/>
    <cellStyle name="Input [yellow] 3 3 2 5 2 4 8" xfId="20780" xr:uid="{00000000-0005-0000-0000-0000924E0000}"/>
    <cellStyle name="Input [yellow] 3 3 2 5 2 4 9" xfId="20781" xr:uid="{00000000-0005-0000-0000-0000934E0000}"/>
    <cellStyle name="Input [yellow] 3 3 2 5 2 5" xfId="20782" xr:uid="{00000000-0005-0000-0000-0000944E0000}"/>
    <cellStyle name="Input [yellow] 3 3 2 5 2 5 2" xfId="20783" xr:uid="{00000000-0005-0000-0000-0000954E0000}"/>
    <cellStyle name="Input [yellow] 3 3 2 5 2 5 3" xfId="20784" xr:uid="{00000000-0005-0000-0000-0000964E0000}"/>
    <cellStyle name="Input [yellow] 3 3 2 5 2 5 4" xfId="20785" xr:uid="{00000000-0005-0000-0000-0000974E0000}"/>
    <cellStyle name="Input [yellow] 3 3 2 5 2 5 5" xfId="20786" xr:uid="{00000000-0005-0000-0000-0000984E0000}"/>
    <cellStyle name="Input [yellow] 3 3 2 5 2 5 6" xfId="20787" xr:uid="{00000000-0005-0000-0000-0000994E0000}"/>
    <cellStyle name="Input [yellow] 3 3 2 5 2 5 7" xfId="20788" xr:uid="{00000000-0005-0000-0000-00009A4E0000}"/>
    <cellStyle name="Input [yellow] 3 3 2 5 2 5 8" xfId="20789" xr:uid="{00000000-0005-0000-0000-00009B4E0000}"/>
    <cellStyle name="Input [yellow] 3 3 2 5 2 6" xfId="20790" xr:uid="{00000000-0005-0000-0000-00009C4E0000}"/>
    <cellStyle name="Input [yellow] 3 3 2 5 2 6 2" xfId="20791" xr:uid="{00000000-0005-0000-0000-00009D4E0000}"/>
    <cellStyle name="Input [yellow] 3 3 2 5 2 6 3" xfId="20792" xr:uid="{00000000-0005-0000-0000-00009E4E0000}"/>
    <cellStyle name="Input [yellow] 3 3 2 5 2 6 4" xfId="20793" xr:uid="{00000000-0005-0000-0000-00009F4E0000}"/>
    <cellStyle name="Input [yellow] 3 3 2 5 2 6 5" xfId="20794" xr:uid="{00000000-0005-0000-0000-0000A04E0000}"/>
    <cellStyle name="Input [yellow] 3 3 2 5 2 6 6" xfId="20795" xr:uid="{00000000-0005-0000-0000-0000A14E0000}"/>
    <cellStyle name="Input [yellow] 3 3 2 5 2 6 7" xfId="20796" xr:uid="{00000000-0005-0000-0000-0000A24E0000}"/>
    <cellStyle name="Input [yellow] 3 3 2 5 2 6 8" xfId="20797" xr:uid="{00000000-0005-0000-0000-0000A34E0000}"/>
    <cellStyle name="Input [yellow] 3 3 2 5 2 7" xfId="20798" xr:uid="{00000000-0005-0000-0000-0000A44E0000}"/>
    <cellStyle name="Input [yellow] 3 3 2 5 2 7 2" xfId="20799" xr:uid="{00000000-0005-0000-0000-0000A54E0000}"/>
    <cellStyle name="Input [yellow] 3 3 2 5 2 7 3" xfId="20800" xr:uid="{00000000-0005-0000-0000-0000A64E0000}"/>
    <cellStyle name="Input [yellow] 3 3 2 5 2 7 4" xfId="20801" xr:uid="{00000000-0005-0000-0000-0000A74E0000}"/>
    <cellStyle name="Input [yellow] 3 3 2 5 2 7 5" xfId="20802" xr:uid="{00000000-0005-0000-0000-0000A84E0000}"/>
    <cellStyle name="Input [yellow] 3 3 2 5 2 7 6" xfId="20803" xr:uid="{00000000-0005-0000-0000-0000A94E0000}"/>
    <cellStyle name="Input [yellow] 3 3 2 5 2 7 7" xfId="20804" xr:uid="{00000000-0005-0000-0000-0000AA4E0000}"/>
    <cellStyle name="Input [yellow] 3 3 2 5 2 7 8" xfId="20805" xr:uid="{00000000-0005-0000-0000-0000AB4E0000}"/>
    <cellStyle name="Input [yellow] 3 3 2 5 2 8" xfId="20806" xr:uid="{00000000-0005-0000-0000-0000AC4E0000}"/>
    <cellStyle name="Input [yellow] 3 3 2 5 2 8 2" xfId="20807" xr:uid="{00000000-0005-0000-0000-0000AD4E0000}"/>
    <cellStyle name="Input [yellow] 3 3 2 5 2 8 3" xfId="20808" xr:uid="{00000000-0005-0000-0000-0000AE4E0000}"/>
    <cellStyle name="Input [yellow] 3 3 2 5 2 8 4" xfId="20809" xr:uid="{00000000-0005-0000-0000-0000AF4E0000}"/>
    <cellStyle name="Input [yellow] 3 3 2 5 2 8 5" xfId="20810" xr:uid="{00000000-0005-0000-0000-0000B04E0000}"/>
    <cellStyle name="Input [yellow] 3 3 2 5 2 8 6" xfId="20811" xr:uid="{00000000-0005-0000-0000-0000B14E0000}"/>
    <cellStyle name="Input [yellow] 3 3 2 5 2 8 7" xfId="20812" xr:uid="{00000000-0005-0000-0000-0000B24E0000}"/>
    <cellStyle name="Input [yellow] 3 3 2 5 2 8 8" xfId="20813" xr:uid="{00000000-0005-0000-0000-0000B34E0000}"/>
    <cellStyle name="Input [yellow] 3 3 2 5 2 9" xfId="20814" xr:uid="{00000000-0005-0000-0000-0000B44E0000}"/>
    <cellStyle name="Input [yellow] 3 3 2 5 3" xfId="769" xr:uid="{00000000-0005-0000-0000-0000B54E0000}"/>
    <cellStyle name="Input [yellow] 3 3 2 5 3 10" xfId="20815" xr:uid="{00000000-0005-0000-0000-0000B64E0000}"/>
    <cellStyle name="Input [yellow] 3 3 2 5 3 2" xfId="20816" xr:uid="{00000000-0005-0000-0000-0000B74E0000}"/>
    <cellStyle name="Input [yellow] 3 3 2 5 3 2 2" xfId="20817" xr:uid="{00000000-0005-0000-0000-0000B84E0000}"/>
    <cellStyle name="Input [yellow] 3 3 2 5 3 2 3" xfId="20818" xr:uid="{00000000-0005-0000-0000-0000B94E0000}"/>
    <cellStyle name="Input [yellow] 3 3 2 5 3 2 4" xfId="20819" xr:uid="{00000000-0005-0000-0000-0000BA4E0000}"/>
    <cellStyle name="Input [yellow] 3 3 2 5 3 2 5" xfId="20820" xr:uid="{00000000-0005-0000-0000-0000BB4E0000}"/>
    <cellStyle name="Input [yellow] 3 3 2 5 3 2 6" xfId="20821" xr:uid="{00000000-0005-0000-0000-0000BC4E0000}"/>
    <cellStyle name="Input [yellow] 3 3 2 5 3 2 7" xfId="20822" xr:uid="{00000000-0005-0000-0000-0000BD4E0000}"/>
    <cellStyle name="Input [yellow] 3 3 2 5 3 2 8" xfId="20823" xr:uid="{00000000-0005-0000-0000-0000BE4E0000}"/>
    <cellStyle name="Input [yellow] 3 3 2 5 3 3" xfId="20824" xr:uid="{00000000-0005-0000-0000-0000BF4E0000}"/>
    <cellStyle name="Input [yellow] 3 3 2 5 3 4" xfId="20825" xr:uid="{00000000-0005-0000-0000-0000C04E0000}"/>
    <cellStyle name="Input [yellow] 3 3 2 5 3 5" xfId="20826" xr:uid="{00000000-0005-0000-0000-0000C14E0000}"/>
    <cellStyle name="Input [yellow] 3 3 2 5 3 6" xfId="20827" xr:uid="{00000000-0005-0000-0000-0000C24E0000}"/>
    <cellStyle name="Input [yellow] 3 3 2 5 3 7" xfId="20828" xr:uid="{00000000-0005-0000-0000-0000C34E0000}"/>
    <cellStyle name="Input [yellow] 3 3 2 5 3 8" xfId="20829" xr:uid="{00000000-0005-0000-0000-0000C44E0000}"/>
    <cellStyle name="Input [yellow] 3 3 2 5 3 9" xfId="20830" xr:uid="{00000000-0005-0000-0000-0000C54E0000}"/>
    <cellStyle name="Input [yellow] 3 3 2 5 4" xfId="20831" xr:uid="{00000000-0005-0000-0000-0000C64E0000}"/>
    <cellStyle name="Input [yellow] 3 3 2 5 4 10" xfId="20832" xr:uid="{00000000-0005-0000-0000-0000C74E0000}"/>
    <cellStyle name="Input [yellow] 3 3 2 5 4 2" xfId="20833" xr:uid="{00000000-0005-0000-0000-0000C84E0000}"/>
    <cellStyle name="Input [yellow] 3 3 2 5 4 2 2" xfId="20834" xr:uid="{00000000-0005-0000-0000-0000C94E0000}"/>
    <cellStyle name="Input [yellow] 3 3 2 5 4 2 3" xfId="20835" xr:uid="{00000000-0005-0000-0000-0000CA4E0000}"/>
    <cellStyle name="Input [yellow] 3 3 2 5 4 2 4" xfId="20836" xr:uid="{00000000-0005-0000-0000-0000CB4E0000}"/>
    <cellStyle name="Input [yellow] 3 3 2 5 4 2 5" xfId="20837" xr:uid="{00000000-0005-0000-0000-0000CC4E0000}"/>
    <cellStyle name="Input [yellow] 3 3 2 5 4 2 6" xfId="20838" xr:uid="{00000000-0005-0000-0000-0000CD4E0000}"/>
    <cellStyle name="Input [yellow] 3 3 2 5 4 2 7" xfId="20839" xr:uid="{00000000-0005-0000-0000-0000CE4E0000}"/>
    <cellStyle name="Input [yellow] 3 3 2 5 4 2 8" xfId="20840" xr:uid="{00000000-0005-0000-0000-0000CF4E0000}"/>
    <cellStyle name="Input [yellow] 3 3 2 5 4 3" xfId="20841" xr:uid="{00000000-0005-0000-0000-0000D04E0000}"/>
    <cellStyle name="Input [yellow] 3 3 2 5 4 4" xfId="20842" xr:uid="{00000000-0005-0000-0000-0000D14E0000}"/>
    <cellStyle name="Input [yellow] 3 3 2 5 4 5" xfId="20843" xr:uid="{00000000-0005-0000-0000-0000D24E0000}"/>
    <cellStyle name="Input [yellow] 3 3 2 5 4 6" xfId="20844" xr:uid="{00000000-0005-0000-0000-0000D34E0000}"/>
    <cellStyle name="Input [yellow] 3 3 2 5 4 7" xfId="20845" xr:uid="{00000000-0005-0000-0000-0000D44E0000}"/>
    <cellStyle name="Input [yellow] 3 3 2 5 4 8" xfId="20846" xr:uid="{00000000-0005-0000-0000-0000D54E0000}"/>
    <cellStyle name="Input [yellow] 3 3 2 5 4 9" xfId="20847" xr:uid="{00000000-0005-0000-0000-0000D64E0000}"/>
    <cellStyle name="Input [yellow] 3 3 2 5 5" xfId="20848" xr:uid="{00000000-0005-0000-0000-0000D74E0000}"/>
    <cellStyle name="Input [yellow] 3 3 2 5 5 2" xfId="20849" xr:uid="{00000000-0005-0000-0000-0000D84E0000}"/>
    <cellStyle name="Input [yellow] 3 3 2 5 5 3" xfId="20850" xr:uid="{00000000-0005-0000-0000-0000D94E0000}"/>
    <cellStyle name="Input [yellow] 3 3 2 5 5 4" xfId="20851" xr:uid="{00000000-0005-0000-0000-0000DA4E0000}"/>
    <cellStyle name="Input [yellow] 3 3 2 5 5 5" xfId="20852" xr:uid="{00000000-0005-0000-0000-0000DB4E0000}"/>
    <cellStyle name="Input [yellow] 3 3 2 5 5 6" xfId="20853" xr:uid="{00000000-0005-0000-0000-0000DC4E0000}"/>
    <cellStyle name="Input [yellow] 3 3 2 5 5 7" xfId="20854" xr:uid="{00000000-0005-0000-0000-0000DD4E0000}"/>
    <cellStyle name="Input [yellow] 3 3 2 5 5 8" xfId="20855" xr:uid="{00000000-0005-0000-0000-0000DE4E0000}"/>
    <cellStyle name="Input [yellow] 3 3 2 5 5 9" xfId="20856" xr:uid="{00000000-0005-0000-0000-0000DF4E0000}"/>
    <cellStyle name="Input [yellow] 3 3 2 5 6" xfId="20857" xr:uid="{00000000-0005-0000-0000-0000E04E0000}"/>
    <cellStyle name="Input [yellow] 3 3 2 5 6 2" xfId="20858" xr:uid="{00000000-0005-0000-0000-0000E14E0000}"/>
    <cellStyle name="Input [yellow] 3 3 2 5 6 3" xfId="20859" xr:uid="{00000000-0005-0000-0000-0000E24E0000}"/>
    <cellStyle name="Input [yellow] 3 3 2 5 6 4" xfId="20860" xr:uid="{00000000-0005-0000-0000-0000E34E0000}"/>
    <cellStyle name="Input [yellow] 3 3 2 5 6 5" xfId="20861" xr:uid="{00000000-0005-0000-0000-0000E44E0000}"/>
    <cellStyle name="Input [yellow] 3 3 2 5 6 6" xfId="20862" xr:uid="{00000000-0005-0000-0000-0000E54E0000}"/>
    <cellStyle name="Input [yellow] 3 3 2 5 6 7" xfId="20863" xr:uid="{00000000-0005-0000-0000-0000E64E0000}"/>
    <cellStyle name="Input [yellow] 3 3 2 5 6 8" xfId="20864" xr:uid="{00000000-0005-0000-0000-0000E74E0000}"/>
    <cellStyle name="Input [yellow] 3 3 2 5 7" xfId="20865" xr:uid="{00000000-0005-0000-0000-0000E84E0000}"/>
    <cellStyle name="Input [yellow] 3 3 2 5 7 2" xfId="20866" xr:uid="{00000000-0005-0000-0000-0000E94E0000}"/>
    <cellStyle name="Input [yellow] 3 3 2 5 7 3" xfId="20867" xr:uid="{00000000-0005-0000-0000-0000EA4E0000}"/>
    <cellStyle name="Input [yellow] 3 3 2 5 7 4" xfId="20868" xr:uid="{00000000-0005-0000-0000-0000EB4E0000}"/>
    <cellStyle name="Input [yellow] 3 3 2 5 7 5" xfId="20869" xr:uid="{00000000-0005-0000-0000-0000EC4E0000}"/>
    <cellStyle name="Input [yellow] 3 3 2 5 7 6" xfId="20870" xr:uid="{00000000-0005-0000-0000-0000ED4E0000}"/>
    <cellStyle name="Input [yellow] 3 3 2 5 7 7" xfId="20871" xr:uid="{00000000-0005-0000-0000-0000EE4E0000}"/>
    <cellStyle name="Input [yellow] 3 3 2 5 7 8" xfId="20872" xr:uid="{00000000-0005-0000-0000-0000EF4E0000}"/>
    <cellStyle name="Input [yellow] 3 3 2 5 8" xfId="20873" xr:uid="{00000000-0005-0000-0000-0000F04E0000}"/>
    <cellStyle name="Input [yellow] 3 3 2 5 8 2" xfId="20874" xr:uid="{00000000-0005-0000-0000-0000F14E0000}"/>
    <cellStyle name="Input [yellow] 3 3 2 5 8 3" xfId="20875" xr:uid="{00000000-0005-0000-0000-0000F24E0000}"/>
    <cellStyle name="Input [yellow] 3 3 2 5 8 4" xfId="20876" xr:uid="{00000000-0005-0000-0000-0000F34E0000}"/>
    <cellStyle name="Input [yellow] 3 3 2 5 8 5" xfId="20877" xr:uid="{00000000-0005-0000-0000-0000F44E0000}"/>
    <cellStyle name="Input [yellow] 3 3 2 5 8 6" xfId="20878" xr:uid="{00000000-0005-0000-0000-0000F54E0000}"/>
    <cellStyle name="Input [yellow] 3 3 2 5 8 7" xfId="20879" xr:uid="{00000000-0005-0000-0000-0000F64E0000}"/>
    <cellStyle name="Input [yellow] 3 3 2 5 8 8" xfId="20880" xr:uid="{00000000-0005-0000-0000-0000F74E0000}"/>
    <cellStyle name="Input [yellow] 3 3 2 5 9" xfId="20881" xr:uid="{00000000-0005-0000-0000-0000F84E0000}"/>
    <cellStyle name="Input [yellow] 3 3 2 5 9 2" xfId="20882" xr:uid="{00000000-0005-0000-0000-0000F94E0000}"/>
    <cellStyle name="Input [yellow] 3 3 2 5 9 3" xfId="20883" xr:uid="{00000000-0005-0000-0000-0000FA4E0000}"/>
    <cellStyle name="Input [yellow] 3 3 2 5 9 4" xfId="20884" xr:uid="{00000000-0005-0000-0000-0000FB4E0000}"/>
    <cellStyle name="Input [yellow] 3 3 2 5 9 5" xfId="20885" xr:uid="{00000000-0005-0000-0000-0000FC4E0000}"/>
    <cellStyle name="Input [yellow] 3 3 2 5 9 6" xfId="20886" xr:uid="{00000000-0005-0000-0000-0000FD4E0000}"/>
    <cellStyle name="Input [yellow] 3 3 2 5 9 7" xfId="20887" xr:uid="{00000000-0005-0000-0000-0000FE4E0000}"/>
    <cellStyle name="Input [yellow] 3 3 2 5 9 8" xfId="20888" xr:uid="{00000000-0005-0000-0000-0000FF4E0000}"/>
    <cellStyle name="Input [yellow] 3 3 2 6" xfId="770" xr:uid="{00000000-0005-0000-0000-0000004F0000}"/>
    <cellStyle name="Input [yellow] 3 3 2 6 10" xfId="20889" xr:uid="{00000000-0005-0000-0000-0000014F0000}"/>
    <cellStyle name="Input [yellow] 3 3 2 6 11" xfId="20890" xr:uid="{00000000-0005-0000-0000-0000024F0000}"/>
    <cellStyle name="Input [yellow] 3 3 2 6 12" xfId="20891" xr:uid="{00000000-0005-0000-0000-0000034F0000}"/>
    <cellStyle name="Input [yellow] 3 3 2 6 13" xfId="20892" xr:uid="{00000000-0005-0000-0000-0000044F0000}"/>
    <cellStyle name="Input [yellow] 3 3 2 6 14" xfId="20893" xr:uid="{00000000-0005-0000-0000-0000054F0000}"/>
    <cellStyle name="Input [yellow] 3 3 2 6 15" xfId="20894" xr:uid="{00000000-0005-0000-0000-0000064F0000}"/>
    <cellStyle name="Input [yellow] 3 3 2 6 16" xfId="20895" xr:uid="{00000000-0005-0000-0000-0000074F0000}"/>
    <cellStyle name="Input [yellow] 3 3 2 6 2" xfId="771" xr:uid="{00000000-0005-0000-0000-0000084F0000}"/>
    <cellStyle name="Input [yellow] 3 3 2 6 2 10" xfId="20896" xr:uid="{00000000-0005-0000-0000-0000094F0000}"/>
    <cellStyle name="Input [yellow] 3 3 2 6 2 2" xfId="20897" xr:uid="{00000000-0005-0000-0000-00000A4F0000}"/>
    <cellStyle name="Input [yellow] 3 3 2 6 2 2 2" xfId="20898" xr:uid="{00000000-0005-0000-0000-00000B4F0000}"/>
    <cellStyle name="Input [yellow] 3 3 2 6 2 2 3" xfId="20899" xr:uid="{00000000-0005-0000-0000-00000C4F0000}"/>
    <cellStyle name="Input [yellow] 3 3 2 6 2 2 4" xfId="20900" xr:uid="{00000000-0005-0000-0000-00000D4F0000}"/>
    <cellStyle name="Input [yellow] 3 3 2 6 2 2 5" xfId="20901" xr:uid="{00000000-0005-0000-0000-00000E4F0000}"/>
    <cellStyle name="Input [yellow] 3 3 2 6 2 2 6" xfId="20902" xr:uid="{00000000-0005-0000-0000-00000F4F0000}"/>
    <cellStyle name="Input [yellow] 3 3 2 6 2 2 7" xfId="20903" xr:uid="{00000000-0005-0000-0000-0000104F0000}"/>
    <cellStyle name="Input [yellow] 3 3 2 6 2 2 8" xfId="20904" xr:uid="{00000000-0005-0000-0000-0000114F0000}"/>
    <cellStyle name="Input [yellow] 3 3 2 6 2 3" xfId="20905" xr:uid="{00000000-0005-0000-0000-0000124F0000}"/>
    <cellStyle name="Input [yellow] 3 3 2 6 2 4" xfId="20906" xr:uid="{00000000-0005-0000-0000-0000134F0000}"/>
    <cellStyle name="Input [yellow] 3 3 2 6 2 5" xfId="20907" xr:uid="{00000000-0005-0000-0000-0000144F0000}"/>
    <cellStyle name="Input [yellow] 3 3 2 6 2 6" xfId="20908" xr:uid="{00000000-0005-0000-0000-0000154F0000}"/>
    <cellStyle name="Input [yellow] 3 3 2 6 2 7" xfId="20909" xr:uid="{00000000-0005-0000-0000-0000164F0000}"/>
    <cellStyle name="Input [yellow] 3 3 2 6 2 8" xfId="20910" xr:uid="{00000000-0005-0000-0000-0000174F0000}"/>
    <cellStyle name="Input [yellow] 3 3 2 6 2 9" xfId="20911" xr:uid="{00000000-0005-0000-0000-0000184F0000}"/>
    <cellStyle name="Input [yellow] 3 3 2 6 3" xfId="20912" xr:uid="{00000000-0005-0000-0000-0000194F0000}"/>
    <cellStyle name="Input [yellow] 3 3 2 6 3 10" xfId="20913" xr:uid="{00000000-0005-0000-0000-00001A4F0000}"/>
    <cellStyle name="Input [yellow] 3 3 2 6 3 2" xfId="20914" xr:uid="{00000000-0005-0000-0000-00001B4F0000}"/>
    <cellStyle name="Input [yellow] 3 3 2 6 3 2 2" xfId="20915" xr:uid="{00000000-0005-0000-0000-00001C4F0000}"/>
    <cellStyle name="Input [yellow] 3 3 2 6 3 2 3" xfId="20916" xr:uid="{00000000-0005-0000-0000-00001D4F0000}"/>
    <cellStyle name="Input [yellow] 3 3 2 6 3 2 4" xfId="20917" xr:uid="{00000000-0005-0000-0000-00001E4F0000}"/>
    <cellStyle name="Input [yellow] 3 3 2 6 3 2 5" xfId="20918" xr:uid="{00000000-0005-0000-0000-00001F4F0000}"/>
    <cellStyle name="Input [yellow] 3 3 2 6 3 2 6" xfId="20919" xr:uid="{00000000-0005-0000-0000-0000204F0000}"/>
    <cellStyle name="Input [yellow] 3 3 2 6 3 2 7" xfId="20920" xr:uid="{00000000-0005-0000-0000-0000214F0000}"/>
    <cellStyle name="Input [yellow] 3 3 2 6 3 2 8" xfId="20921" xr:uid="{00000000-0005-0000-0000-0000224F0000}"/>
    <cellStyle name="Input [yellow] 3 3 2 6 3 3" xfId="20922" xr:uid="{00000000-0005-0000-0000-0000234F0000}"/>
    <cellStyle name="Input [yellow] 3 3 2 6 3 4" xfId="20923" xr:uid="{00000000-0005-0000-0000-0000244F0000}"/>
    <cellStyle name="Input [yellow] 3 3 2 6 3 5" xfId="20924" xr:uid="{00000000-0005-0000-0000-0000254F0000}"/>
    <cellStyle name="Input [yellow] 3 3 2 6 3 6" xfId="20925" xr:uid="{00000000-0005-0000-0000-0000264F0000}"/>
    <cellStyle name="Input [yellow] 3 3 2 6 3 7" xfId="20926" xr:uid="{00000000-0005-0000-0000-0000274F0000}"/>
    <cellStyle name="Input [yellow] 3 3 2 6 3 8" xfId="20927" xr:uid="{00000000-0005-0000-0000-0000284F0000}"/>
    <cellStyle name="Input [yellow] 3 3 2 6 3 9" xfId="20928" xr:uid="{00000000-0005-0000-0000-0000294F0000}"/>
    <cellStyle name="Input [yellow] 3 3 2 6 4" xfId="20929" xr:uid="{00000000-0005-0000-0000-00002A4F0000}"/>
    <cellStyle name="Input [yellow] 3 3 2 6 4 2" xfId="20930" xr:uid="{00000000-0005-0000-0000-00002B4F0000}"/>
    <cellStyle name="Input [yellow] 3 3 2 6 4 3" xfId="20931" xr:uid="{00000000-0005-0000-0000-00002C4F0000}"/>
    <cellStyle name="Input [yellow] 3 3 2 6 4 4" xfId="20932" xr:uid="{00000000-0005-0000-0000-00002D4F0000}"/>
    <cellStyle name="Input [yellow] 3 3 2 6 4 5" xfId="20933" xr:uid="{00000000-0005-0000-0000-00002E4F0000}"/>
    <cellStyle name="Input [yellow] 3 3 2 6 4 6" xfId="20934" xr:uid="{00000000-0005-0000-0000-00002F4F0000}"/>
    <cellStyle name="Input [yellow] 3 3 2 6 4 7" xfId="20935" xr:uid="{00000000-0005-0000-0000-0000304F0000}"/>
    <cellStyle name="Input [yellow] 3 3 2 6 4 8" xfId="20936" xr:uid="{00000000-0005-0000-0000-0000314F0000}"/>
    <cellStyle name="Input [yellow] 3 3 2 6 4 9" xfId="20937" xr:uid="{00000000-0005-0000-0000-0000324F0000}"/>
    <cellStyle name="Input [yellow] 3 3 2 6 5" xfId="20938" xr:uid="{00000000-0005-0000-0000-0000334F0000}"/>
    <cellStyle name="Input [yellow] 3 3 2 6 5 2" xfId="20939" xr:uid="{00000000-0005-0000-0000-0000344F0000}"/>
    <cellStyle name="Input [yellow] 3 3 2 6 5 3" xfId="20940" xr:uid="{00000000-0005-0000-0000-0000354F0000}"/>
    <cellStyle name="Input [yellow] 3 3 2 6 5 4" xfId="20941" xr:uid="{00000000-0005-0000-0000-0000364F0000}"/>
    <cellStyle name="Input [yellow] 3 3 2 6 5 5" xfId="20942" xr:uid="{00000000-0005-0000-0000-0000374F0000}"/>
    <cellStyle name="Input [yellow] 3 3 2 6 5 6" xfId="20943" xr:uid="{00000000-0005-0000-0000-0000384F0000}"/>
    <cellStyle name="Input [yellow] 3 3 2 6 5 7" xfId="20944" xr:uid="{00000000-0005-0000-0000-0000394F0000}"/>
    <cellStyle name="Input [yellow] 3 3 2 6 5 8" xfId="20945" xr:uid="{00000000-0005-0000-0000-00003A4F0000}"/>
    <cellStyle name="Input [yellow] 3 3 2 6 6" xfId="20946" xr:uid="{00000000-0005-0000-0000-00003B4F0000}"/>
    <cellStyle name="Input [yellow] 3 3 2 6 6 2" xfId="20947" xr:uid="{00000000-0005-0000-0000-00003C4F0000}"/>
    <cellStyle name="Input [yellow] 3 3 2 6 6 3" xfId="20948" xr:uid="{00000000-0005-0000-0000-00003D4F0000}"/>
    <cellStyle name="Input [yellow] 3 3 2 6 6 4" xfId="20949" xr:uid="{00000000-0005-0000-0000-00003E4F0000}"/>
    <cellStyle name="Input [yellow] 3 3 2 6 6 5" xfId="20950" xr:uid="{00000000-0005-0000-0000-00003F4F0000}"/>
    <cellStyle name="Input [yellow] 3 3 2 6 6 6" xfId="20951" xr:uid="{00000000-0005-0000-0000-0000404F0000}"/>
    <cellStyle name="Input [yellow] 3 3 2 6 6 7" xfId="20952" xr:uid="{00000000-0005-0000-0000-0000414F0000}"/>
    <cellStyle name="Input [yellow] 3 3 2 6 6 8" xfId="20953" xr:uid="{00000000-0005-0000-0000-0000424F0000}"/>
    <cellStyle name="Input [yellow] 3 3 2 6 7" xfId="20954" xr:uid="{00000000-0005-0000-0000-0000434F0000}"/>
    <cellStyle name="Input [yellow] 3 3 2 6 7 2" xfId="20955" xr:uid="{00000000-0005-0000-0000-0000444F0000}"/>
    <cellStyle name="Input [yellow] 3 3 2 6 7 3" xfId="20956" xr:uid="{00000000-0005-0000-0000-0000454F0000}"/>
    <cellStyle name="Input [yellow] 3 3 2 6 7 4" xfId="20957" xr:uid="{00000000-0005-0000-0000-0000464F0000}"/>
    <cellStyle name="Input [yellow] 3 3 2 6 7 5" xfId="20958" xr:uid="{00000000-0005-0000-0000-0000474F0000}"/>
    <cellStyle name="Input [yellow] 3 3 2 6 7 6" xfId="20959" xr:uid="{00000000-0005-0000-0000-0000484F0000}"/>
    <cellStyle name="Input [yellow] 3 3 2 6 7 7" xfId="20960" xr:uid="{00000000-0005-0000-0000-0000494F0000}"/>
    <cellStyle name="Input [yellow] 3 3 2 6 7 8" xfId="20961" xr:uid="{00000000-0005-0000-0000-00004A4F0000}"/>
    <cellStyle name="Input [yellow] 3 3 2 6 8" xfId="20962" xr:uid="{00000000-0005-0000-0000-00004B4F0000}"/>
    <cellStyle name="Input [yellow] 3 3 2 6 8 2" xfId="20963" xr:uid="{00000000-0005-0000-0000-00004C4F0000}"/>
    <cellStyle name="Input [yellow] 3 3 2 6 8 3" xfId="20964" xr:uid="{00000000-0005-0000-0000-00004D4F0000}"/>
    <cellStyle name="Input [yellow] 3 3 2 6 8 4" xfId="20965" xr:uid="{00000000-0005-0000-0000-00004E4F0000}"/>
    <cellStyle name="Input [yellow] 3 3 2 6 8 5" xfId="20966" xr:uid="{00000000-0005-0000-0000-00004F4F0000}"/>
    <cellStyle name="Input [yellow] 3 3 2 6 8 6" xfId="20967" xr:uid="{00000000-0005-0000-0000-0000504F0000}"/>
    <cellStyle name="Input [yellow] 3 3 2 6 8 7" xfId="20968" xr:uid="{00000000-0005-0000-0000-0000514F0000}"/>
    <cellStyle name="Input [yellow] 3 3 2 6 8 8" xfId="20969" xr:uid="{00000000-0005-0000-0000-0000524F0000}"/>
    <cellStyle name="Input [yellow] 3 3 2 6 9" xfId="20970" xr:uid="{00000000-0005-0000-0000-0000534F0000}"/>
    <cellStyle name="Input [yellow] 3 3 2 7" xfId="772" xr:uid="{00000000-0005-0000-0000-0000544F0000}"/>
    <cellStyle name="Input [yellow] 3 3 2 7 10" xfId="20971" xr:uid="{00000000-0005-0000-0000-0000554F0000}"/>
    <cellStyle name="Input [yellow] 3 3 2 7 2" xfId="20972" xr:uid="{00000000-0005-0000-0000-0000564F0000}"/>
    <cellStyle name="Input [yellow] 3 3 2 7 2 2" xfId="20973" xr:uid="{00000000-0005-0000-0000-0000574F0000}"/>
    <cellStyle name="Input [yellow] 3 3 2 7 2 3" xfId="20974" xr:uid="{00000000-0005-0000-0000-0000584F0000}"/>
    <cellStyle name="Input [yellow] 3 3 2 7 2 4" xfId="20975" xr:uid="{00000000-0005-0000-0000-0000594F0000}"/>
    <cellStyle name="Input [yellow] 3 3 2 7 2 5" xfId="20976" xr:uid="{00000000-0005-0000-0000-00005A4F0000}"/>
    <cellStyle name="Input [yellow] 3 3 2 7 2 6" xfId="20977" xr:uid="{00000000-0005-0000-0000-00005B4F0000}"/>
    <cellStyle name="Input [yellow] 3 3 2 7 2 7" xfId="20978" xr:uid="{00000000-0005-0000-0000-00005C4F0000}"/>
    <cellStyle name="Input [yellow] 3 3 2 7 2 8" xfId="20979" xr:uid="{00000000-0005-0000-0000-00005D4F0000}"/>
    <cellStyle name="Input [yellow] 3 3 2 7 3" xfId="20980" xr:uid="{00000000-0005-0000-0000-00005E4F0000}"/>
    <cellStyle name="Input [yellow] 3 3 2 7 4" xfId="20981" xr:uid="{00000000-0005-0000-0000-00005F4F0000}"/>
    <cellStyle name="Input [yellow] 3 3 2 7 5" xfId="20982" xr:uid="{00000000-0005-0000-0000-0000604F0000}"/>
    <cellStyle name="Input [yellow] 3 3 2 7 6" xfId="20983" xr:uid="{00000000-0005-0000-0000-0000614F0000}"/>
    <cellStyle name="Input [yellow] 3 3 2 7 7" xfId="20984" xr:uid="{00000000-0005-0000-0000-0000624F0000}"/>
    <cellStyle name="Input [yellow] 3 3 2 7 8" xfId="20985" xr:uid="{00000000-0005-0000-0000-0000634F0000}"/>
    <cellStyle name="Input [yellow] 3 3 2 7 9" xfId="20986" xr:uid="{00000000-0005-0000-0000-0000644F0000}"/>
    <cellStyle name="Input [yellow] 3 3 2 8" xfId="20987" xr:uid="{00000000-0005-0000-0000-0000654F0000}"/>
    <cellStyle name="Input [yellow] 3 3 2 8 10" xfId="20988" xr:uid="{00000000-0005-0000-0000-0000664F0000}"/>
    <cellStyle name="Input [yellow] 3 3 2 8 2" xfId="20989" xr:uid="{00000000-0005-0000-0000-0000674F0000}"/>
    <cellStyle name="Input [yellow] 3 3 2 8 2 2" xfId="20990" xr:uid="{00000000-0005-0000-0000-0000684F0000}"/>
    <cellStyle name="Input [yellow] 3 3 2 8 2 3" xfId="20991" xr:uid="{00000000-0005-0000-0000-0000694F0000}"/>
    <cellStyle name="Input [yellow] 3 3 2 8 2 4" xfId="20992" xr:uid="{00000000-0005-0000-0000-00006A4F0000}"/>
    <cellStyle name="Input [yellow] 3 3 2 8 2 5" xfId="20993" xr:uid="{00000000-0005-0000-0000-00006B4F0000}"/>
    <cellStyle name="Input [yellow] 3 3 2 8 2 6" xfId="20994" xr:uid="{00000000-0005-0000-0000-00006C4F0000}"/>
    <cellStyle name="Input [yellow] 3 3 2 8 2 7" xfId="20995" xr:uid="{00000000-0005-0000-0000-00006D4F0000}"/>
    <cellStyle name="Input [yellow] 3 3 2 8 2 8" xfId="20996" xr:uid="{00000000-0005-0000-0000-00006E4F0000}"/>
    <cellStyle name="Input [yellow] 3 3 2 8 3" xfId="20997" xr:uid="{00000000-0005-0000-0000-00006F4F0000}"/>
    <cellStyle name="Input [yellow] 3 3 2 8 4" xfId="20998" xr:uid="{00000000-0005-0000-0000-0000704F0000}"/>
    <cellStyle name="Input [yellow] 3 3 2 8 5" xfId="20999" xr:uid="{00000000-0005-0000-0000-0000714F0000}"/>
    <cellStyle name="Input [yellow] 3 3 2 8 6" xfId="21000" xr:uid="{00000000-0005-0000-0000-0000724F0000}"/>
    <cellStyle name="Input [yellow] 3 3 2 8 7" xfId="21001" xr:uid="{00000000-0005-0000-0000-0000734F0000}"/>
    <cellStyle name="Input [yellow] 3 3 2 8 8" xfId="21002" xr:uid="{00000000-0005-0000-0000-0000744F0000}"/>
    <cellStyle name="Input [yellow] 3 3 2 8 9" xfId="21003" xr:uid="{00000000-0005-0000-0000-0000754F0000}"/>
    <cellStyle name="Input [yellow] 3 3 2 9" xfId="21004" xr:uid="{00000000-0005-0000-0000-0000764F0000}"/>
    <cellStyle name="Input [yellow] 3 3 2 9 2" xfId="21005" xr:uid="{00000000-0005-0000-0000-0000774F0000}"/>
    <cellStyle name="Input [yellow] 3 3 2 9 3" xfId="21006" xr:uid="{00000000-0005-0000-0000-0000784F0000}"/>
    <cellStyle name="Input [yellow] 3 3 2 9 4" xfId="21007" xr:uid="{00000000-0005-0000-0000-0000794F0000}"/>
    <cellStyle name="Input [yellow] 3 3 2 9 5" xfId="21008" xr:uid="{00000000-0005-0000-0000-00007A4F0000}"/>
    <cellStyle name="Input [yellow] 3 3 2 9 6" xfId="21009" xr:uid="{00000000-0005-0000-0000-00007B4F0000}"/>
    <cellStyle name="Input [yellow] 3 3 2 9 7" xfId="21010" xr:uid="{00000000-0005-0000-0000-00007C4F0000}"/>
    <cellStyle name="Input [yellow] 3 3 2 9 8" xfId="21011" xr:uid="{00000000-0005-0000-0000-00007D4F0000}"/>
    <cellStyle name="Input [yellow] 3 3 2 9 9" xfId="21012" xr:uid="{00000000-0005-0000-0000-00007E4F0000}"/>
    <cellStyle name="Input [yellow] 3 3 20" xfId="21013" xr:uid="{00000000-0005-0000-0000-00007F4F0000}"/>
    <cellStyle name="Input [yellow] 3 3 3" xfId="773" xr:uid="{00000000-0005-0000-0000-0000804F0000}"/>
    <cellStyle name="Input [yellow] 3 3 3 10" xfId="21014" xr:uid="{00000000-0005-0000-0000-0000814F0000}"/>
    <cellStyle name="Input [yellow] 3 3 3 10 2" xfId="21015" xr:uid="{00000000-0005-0000-0000-0000824F0000}"/>
    <cellStyle name="Input [yellow] 3 3 3 10 3" xfId="21016" xr:uid="{00000000-0005-0000-0000-0000834F0000}"/>
    <cellStyle name="Input [yellow] 3 3 3 10 4" xfId="21017" xr:uid="{00000000-0005-0000-0000-0000844F0000}"/>
    <cellStyle name="Input [yellow] 3 3 3 10 5" xfId="21018" xr:uid="{00000000-0005-0000-0000-0000854F0000}"/>
    <cellStyle name="Input [yellow] 3 3 3 10 6" xfId="21019" xr:uid="{00000000-0005-0000-0000-0000864F0000}"/>
    <cellStyle name="Input [yellow] 3 3 3 10 7" xfId="21020" xr:uid="{00000000-0005-0000-0000-0000874F0000}"/>
    <cellStyle name="Input [yellow] 3 3 3 10 8" xfId="21021" xr:uid="{00000000-0005-0000-0000-0000884F0000}"/>
    <cellStyle name="Input [yellow] 3 3 3 11" xfId="21022" xr:uid="{00000000-0005-0000-0000-0000894F0000}"/>
    <cellStyle name="Input [yellow] 3 3 3 11 2" xfId="21023" xr:uid="{00000000-0005-0000-0000-00008A4F0000}"/>
    <cellStyle name="Input [yellow] 3 3 3 11 3" xfId="21024" xr:uid="{00000000-0005-0000-0000-00008B4F0000}"/>
    <cellStyle name="Input [yellow] 3 3 3 11 4" xfId="21025" xr:uid="{00000000-0005-0000-0000-00008C4F0000}"/>
    <cellStyle name="Input [yellow] 3 3 3 11 5" xfId="21026" xr:uid="{00000000-0005-0000-0000-00008D4F0000}"/>
    <cellStyle name="Input [yellow] 3 3 3 11 6" xfId="21027" xr:uid="{00000000-0005-0000-0000-00008E4F0000}"/>
    <cellStyle name="Input [yellow] 3 3 3 11 7" xfId="21028" xr:uid="{00000000-0005-0000-0000-00008F4F0000}"/>
    <cellStyle name="Input [yellow] 3 3 3 11 8" xfId="21029" xr:uid="{00000000-0005-0000-0000-0000904F0000}"/>
    <cellStyle name="Input [yellow] 3 3 3 12" xfId="21030" xr:uid="{00000000-0005-0000-0000-0000914F0000}"/>
    <cellStyle name="Input [yellow] 3 3 3 13" xfId="21031" xr:uid="{00000000-0005-0000-0000-0000924F0000}"/>
    <cellStyle name="Input [yellow] 3 3 3 14" xfId="21032" xr:uid="{00000000-0005-0000-0000-0000934F0000}"/>
    <cellStyle name="Input [yellow] 3 3 3 15" xfId="21033" xr:uid="{00000000-0005-0000-0000-0000944F0000}"/>
    <cellStyle name="Input [yellow] 3 3 3 16" xfId="21034" xr:uid="{00000000-0005-0000-0000-0000954F0000}"/>
    <cellStyle name="Input [yellow] 3 3 3 17" xfId="21035" xr:uid="{00000000-0005-0000-0000-0000964F0000}"/>
    <cellStyle name="Input [yellow] 3 3 3 18" xfId="21036" xr:uid="{00000000-0005-0000-0000-0000974F0000}"/>
    <cellStyle name="Input [yellow] 3 3 3 19" xfId="21037" xr:uid="{00000000-0005-0000-0000-0000984F0000}"/>
    <cellStyle name="Input [yellow] 3 3 3 2" xfId="774" xr:uid="{00000000-0005-0000-0000-0000994F0000}"/>
    <cellStyle name="Input [yellow] 3 3 3 2 10" xfId="21038" xr:uid="{00000000-0005-0000-0000-00009A4F0000}"/>
    <cellStyle name="Input [yellow] 3 3 3 2 11" xfId="21039" xr:uid="{00000000-0005-0000-0000-00009B4F0000}"/>
    <cellStyle name="Input [yellow] 3 3 3 2 12" xfId="21040" xr:uid="{00000000-0005-0000-0000-00009C4F0000}"/>
    <cellStyle name="Input [yellow] 3 3 3 2 13" xfId="21041" xr:uid="{00000000-0005-0000-0000-00009D4F0000}"/>
    <cellStyle name="Input [yellow] 3 3 3 2 14" xfId="21042" xr:uid="{00000000-0005-0000-0000-00009E4F0000}"/>
    <cellStyle name="Input [yellow] 3 3 3 2 15" xfId="21043" xr:uid="{00000000-0005-0000-0000-00009F4F0000}"/>
    <cellStyle name="Input [yellow] 3 3 3 2 16" xfId="21044" xr:uid="{00000000-0005-0000-0000-0000A04F0000}"/>
    <cellStyle name="Input [yellow] 3 3 3 2 17" xfId="21045" xr:uid="{00000000-0005-0000-0000-0000A14F0000}"/>
    <cellStyle name="Input [yellow] 3 3 3 2 2" xfId="775" xr:uid="{00000000-0005-0000-0000-0000A24F0000}"/>
    <cellStyle name="Input [yellow] 3 3 3 2 2 10" xfId="21046" xr:uid="{00000000-0005-0000-0000-0000A34F0000}"/>
    <cellStyle name="Input [yellow] 3 3 3 2 2 11" xfId="21047" xr:uid="{00000000-0005-0000-0000-0000A44F0000}"/>
    <cellStyle name="Input [yellow] 3 3 3 2 2 12" xfId="21048" xr:uid="{00000000-0005-0000-0000-0000A54F0000}"/>
    <cellStyle name="Input [yellow] 3 3 3 2 2 13" xfId="21049" xr:uid="{00000000-0005-0000-0000-0000A64F0000}"/>
    <cellStyle name="Input [yellow] 3 3 3 2 2 14" xfId="21050" xr:uid="{00000000-0005-0000-0000-0000A74F0000}"/>
    <cellStyle name="Input [yellow] 3 3 3 2 2 15" xfId="21051" xr:uid="{00000000-0005-0000-0000-0000A84F0000}"/>
    <cellStyle name="Input [yellow] 3 3 3 2 2 16" xfId="21052" xr:uid="{00000000-0005-0000-0000-0000A94F0000}"/>
    <cellStyle name="Input [yellow] 3 3 3 2 2 2" xfId="776" xr:uid="{00000000-0005-0000-0000-0000AA4F0000}"/>
    <cellStyle name="Input [yellow] 3 3 3 2 2 2 10" xfId="21053" xr:uid="{00000000-0005-0000-0000-0000AB4F0000}"/>
    <cellStyle name="Input [yellow] 3 3 3 2 2 2 2" xfId="21054" xr:uid="{00000000-0005-0000-0000-0000AC4F0000}"/>
    <cellStyle name="Input [yellow] 3 3 3 2 2 2 2 2" xfId="21055" xr:uid="{00000000-0005-0000-0000-0000AD4F0000}"/>
    <cellStyle name="Input [yellow] 3 3 3 2 2 2 2 3" xfId="21056" xr:uid="{00000000-0005-0000-0000-0000AE4F0000}"/>
    <cellStyle name="Input [yellow] 3 3 3 2 2 2 2 4" xfId="21057" xr:uid="{00000000-0005-0000-0000-0000AF4F0000}"/>
    <cellStyle name="Input [yellow] 3 3 3 2 2 2 2 5" xfId="21058" xr:uid="{00000000-0005-0000-0000-0000B04F0000}"/>
    <cellStyle name="Input [yellow] 3 3 3 2 2 2 2 6" xfId="21059" xr:uid="{00000000-0005-0000-0000-0000B14F0000}"/>
    <cellStyle name="Input [yellow] 3 3 3 2 2 2 2 7" xfId="21060" xr:uid="{00000000-0005-0000-0000-0000B24F0000}"/>
    <cellStyle name="Input [yellow] 3 3 3 2 2 2 2 8" xfId="21061" xr:uid="{00000000-0005-0000-0000-0000B34F0000}"/>
    <cellStyle name="Input [yellow] 3 3 3 2 2 2 3" xfId="21062" xr:uid="{00000000-0005-0000-0000-0000B44F0000}"/>
    <cellStyle name="Input [yellow] 3 3 3 2 2 2 4" xfId="21063" xr:uid="{00000000-0005-0000-0000-0000B54F0000}"/>
    <cellStyle name="Input [yellow] 3 3 3 2 2 2 5" xfId="21064" xr:uid="{00000000-0005-0000-0000-0000B64F0000}"/>
    <cellStyle name="Input [yellow] 3 3 3 2 2 2 6" xfId="21065" xr:uid="{00000000-0005-0000-0000-0000B74F0000}"/>
    <cellStyle name="Input [yellow] 3 3 3 2 2 2 7" xfId="21066" xr:uid="{00000000-0005-0000-0000-0000B84F0000}"/>
    <cellStyle name="Input [yellow] 3 3 3 2 2 2 8" xfId="21067" xr:uid="{00000000-0005-0000-0000-0000B94F0000}"/>
    <cellStyle name="Input [yellow] 3 3 3 2 2 2 9" xfId="21068" xr:uid="{00000000-0005-0000-0000-0000BA4F0000}"/>
    <cellStyle name="Input [yellow] 3 3 3 2 2 3" xfId="21069" xr:uid="{00000000-0005-0000-0000-0000BB4F0000}"/>
    <cellStyle name="Input [yellow] 3 3 3 2 2 3 10" xfId="21070" xr:uid="{00000000-0005-0000-0000-0000BC4F0000}"/>
    <cellStyle name="Input [yellow] 3 3 3 2 2 3 2" xfId="21071" xr:uid="{00000000-0005-0000-0000-0000BD4F0000}"/>
    <cellStyle name="Input [yellow] 3 3 3 2 2 3 2 2" xfId="21072" xr:uid="{00000000-0005-0000-0000-0000BE4F0000}"/>
    <cellStyle name="Input [yellow] 3 3 3 2 2 3 2 3" xfId="21073" xr:uid="{00000000-0005-0000-0000-0000BF4F0000}"/>
    <cellStyle name="Input [yellow] 3 3 3 2 2 3 2 4" xfId="21074" xr:uid="{00000000-0005-0000-0000-0000C04F0000}"/>
    <cellStyle name="Input [yellow] 3 3 3 2 2 3 2 5" xfId="21075" xr:uid="{00000000-0005-0000-0000-0000C14F0000}"/>
    <cellStyle name="Input [yellow] 3 3 3 2 2 3 2 6" xfId="21076" xr:uid="{00000000-0005-0000-0000-0000C24F0000}"/>
    <cellStyle name="Input [yellow] 3 3 3 2 2 3 2 7" xfId="21077" xr:uid="{00000000-0005-0000-0000-0000C34F0000}"/>
    <cellStyle name="Input [yellow] 3 3 3 2 2 3 2 8" xfId="21078" xr:uid="{00000000-0005-0000-0000-0000C44F0000}"/>
    <cellStyle name="Input [yellow] 3 3 3 2 2 3 3" xfId="21079" xr:uid="{00000000-0005-0000-0000-0000C54F0000}"/>
    <cellStyle name="Input [yellow] 3 3 3 2 2 3 4" xfId="21080" xr:uid="{00000000-0005-0000-0000-0000C64F0000}"/>
    <cellStyle name="Input [yellow] 3 3 3 2 2 3 5" xfId="21081" xr:uid="{00000000-0005-0000-0000-0000C74F0000}"/>
    <cellStyle name="Input [yellow] 3 3 3 2 2 3 6" xfId="21082" xr:uid="{00000000-0005-0000-0000-0000C84F0000}"/>
    <cellStyle name="Input [yellow] 3 3 3 2 2 3 7" xfId="21083" xr:uid="{00000000-0005-0000-0000-0000C94F0000}"/>
    <cellStyle name="Input [yellow] 3 3 3 2 2 3 8" xfId="21084" xr:uid="{00000000-0005-0000-0000-0000CA4F0000}"/>
    <cellStyle name="Input [yellow] 3 3 3 2 2 3 9" xfId="21085" xr:uid="{00000000-0005-0000-0000-0000CB4F0000}"/>
    <cellStyle name="Input [yellow] 3 3 3 2 2 4" xfId="21086" xr:uid="{00000000-0005-0000-0000-0000CC4F0000}"/>
    <cellStyle name="Input [yellow] 3 3 3 2 2 4 2" xfId="21087" xr:uid="{00000000-0005-0000-0000-0000CD4F0000}"/>
    <cellStyle name="Input [yellow] 3 3 3 2 2 4 3" xfId="21088" xr:uid="{00000000-0005-0000-0000-0000CE4F0000}"/>
    <cellStyle name="Input [yellow] 3 3 3 2 2 4 4" xfId="21089" xr:uid="{00000000-0005-0000-0000-0000CF4F0000}"/>
    <cellStyle name="Input [yellow] 3 3 3 2 2 4 5" xfId="21090" xr:uid="{00000000-0005-0000-0000-0000D04F0000}"/>
    <cellStyle name="Input [yellow] 3 3 3 2 2 4 6" xfId="21091" xr:uid="{00000000-0005-0000-0000-0000D14F0000}"/>
    <cellStyle name="Input [yellow] 3 3 3 2 2 4 7" xfId="21092" xr:uid="{00000000-0005-0000-0000-0000D24F0000}"/>
    <cellStyle name="Input [yellow] 3 3 3 2 2 4 8" xfId="21093" xr:uid="{00000000-0005-0000-0000-0000D34F0000}"/>
    <cellStyle name="Input [yellow] 3 3 3 2 2 4 9" xfId="21094" xr:uid="{00000000-0005-0000-0000-0000D44F0000}"/>
    <cellStyle name="Input [yellow] 3 3 3 2 2 5" xfId="21095" xr:uid="{00000000-0005-0000-0000-0000D54F0000}"/>
    <cellStyle name="Input [yellow] 3 3 3 2 2 5 2" xfId="21096" xr:uid="{00000000-0005-0000-0000-0000D64F0000}"/>
    <cellStyle name="Input [yellow] 3 3 3 2 2 5 3" xfId="21097" xr:uid="{00000000-0005-0000-0000-0000D74F0000}"/>
    <cellStyle name="Input [yellow] 3 3 3 2 2 5 4" xfId="21098" xr:uid="{00000000-0005-0000-0000-0000D84F0000}"/>
    <cellStyle name="Input [yellow] 3 3 3 2 2 5 5" xfId="21099" xr:uid="{00000000-0005-0000-0000-0000D94F0000}"/>
    <cellStyle name="Input [yellow] 3 3 3 2 2 5 6" xfId="21100" xr:uid="{00000000-0005-0000-0000-0000DA4F0000}"/>
    <cellStyle name="Input [yellow] 3 3 3 2 2 5 7" xfId="21101" xr:uid="{00000000-0005-0000-0000-0000DB4F0000}"/>
    <cellStyle name="Input [yellow] 3 3 3 2 2 5 8" xfId="21102" xr:uid="{00000000-0005-0000-0000-0000DC4F0000}"/>
    <cellStyle name="Input [yellow] 3 3 3 2 2 6" xfId="21103" xr:uid="{00000000-0005-0000-0000-0000DD4F0000}"/>
    <cellStyle name="Input [yellow] 3 3 3 2 2 6 2" xfId="21104" xr:uid="{00000000-0005-0000-0000-0000DE4F0000}"/>
    <cellStyle name="Input [yellow] 3 3 3 2 2 6 3" xfId="21105" xr:uid="{00000000-0005-0000-0000-0000DF4F0000}"/>
    <cellStyle name="Input [yellow] 3 3 3 2 2 6 4" xfId="21106" xr:uid="{00000000-0005-0000-0000-0000E04F0000}"/>
    <cellStyle name="Input [yellow] 3 3 3 2 2 6 5" xfId="21107" xr:uid="{00000000-0005-0000-0000-0000E14F0000}"/>
    <cellStyle name="Input [yellow] 3 3 3 2 2 6 6" xfId="21108" xr:uid="{00000000-0005-0000-0000-0000E24F0000}"/>
    <cellStyle name="Input [yellow] 3 3 3 2 2 6 7" xfId="21109" xr:uid="{00000000-0005-0000-0000-0000E34F0000}"/>
    <cellStyle name="Input [yellow] 3 3 3 2 2 6 8" xfId="21110" xr:uid="{00000000-0005-0000-0000-0000E44F0000}"/>
    <cellStyle name="Input [yellow] 3 3 3 2 2 7" xfId="21111" xr:uid="{00000000-0005-0000-0000-0000E54F0000}"/>
    <cellStyle name="Input [yellow] 3 3 3 2 2 7 2" xfId="21112" xr:uid="{00000000-0005-0000-0000-0000E64F0000}"/>
    <cellStyle name="Input [yellow] 3 3 3 2 2 7 3" xfId="21113" xr:uid="{00000000-0005-0000-0000-0000E74F0000}"/>
    <cellStyle name="Input [yellow] 3 3 3 2 2 7 4" xfId="21114" xr:uid="{00000000-0005-0000-0000-0000E84F0000}"/>
    <cellStyle name="Input [yellow] 3 3 3 2 2 7 5" xfId="21115" xr:uid="{00000000-0005-0000-0000-0000E94F0000}"/>
    <cellStyle name="Input [yellow] 3 3 3 2 2 7 6" xfId="21116" xr:uid="{00000000-0005-0000-0000-0000EA4F0000}"/>
    <cellStyle name="Input [yellow] 3 3 3 2 2 7 7" xfId="21117" xr:uid="{00000000-0005-0000-0000-0000EB4F0000}"/>
    <cellStyle name="Input [yellow] 3 3 3 2 2 7 8" xfId="21118" xr:uid="{00000000-0005-0000-0000-0000EC4F0000}"/>
    <cellStyle name="Input [yellow] 3 3 3 2 2 8" xfId="21119" xr:uid="{00000000-0005-0000-0000-0000ED4F0000}"/>
    <cellStyle name="Input [yellow] 3 3 3 2 2 8 2" xfId="21120" xr:uid="{00000000-0005-0000-0000-0000EE4F0000}"/>
    <cellStyle name="Input [yellow] 3 3 3 2 2 8 3" xfId="21121" xr:uid="{00000000-0005-0000-0000-0000EF4F0000}"/>
    <cellStyle name="Input [yellow] 3 3 3 2 2 8 4" xfId="21122" xr:uid="{00000000-0005-0000-0000-0000F04F0000}"/>
    <cellStyle name="Input [yellow] 3 3 3 2 2 8 5" xfId="21123" xr:uid="{00000000-0005-0000-0000-0000F14F0000}"/>
    <cellStyle name="Input [yellow] 3 3 3 2 2 8 6" xfId="21124" xr:uid="{00000000-0005-0000-0000-0000F24F0000}"/>
    <cellStyle name="Input [yellow] 3 3 3 2 2 8 7" xfId="21125" xr:uid="{00000000-0005-0000-0000-0000F34F0000}"/>
    <cellStyle name="Input [yellow] 3 3 3 2 2 8 8" xfId="21126" xr:uid="{00000000-0005-0000-0000-0000F44F0000}"/>
    <cellStyle name="Input [yellow] 3 3 3 2 2 9" xfId="21127" xr:uid="{00000000-0005-0000-0000-0000F54F0000}"/>
    <cellStyle name="Input [yellow] 3 3 3 2 3" xfId="777" xr:uid="{00000000-0005-0000-0000-0000F64F0000}"/>
    <cellStyle name="Input [yellow] 3 3 3 2 3 10" xfId="21128" xr:uid="{00000000-0005-0000-0000-0000F74F0000}"/>
    <cellStyle name="Input [yellow] 3 3 3 2 3 2" xfId="21129" xr:uid="{00000000-0005-0000-0000-0000F84F0000}"/>
    <cellStyle name="Input [yellow] 3 3 3 2 3 2 2" xfId="21130" xr:uid="{00000000-0005-0000-0000-0000F94F0000}"/>
    <cellStyle name="Input [yellow] 3 3 3 2 3 2 3" xfId="21131" xr:uid="{00000000-0005-0000-0000-0000FA4F0000}"/>
    <cellStyle name="Input [yellow] 3 3 3 2 3 2 4" xfId="21132" xr:uid="{00000000-0005-0000-0000-0000FB4F0000}"/>
    <cellStyle name="Input [yellow] 3 3 3 2 3 2 5" xfId="21133" xr:uid="{00000000-0005-0000-0000-0000FC4F0000}"/>
    <cellStyle name="Input [yellow] 3 3 3 2 3 2 6" xfId="21134" xr:uid="{00000000-0005-0000-0000-0000FD4F0000}"/>
    <cellStyle name="Input [yellow] 3 3 3 2 3 2 7" xfId="21135" xr:uid="{00000000-0005-0000-0000-0000FE4F0000}"/>
    <cellStyle name="Input [yellow] 3 3 3 2 3 2 8" xfId="21136" xr:uid="{00000000-0005-0000-0000-0000FF4F0000}"/>
    <cellStyle name="Input [yellow] 3 3 3 2 3 3" xfId="21137" xr:uid="{00000000-0005-0000-0000-000000500000}"/>
    <cellStyle name="Input [yellow] 3 3 3 2 3 4" xfId="21138" xr:uid="{00000000-0005-0000-0000-000001500000}"/>
    <cellStyle name="Input [yellow] 3 3 3 2 3 5" xfId="21139" xr:uid="{00000000-0005-0000-0000-000002500000}"/>
    <cellStyle name="Input [yellow] 3 3 3 2 3 6" xfId="21140" xr:uid="{00000000-0005-0000-0000-000003500000}"/>
    <cellStyle name="Input [yellow] 3 3 3 2 3 7" xfId="21141" xr:uid="{00000000-0005-0000-0000-000004500000}"/>
    <cellStyle name="Input [yellow] 3 3 3 2 3 8" xfId="21142" xr:uid="{00000000-0005-0000-0000-000005500000}"/>
    <cellStyle name="Input [yellow] 3 3 3 2 3 9" xfId="21143" xr:uid="{00000000-0005-0000-0000-000006500000}"/>
    <cellStyle name="Input [yellow] 3 3 3 2 4" xfId="21144" xr:uid="{00000000-0005-0000-0000-000007500000}"/>
    <cellStyle name="Input [yellow] 3 3 3 2 4 10" xfId="21145" xr:uid="{00000000-0005-0000-0000-000008500000}"/>
    <cellStyle name="Input [yellow] 3 3 3 2 4 2" xfId="21146" xr:uid="{00000000-0005-0000-0000-000009500000}"/>
    <cellStyle name="Input [yellow] 3 3 3 2 4 2 2" xfId="21147" xr:uid="{00000000-0005-0000-0000-00000A500000}"/>
    <cellStyle name="Input [yellow] 3 3 3 2 4 2 3" xfId="21148" xr:uid="{00000000-0005-0000-0000-00000B500000}"/>
    <cellStyle name="Input [yellow] 3 3 3 2 4 2 4" xfId="21149" xr:uid="{00000000-0005-0000-0000-00000C500000}"/>
    <cellStyle name="Input [yellow] 3 3 3 2 4 2 5" xfId="21150" xr:uid="{00000000-0005-0000-0000-00000D500000}"/>
    <cellStyle name="Input [yellow] 3 3 3 2 4 2 6" xfId="21151" xr:uid="{00000000-0005-0000-0000-00000E500000}"/>
    <cellStyle name="Input [yellow] 3 3 3 2 4 2 7" xfId="21152" xr:uid="{00000000-0005-0000-0000-00000F500000}"/>
    <cellStyle name="Input [yellow] 3 3 3 2 4 2 8" xfId="21153" xr:uid="{00000000-0005-0000-0000-000010500000}"/>
    <cellStyle name="Input [yellow] 3 3 3 2 4 3" xfId="21154" xr:uid="{00000000-0005-0000-0000-000011500000}"/>
    <cellStyle name="Input [yellow] 3 3 3 2 4 4" xfId="21155" xr:uid="{00000000-0005-0000-0000-000012500000}"/>
    <cellStyle name="Input [yellow] 3 3 3 2 4 5" xfId="21156" xr:uid="{00000000-0005-0000-0000-000013500000}"/>
    <cellStyle name="Input [yellow] 3 3 3 2 4 6" xfId="21157" xr:uid="{00000000-0005-0000-0000-000014500000}"/>
    <cellStyle name="Input [yellow] 3 3 3 2 4 7" xfId="21158" xr:uid="{00000000-0005-0000-0000-000015500000}"/>
    <cellStyle name="Input [yellow] 3 3 3 2 4 8" xfId="21159" xr:uid="{00000000-0005-0000-0000-000016500000}"/>
    <cellStyle name="Input [yellow] 3 3 3 2 4 9" xfId="21160" xr:uid="{00000000-0005-0000-0000-000017500000}"/>
    <cellStyle name="Input [yellow] 3 3 3 2 5" xfId="21161" xr:uid="{00000000-0005-0000-0000-000018500000}"/>
    <cellStyle name="Input [yellow] 3 3 3 2 5 2" xfId="21162" xr:uid="{00000000-0005-0000-0000-000019500000}"/>
    <cellStyle name="Input [yellow] 3 3 3 2 5 3" xfId="21163" xr:uid="{00000000-0005-0000-0000-00001A500000}"/>
    <cellStyle name="Input [yellow] 3 3 3 2 5 4" xfId="21164" xr:uid="{00000000-0005-0000-0000-00001B500000}"/>
    <cellStyle name="Input [yellow] 3 3 3 2 5 5" xfId="21165" xr:uid="{00000000-0005-0000-0000-00001C500000}"/>
    <cellStyle name="Input [yellow] 3 3 3 2 5 6" xfId="21166" xr:uid="{00000000-0005-0000-0000-00001D500000}"/>
    <cellStyle name="Input [yellow] 3 3 3 2 5 7" xfId="21167" xr:uid="{00000000-0005-0000-0000-00001E500000}"/>
    <cellStyle name="Input [yellow] 3 3 3 2 5 8" xfId="21168" xr:uid="{00000000-0005-0000-0000-00001F500000}"/>
    <cellStyle name="Input [yellow] 3 3 3 2 5 9" xfId="21169" xr:uid="{00000000-0005-0000-0000-000020500000}"/>
    <cellStyle name="Input [yellow] 3 3 3 2 6" xfId="21170" xr:uid="{00000000-0005-0000-0000-000021500000}"/>
    <cellStyle name="Input [yellow] 3 3 3 2 6 2" xfId="21171" xr:uid="{00000000-0005-0000-0000-000022500000}"/>
    <cellStyle name="Input [yellow] 3 3 3 2 6 3" xfId="21172" xr:uid="{00000000-0005-0000-0000-000023500000}"/>
    <cellStyle name="Input [yellow] 3 3 3 2 6 4" xfId="21173" xr:uid="{00000000-0005-0000-0000-000024500000}"/>
    <cellStyle name="Input [yellow] 3 3 3 2 6 5" xfId="21174" xr:uid="{00000000-0005-0000-0000-000025500000}"/>
    <cellStyle name="Input [yellow] 3 3 3 2 6 6" xfId="21175" xr:uid="{00000000-0005-0000-0000-000026500000}"/>
    <cellStyle name="Input [yellow] 3 3 3 2 6 7" xfId="21176" xr:uid="{00000000-0005-0000-0000-000027500000}"/>
    <cellStyle name="Input [yellow] 3 3 3 2 6 8" xfId="21177" xr:uid="{00000000-0005-0000-0000-000028500000}"/>
    <cellStyle name="Input [yellow] 3 3 3 2 7" xfId="21178" xr:uid="{00000000-0005-0000-0000-000029500000}"/>
    <cellStyle name="Input [yellow] 3 3 3 2 7 2" xfId="21179" xr:uid="{00000000-0005-0000-0000-00002A500000}"/>
    <cellStyle name="Input [yellow] 3 3 3 2 7 3" xfId="21180" xr:uid="{00000000-0005-0000-0000-00002B500000}"/>
    <cellStyle name="Input [yellow] 3 3 3 2 7 4" xfId="21181" xr:uid="{00000000-0005-0000-0000-00002C500000}"/>
    <cellStyle name="Input [yellow] 3 3 3 2 7 5" xfId="21182" xr:uid="{00000000-0005-0000-0000-00002D500000}"/>
    <cellStyle name="Input [yellow] 3 3 3 2 7 6" xfId="21183" xr:uid="{00000000-0005-0000-0000-00002E500000}"/>
    <cellStyle name="Input [yellow] 3 3 3 2 7 7" xfId="21184" xr:uid="{00000000-0005-0000-0000-00002F500000}"/>
    <cellStyle name="Input [yellow] 3 3 3 2 7 8" xfId="21185" xr:uid="{00000000-0005-0000-0000-000030500000}"/>
    <cellStyle name="Input [yellow] 3 3 3 2 8" xfId="21186" xr:uid="{00000000-0005-0000-0000-000031500000}"/>
    <cellStyle name="Input [yellow] 3 3 3 2 8 2" xfId="21187" xr:uid="{00000000-0005-0000-0000-000032500000}"/>
    <cellStyle name="Input [yellow] 3 3 3 2 8 3" xfId="21188" xr:uid="{00000000-0005-0000-0000-000033500000}"/>
    <cellStyle name="Input [yellow] 3 3 3 2 8 4" xfId="21189" xr:uid="{00000000-0005-0000-0000-000034500000}"/>
    <cellStyle name="Input [yellow] 3 3 3 2 8 5" xfId="21190" xr:uid="{00000000-0005-0000-0000-000035500000}"/>
    <cellStyle name="Input [yellow] 3 3 3 2 8 6" xfId="21191" xr:uid="{00000000-0005-0000-0000-000036500000}"/>
    <cellStyle name="Input [yellow] 3 3 3 2 8 7" xfId="21192" xr:uid="{00000000-0005-0000-0000-000037500000}"/>
    <cellStyle name="Input [yellow] 3 3 3 2 8 8" xfId="21193" xr:uid="{00000000-0005-0000-0000-000038500000}"/>
    <cellStyle name="Input [yellow] 3 3 3 2 9" xfId="21194" xr:uid="{00000000-0005-0000-0000-000039500000}"/>
    <cellStyle name="Input [yellow] 3 3 3 2 9 2" xfId="21195" xr:uid="{00000000-0005-0000-0000-00003A500000}"/>
    <cellStyle name="Input [yellow] 3 3 3 2 9 3" xfId="21196" xr:uid="{00000000-0005-0000-0000-00003B500000}"/>
    <cellStyle name="Input [yellow] 3 3 3 2 9 4" xfId="21197" xr:uid="{00000000-0005-0000-0000-00003C500000}"/>
    <cellStyle name="Input [yellow] 3 3 3 2 9 5" xfId="21198" xr:uid="{00000000-0005-0000-0000-00003D500000}"/>
    <cellStyle name="Input [yellow] 3 3 3 2 9 6" xfId="21199" xr:uid="{00000000-0005-0000-0000-00003E500000}"/>
    <cellStyle name="Input [yellow] 3 3 3 2 9 7" xfId="21200" xr:uid="{00000000-0005-0000-0000-00003F500000}"/>
    <cellStyle name="Input [yellow] 3 3 3 2 9 8" xfId="21201" xr:uid="{00000000-0005-0000-0000-000040500000}"/>
    <cellStyle name="Input [yellow] 3 3 3 3" xfId="778" xr:uid="{00000000-0005-0000-0000-000041500000}"/>
    <cellStyle name="Input [yellow] 3 3 3 3 10" xfId="21202" xr:uid="{00000000-0005-0000-0000-000042500000}"/>
    <cellStyle name="Input [yellow] 3 3 3 3 11" xfId="21203" xr:uid="{00000000-0005-0000-0000-000043500000}"/>
    <cellStyle name="Input [yellow] 3 3 3 3 12" xfId="21204" xr:uid="{00000000-0005-0000-0000-000044500000}"/>
    <cellStyle name="Input [yellow] 3 3 3 3 13" xfId="21205" xr:uid="{00000000-0005-0000-0000-000045500000}"/>
    <cellStyle name="Input [yellow] 3 3 3 3 14" xfId="21206" xr:uid="{00000000-0005-0000-0000-000046500000}"/>
    <cellStyle name="Input [yellow] 3 3 3 3 15" xfId="21207" xr:uid="{00000000-0005-0000-0000-000047500000}"/>
    <cellStyle name="Input [yellow] 3 3 3 3 16" xfId="21208" xr:uid="{00000000-0005-0000-0000-000048500000}"/>
    <cellStyle name="Input [yellow] 3 3 3 3 17" xfId="21209" xr:uid="{00000000-0005-0000-0000-000049500000}"/>
    <cellStyle name="Input [yellow] 3 3 3 3 2" xfId="779" xr:uid="{00000000-0005-0000-0000-00004A500000}"/>
    <cellStyle name="Input [yellow] 3 3 3 3 2 10" xfId="21210" xr:uid="{00000000-0005-0000-0000-00004B500000}"/>
    <cellStyle name="Input [yellow] 3 3 3 3 2 11" xfId="21211" xr:uid="{00000000-0005-0000-0000-00004C500000}"/>
    <cellStyle name="Input [yellow] 3 3 3 3 2 12" xfId="21212" xr:uid="{00000000-0005-0000-0000-00004D500000}"/>
    <cellStyle name="Input [yellow] 3 3 3 3 2 13" xfId="21213" xr:uid="{00000000-0005-0000-0000-00004E500000}"/>
    <cellStyle name="Input [yellow] 3 3 3 3 2 14" xfId="21214" xr:uid="{00000000-0005-0000-0000-00004F500000}"/>
    <cellStyle name="Input [yellow] 3 3 3 3 2 15" xfId="21215" xr:uid="{00000000-0005-0000-0000-000050500000}"/>
    <cellStyle name="Input [yellow] 3 3 3 3 2 16" xfId="21216" xr:uid="{00000000-0005-0000-0000-000051500000}"/>
    <cellStyle name="Input [yellow] 3 3 3 3 2 2" xfId="780" xr:uid="{00000000-0005-0000-0000-000052500000}"/>
    <cellStyle name="Input [yellow] 3 3 3 3 2 2 10" xfId="21217" xr:uid="{00000000-0005-0000-0000-000053500000}"/>
    <cellStyle name="Input [yellow] 3 3 3 3 2 2 2" xfId="21218" xr:uid="{00000000-0005-0000-0000-000054500000}"/>
    <cellStyle name="Input [yellow] 3 3 3 3 2 2 2 2" xfId="21219" xr:uid="{00000000-0005-0000-0000-000055500000}"/>
    <cellStyle name="Input [yellow] 3 3 3 3 2 2 2 3" xfId="21220" xr:uid="{00000000-0005-0000-0000-000056500000}"/>
    <cellStyle name="Input [yellow] 3 3 3 3 2 2 2 4" xfId="21221" xr:uid="{00000000-0005-0000-0000-000057500000}"/>
    <cellStyle name="Input [yellow] 3 3 3 3 2 2 2 5" xfId="21222" xr:uid="{00000000-0005-0000-0000-000058500000}"/>
    <cellStyle name="Input [yellow] 3 3 3 3 2 2 2 6" xfId="21223" xr:uid="{00000000-0005-0000-0000-000059500000}"/>
    <cellStyle name="Input [yellow] 3 3 3 3 2 2 2 7" xfId="21224" xr:uid="{00000000-0005-0000-0000-00005A500000}"/>
    <cellStyle name="Input [yellow] 3 3 3 3 2 2 2 8" xfId="21225" xr:uid="{00000000-0005-0000-0000-00005B500000}"/>
    <cellStyle name="Input [yellow] 3 3 3 3 2 2 3" xfId="21226" xr:uid="{00000000-0005-0000-0000-00005C500000}"/>
    <cellStyle name="Input [yellow] 3 3 3 3 2 2 4" xfId="21227" xr:uid="{00000000-0005-0000-0000-00005D500000}"/>
    <cellStyle name="Input [yellow] 3 3 3 3 2 2 5" xfId="21228" xr:uid="{00000000-0005-0000-0000-00005E500000}"/>
    <cellStyle name="Input [yellow] 3 3 3 3 2 2 6" xfId="21229" xr:uid="{00000000-0005-0000-0000-00005F500000}"/>
    <cellStyle name="Input [yellow] 3 3 3 3 2 2 7" xfId="21230" xr:uid="{00000000-0005-0000-0000-000060500000}"/>
    <cellStyle name="Input [yellow] 3 3 3 3 2 2 8" xfId="21231" xr:uid="{00000000-0005-0000-0000-000061500000}"/>
    <cellStyle name="Input [yellow] 3 3 3 3 2 2 9" xfId="21232" xr:uid="{00000000-0005-0000-0000-000062500000}"/>
    <cellStyle name="Input [yellow] 3 3 3 3 2 3" xfId="21233" xr:uid="{00000000-0005-0000-0000-000063500000}"/>
    <cellStyle name="Input [yellow] 3 3 3 3 2 3 10" xfId="21234" xr:uid="{00000000-0005-0000-0000-000064500000}"/>
    <cellStyle name="Input [yellow] 3 3 3 3 2 3 2" xfId="21235" xr:uid="{00000000-0005-0000-0000-000065500000}"/>
    <cellStyle name="Input [yellow] 3 3 3 3 2 3 2 2" xfId="21236" xr:uid="{00000000-0005-0000-0000-000066500000}"/>
    <cellStyle name="Input [yellow] 3 3 3 3 2 3 2 3" xfId="21237" xr:uid="{00000000-0005-0000-0000-000067500000}"/>
    <cellStyle name="Input [yellow] 3 3 3 3 2 3 2 4" xfId="21238" xr:uid="{00000000-0005-0000-0000-000068500000}"/>
    <cellStyle name="Input [yellow] 3 3 3 3 2 3 2 5" xfId="21239" xr:uid="{00000000-0005-0000-0000-000069500000}"/>
    <cellStyle name="Input [yellow] 3 3 3 3 2 3 2 6" xfId="21240" xr:uid="{00000000-0005-0000-0000-00006A500000}"/>
    <cellStyle name="Input [yellow] 3 3 3 3 2 3 2 7" xfId="21241" xr:uid="{00000000-0005-0000-0000-00006B500000}"/>
    <cellStyle name="Input [yellow] 3 3 3 3 2 3 2 8" xfId="21242" xr:uid="{00000000-0005-0000-0000-00006C500000}"/>
    <cellStyle name="Input [yellow] 3 3 3 3 2 3 3" xfId="21243" xr:uid="{00000000-0005-0000-0000-00006D500000}"/>
    <cellStyle name="Input [yellow] 3 3 3 3 2 3 4" xfId="21244" xr:uid="{00000000-0005-0000-0000-00006E500000}"/>
    <cellStyle name="Input [yellow] 3 3 3 3 2 3 5" xfId="21245" xr:uid="{00000000-0005-0000-0000-00006F500000}"/>
    <cellStyle name="Input [yellow] 3 3 3 3 2 3 6" xfId="21246" xr:uid="{00000000-0005-0000-0000-000070500000}"/>
    <cellStyle name="Input [yellow] 3 3 3 3 2 3 7" xfId="21247" xr:uid="{00000000-0005-0000-0000-000071500000}"/>
    <cellStyle name="Input [yellow] 3 3 3 3 2 3 8" xfId="21248" xr:uid="{00000000-0005-0000-0000-000072500000}"/>
    <cellStyle name="Input [yellow] 3 3 3 3 2 3 9" xfId="21249" xr:uid="{00000000-0005-0000-0000-000073500000}"/>
    <cellStyle name="Input [yellow] 3 3 3 3 2 4" xfId="21250" xr:uid="{00000000-0005-0000-0000-000074500000}"/>
    <cellStyle name="Input [yellow] 3 3 3 3 2 4 2" xfId="21251" xr:uid="{00000000-0005-0000-0000-000075500000}"/>
    <cellStyle name="Input [yellow] 3 3 3 3 2 4 3" xfId="21252" xr:uid="{00000000-0005-0000-0000-000076500000}"/>
    <cellStyle name="Input [yellow] 3 3 3 3 2 4 4" xfId="21253" xr:uid="{00000000-0005-0000-0000-000077500000}"/>
    <cellStyle name="Input [yellow] 3 3 3 3 2 4 5" xfId="21254" xr:uid="{00000000-0005-0000-0000-000078500000}"/>
    <cellStyle name="Input [yellow] 3 3 3 3 2 4 6" xfId="21255" xr:uid="{00000000-0005-0000-0000-000079500000}"/>
    <cellStyle name="Input [yellow] 3 3 3 3 2 4 7" xfId="21256" xr:uid="{00000000-0005-0000-0000-00007A500000}"/>
    <cellStyle name="Input [yellow] 3 3 3 3 2 4 8" xfId="21257" xr:uid="{00000000-0005-0000-0000-00007B500000}"/>
    <cellStyle name="Input [yellow] 3 3 3 3 2 4 9" xfId="21258" xr:uid="{00000000-0005-0000-0000-00007C500000}"/>
    <cellStyle name="Input [yellow] 3 3 3 3 2 5" xfId="21259" xr:uid="{00000000-0005-0000-0000-00007D500000}"/>
    <cellStyle name="Input [yellow] 3 3 3 3 2 5 2" xfId="21260" xr:uid="{00000000-0005-0000-0000-00007E500000}"/>
    <cellStyle name="Input [yellow] 3 3 3 3 2 5 3" xfId="21261" xr:uid="{00000000-0005-0000-0000-00007F500000}"/>
    <cellStyle name="Input [yellow] 3 3 3 3 2 5 4" xfId="21262" xr:uid="{00000000-0005-0000-0000-000080500000}"/>
    <cellStyle name="Input [yellow] 3 3 3 3 2 5 5" xfId="21263" xr:uid="{00000000-0005-0000-0000-000081500000}"/>
    <cellStyle name="Input [yellow] 3 3 3 3 2 5 6" xfId="21264" xr:uid="{00000000-0005-0000-0000-000082500000}"/>
    <cellStyle name="Input [yellow] 3 3 3 3 2 5 7" xfId="21265" xr:uid="{00000000-0005-0000-0000-000083500000}"/>
    <cellStyle name="Input [yellow] 3 3 3 3 2 5 8" xfId="21266" xr:uid="{00000000-0005-0000-0000-000084500000}"/>
    <cellStyle name="Input [yellow] 3 3 3 3 2 6" xfId="21267" xr:uid="{00000000-0005-0000-0000-000085500000}"/>
    <cellStyle name="Input [yellow] 3 3 3 3 2 6 2" xfId="21268" xr:uid="{00000000-0005-0000-0000-000086500000}"/>
    <cellStyle name="Input [yellow] 3 3 3 3 2 6 3" xfId="21269" xr:uid="{00000000-0005-0000-0000-000087500000}"/>
    <cellStyle name="Input [yellow] 3 3 3 3 2 6 4" xfId="21270" xr:uid="{00000000-0005-0000-0000-000088500000}"/>
    <cellStyle name="Input [yellow] 3 3 3 3 2 6 5" xfId="21271" xr:uid="{00000000-0005-0000-0000-000089500000}"/>
    <cellStyle name="Input [yellow] 3 3 3 3 2 6 6" xfId="21272" xr:uid="{00000000-0005-0000-0000-00008A500000}"/>
    <cellStyle name="Input [yellow] 3 3 3 3 2 6 7" xfId="21273" xr:uid="{00000000-0005-0000-0000-00008B500000}"/>
    <cellStyle name="Input [yellow] 3 3 3 3 2 6 8" xfId="21274" xr:uid="{00000000-0005-0000-0000-00008C500000}"/>
    <cellStyle name="Input [yellow] 3 3 3 3 2 7" xfId="21275" xr:uid="{00000000-0005-0000-0000-00008D500000}"/>
    <cellStyle name="Input [yellow] 3 3 3 3 2 7 2" xfId="21276" xr:uid="{00000000-0005-0000-0000-00008E500000}"/>
    <cellStyle name="Input [yellow] 3 3 3 3 2 7 3" xfId="21277" xr:uid="{00000000-0005-0000-0000-00008F500000}"/>
    <cellStyle name="Input [yellow] 3 3 3 3 2 7 4" xfId="21278" xr:uid="{00000000-0005-0000-0000-000090500000}"/>
    <cellStyle name="Input [yellow] 3 3 3 3 2 7 5" xfId="21279" xr:uid="{00000000-0005-0000-0000-000091500000}"/>
    <cellStyle name="Input [yellow] 3 3 3 3 2 7 6" xfId="21280" xr:uid="{00000000-0005-0000-0000-000092500000}"/>
    <cellStyle name="Input [yellow] 3 3 3 3 2 7 7" xfId="21281" xr:uid="{00000000-0005-0000-0000-000093500000}"/>
    <cellStyle name="Input [yellow] 3 3 3 3 2 7 8" xfId="21282" xr:uid="{00000000-0005-0000-0000-000094500000}"/>
    <cellStyle name="Input [yellow] 3 3 3 3 2 8" xfId="21283" xr:uid="{00000000-0005-0000-0000-000095500000}"/>
    <cellStyle name="Input [yellow] 3 3 3 3 2 8 2" xfId="21284" xr:uid="{00000000-0005-0000-0000-000096500000}"/>
    <cellStyle name="Input [yellow] 3 3 3 3 2 8 3" xfId="21285" xr:uid="{00000000-0005-0000-0000-000097500000}"/>
    <cellStyle name="Input [yellow] 3 3 3 3 2 8 4" xfId="21286" xr:uid="{00000000-0005-0000-0000-000098500000}"/>
    <cellStyle name="Input [yellow] 3 3 3 3 2 8 5" xfId="21287" xr:uid="{00000000-0005-0000-0000-000099500000}"/>
    <cellStyle name="Input [yellow] 3 3 3 3 2 8 6" xfId="21288" xr:uid="{00000000-0005-0000-0000-00009A500000}"/>
    <cellStyle name="Input [yellow] 3 3 3 3 2 8 7" xfId="21289" xr:uid="{00000000-0005-0000-0000-00009B500000}"/>
    <cellStyle name="Input [yellow] 3 3 3 3 2 8 8" xfId="21290" xr:uid="{00000000-0005-0000-0000-00009C500000}"/>
    <cellStyle name="Input [yellow] 3 3 3 3 2 9" xfId="21291" xr:uid="{00000000-0005-0000-0000-00009D500000}"/>
    <cellStyle name="Input [yellow] 3 3 3 3 3" xfId="781" xr:uid="{00000000-0005-0000-0000-00009E500000}"/>
    <cellStyle name="Input [yellow] 3 3 3 3 3 10" xfId="21292" xr:uid="{00000000-0005-0000-0000-00009F500000}"/>
    <cellStyle name="Input [yellow] 3 3 3 3 3 2" xfId="21293" xr:uid="{00000000-0005-0000-0000-0000A0500000}"/>
    <cellStyle name="Input [yellow] 3 3 3 3 3 2 2" xfId="21294" xr:uid="{00000000-0005-0000-0000-0000A1500000}"/>
    <cellStyle name="Input [yellow] 3 3 3 3 3 2 3" xfId="21295" xr:uid="{00000000-0005-0000-0000-0000A2500000}"/>
    <cellStyle name="Input [yellow] 3 3 3 3 3 2 4" xfId="21296" xr:uid="{00000000-0005-0000-0000-0000A3500000}"/>
    <cellStyle name="Input [yellow] 3 3 3 3 3 2 5" xfId="21297" xr:uid="{00000000-0005-0000-0000-0000A4500000}"/>
    <cellStyle name="Input [yellow] 3 3 3 3 3 2 6" xfId="21298" xr:uid="{00000000-0005-0000-0000-0000A5500000}"/>
    <cellStyle name="Input [yellow] 3 3 3 3 3 2 7" xfId="21299" xr:uid="{00000000-0005-0000-0000-0000A6500000}"/>
    <cellStyle name="Input [yellow] 3 3 3 3 3 2 8" xfId="21300" xr:uid="{00000000-0005-0000-0000-0000A7500000}"/>
    <cellStyle name="Input [yellow] 3 3 3 3 3 3" xfId="21301" xr:uid="{00000000-0005-0000-0000-0000A8500000}"/>
    <cellStyle name="Input [yellow] 3 3 3 3 3 4" xfId="21302" xr:uid="{00000000-0005-0000-0000-0000A9500000}"/>
    <cellStyle name="Input [yellow] 3 3 3 3 3 5" xfId="21303" xr:uid="{00000000-0005-0000-0000-0000AA500000}"/>
    <cellStyle name="Input [yellow] 3 3 3 3 3 6" xfId="21304" xr:uid="{00000000-0005-0000-0000-0000AB500000}"/>
    <cellStyle name="Input [yellow] 3 3 3 3 3 7" xfId="21305" xr:uid="{00000000-0005-0000-0000-0000AC500000}"/>
    <cellStyle name="Input [yellow] 3 3 3 3 3 8" xfId="21306" xr:uid="{00000000-0005-0000-0000-0000AD500000}"/>
    <cellStyle name="Input [yellow] 3 3 3 3 3 9" xfId="21307" xr:uid="{00000000-0005-0000-0000-0000AE500000}"/>
    <cellStyle name="Input [yellow] 3 3 3 3 4" xfId="21308" xr:uid="{00000000-0005-0000-0000-0000AF500000}"/>
    <cellStyle name="Input [yellow] 3 3 3 3 4 10" xfId="21309" xr:uid="{00000000-0005-0000-0000-0000B0500000}"/>
    <cellStyle name="Input [yellow] 3 3 3 3 4 2" xfId="21310" xr:uid="{00000000-0005-0000-0000-0000B1500000}"/>
    <cellStyle name="Input [yellow] 3 3 3 3 4 2 2" xfId="21311" xr:uid="{00000000-0005-0000-0000-0000B2500000}"/>
    <cellStyle name="Input [yellow] 3 3 3 3 4 2 3" xfId="21312" xr:uid="{00000000-0005-0000-0000-0000B3500000}"/>
    <cellStyle name="Input [yellow] 3 3 3 3 4 2 4" xfId="21313" xr:uid="{00000000-0005-0000-0000-0000B4500000}"/>
    <cellStyle name="Input [yellow] 3 3 3 3 4 2 5" xfId="21314" xr:uid="{00000000-0005-0000-0000-0000B5500000}"/>
    <cellStyle name="Input [yellow] 3 3 3 3 4 2 6" xfId="21315" xr:uid="{00000000-0005-0000-0000-0000B6500000}"/>
    <cellStyle name="Input [yellow] 3 3 3 3 4 2 7" xfId="21316" xr:uid="{00000000-0005-0000-0000-0000B7500000}"/>
    <cellStyle name="Input [yellow] 3 3 3 3 4 2 8" xfId="21317" xr:uid="{00000000-0005-0000-0000-0000B8500000}"/>
    <cellStyle name="Input [yellow] 3 3 3 3 4 3" xfId="21318" xr:uid="{00000000-0005-0000-0000-0000B9500000}"/>
    <cellStyle name="Input [yellow] 3 3 3 3 4 4" xfId="21319" xr:uid="{00000000-0005-0000-0000-0000BA500000}"/>
    <cellStyle name="Input [yellow] 3 3 3 3 4 5" xfId="21320" xr:uid="{00000000-0005-0000-0000-0000BB500000}"/>
    <cellStyle name="Input [yellow] 3 3 3 3 4 6" xfId="21321" xr:uid="{00000000-0005-0000-0000-0000BC500000}"/>
    <cellStyle name="Input [yellow] 3 3 3 3 4 7" xfId="21322" xr:uid="{00000000-0005-0000-0000-0000BD500000}"/>
    <cellStyle name="Input [yellow] 3 3 3 3 4 8" xfId="21323" xr:uid="{00000000-0005-0000-0000-0000BE500000}"/>
    <cellStyle name="Input [yellow] 3 3 3 3 4 9" xfId="21324" xr:uid="{00000000-0005-0000-0000-0000BF500000}"/>
    <cellStyle name="Input [yellow] 3 3 3 3 5" xfId="21325" xr:uid="{00000000-0005-0000-0000-0000C0500000}"/>
    <cellStyle name="Input [yellow] 3 3 3 3 5 2" xfId="21326" xr:uid="{00000000-0005-0000-0000-0000C1500000}"/>
    <cellStyle name="Input [yellow] 3 3 3 3 5 3" xfId="21327" xr:uid="{00000000-0005-0000-0000-0000C2500000}"/>
    <cellStyle name="Input [yellow] 3 3 3 3 5 4" xfId="21328" xr:uid="{00000000-0005-0000-0000-0000C3500000}"/>
    <cellStyle name="Input [yellow] 3 3 3 3 5 5" xfId="21329" xr:uid="{00000000-0005-0000-0000-0000C4500000}"/>
    <cellStyle name="Input [yellow] 3 3 3 3 5 6" xfId="21330" xr:uid="{00000000-0005-0000-0000-0000C5500000}"/>
    <cellStyle name="Input [yellow] 3 3 3 3 5 7" xfId="21331" xr:uid="{00000000-0005-0000-0000-0000C6500000}"/>
    <cellStyle name="Input [yellow] 3 3 3 3 5 8" xfId="21332" xr:uid="{00000000-0005-0000-0000-0000C7500000}"/>
    <cellStyle name="Input [yellow] 3 3 3 3 5 9" xfId="21333" xr:uid="{00000000-0005-0000-0000-0000C8500000}"/>
    <cellStyle name="Input [yellow] 3 3 3 3 6" xfId="21334" xr:uid="{00000000-0005-0000-0000-0000C9500000}"/>
    <cellStyle name="Input [yellow] 3 3 3 3 6 2" xfId="21335" xr:uid="{00000000-0005-0000-0000-0000CA500000}"/>
    <cellStyle name="Input [yellow] 3 3 3 3 6 3" xfId="21336" xr:uid="{00000000-0005-0000-0000-0000CB500000}"/>
    <cellStyle name="Input [yellow] 3 3 3 3 6 4" xfId="21337" xr:uid="{00000000-0005-0000-0000-0000CC500000}"/>
    <cellStyle name="Input [yellow] 3 3 3 3 6 5" xfId="21338" xr:uid="{00000000-0005-0000-0000-0000CD500000}"/>
    <cellStyle name="Input [yellow] 3 3 3 3 6 6" xfId="21339" xr:uid="{00000000-0005-0000-0000-0000CE500000}"/>
    <cellStyle name="Input [yellow] 3 3 3 3 6 7" xfId="21340" xr:uid="{00000000-0005-0000-0000-0000CF500000}"/>
    <cellStyle name="Input [yellow] 3 3 3 3 6 8" xfId="21341" xr:uid="{00000000-0005-0000-0000-0000D0500000}"/>
    <cellStyle name="Input [yellow] 3 3 3 3 7" xfId="21342" xr:uid="{00000000-0005-0000-0000-0000D1500000}"/>
    <cellStyle name="Input [yellow] 3 3 3 3 7 2" xfId="21343" xr:uid="{00000000-0005-0000-0000-0000D2500000}"/>
    <cellStyle name="Input [yellow] 3 3 3 3 7 3" xfId="21344" xr:uid="{00000000-0005-0000-0000-0000D3500000}"/>
    <cellStyle name="Input [yellow] 3 3 3 3 7 4" xfId="21345" xr:uid="{00000000-0005-0000-0000-0000D4500000}"/>
    <cellStyle name="Input [yellow] 3 3 3 3 7 5" xfId="21346" xr:uid="{00000000-0005-0000-0000-0000D5500000}"/>
    <cellStyle name="Input [yellow] 3 3 3 3 7 6" xfId="21347" xr:uid="{00000000-0005-0000-0000-0000D6500000}"/>
    <cellStyle name="Input [yellow] 3 3 3 3 7 7" xfId="21348" xr:uid="{00000000-0005-0000-0000-0000D7500000}"/>
    <cellStyle name="Input [yellow] 3 3 3 3 7 8" xfId="21349" xr:uid="{00000000-0005-0000-0000-0000D8500000}"/>
    <cellStyle name="Input [yellow] 3 3 3 3 8" xfId="21350" xr:uid="{00000000-0005-0000-0000-0000D9500000}"/>
    <cellStyle name="Input [yellow] 3 3 3 3 8 2" xfId="21351" xr:uid="{00000000-0005-0000-0000-0000DA500000}"/>
    <cellStyle name="Input [yellow] 3 3 3 3 8 3" xfId="21352" xr:uid="{00000000-0005-0000-0000-0000DB500000}"/>
    <cellStyle name="Input [yellow] 3 3 3 3 8 4" xfId="21353" xr:uid="{00000000-0005-0000-0000-0000DC500000}"/>
    <cellStyle name="Input [yellow] 3 3 3 3 8 5" xfId="21354" xr:uid="{00000000-0005-0000-0000-0000DD500000}"/>
    <cellStyle name="Input [yellow] 3 3 3 3 8 6" xfId="21355" xr:uid="{00000000-0005-0000-0000-0000DE500000}"/>
    <cellStyle name="Input [yellow] 3 3 3 3 8 7" xfId="21356" xr:uid="{00000000-0005-0000-0000-0000DF500000}"/>
    <cellStyle name="Input [yellow] 3 3 3 3 8 8" xfId="21357" xr:uid="{00000000-0005-0000-0000-0000E0500000}"/>
    <cellStyle name="Input [yellow] 3 3 3 3 9" xfId="21358" xr:uid="{00000000-0005-0000-0000-0000E1500000}"/>
    <cellStyle name="Input [yellow] 3 3 3 3 9 2" xfId="21359" xr:uid="{00000000-0005-0000-0000-0000E2500000}"/>
    <cellStyle name="Input [yellow] 3 3 3 3 9 3" xfId="21360" xr:uid="{00000000-0005-0000-0000-0000E3500000}"/>
    <cellStyle name="Input [yellow] 3 3 3 3 9 4" xfId="21361" xr:uid="{00000000-0005-0000-0000-0000E4500000}"/>
    <cellStyle name="Input [yellow] 3 3 3 3 9 5" xfId="21362" xr:uid="{00000000-0005-0000-0000-0000E5500000}"/>
    <cellStyle name="Input [yellow] 3 3 3 3 9 6" xfId="21363" xr:uid="{00000000-0005-0000-0000-0000E6500000}"/>
    <cellStyle name="Input [yellow] 3 3 3 3 9 7" xfId="21364" xr:uid="{00000000-0005-0000-0000-0000E7500000}"/>
    <cellStyle name="Input [yellow] 3 3 3 3 9 8" xfId="21365" xr:uid="{00000000-0005-0000-0000-0000E8500000}"/>
    <cellStyle name="Input [yellow] 3 3 3 4" xfId="782" xr:uid="{00000000-0005-0000-0000-0000E9500000}"/>
    <cellStyle name="Input [yellow] 3 3 3 4 10" xfId="21366" xr:uid="{00000000-0005-0000-0000-0000EA500000}"/>
    <cellStyle name="Input [yellow] 3 3 3 4 11" xfId="21367" xr:uid="{00000000-0005-0000-0000-0000EB500000}"/>
    <cellStyle name="Input [yellow] 3 3 3 4 12" xfId="21368" xr:uid="{00000000-0005-0000-0000-0000EC500000}"/>
    <cellStyle name="Input [yellow] 3 3 3 4 13" xfId="21369" xr:uid="{00000000-0005-0000-0000-0000ED500000}"/>
    <cellStyle name="Input [yellow] 3 3 3 4 14" xfId="21370" xr:uid="{00000000-0005-0000-0000-0000EE500000}"/>
    <cellStyle name="Input [yellow] 3 3 3 4 15" xfId="21371" xr:uid="{00000000-0005-0000-0000-0000EF500000}"/>
    <cellStyle name="Input [yellow] 3 3 3 4 16" xfId="21372" xr:uid="{00000000-0005-0000-0000-0000F0500000}"/>
    <cellStyle name="Input [yellow] 3 3 3 4 2" xfId="783" xr:uid="{00000000-0005-0000-0000-0000F1500000}"/>
    <cellStyle name="Input [yellow] 3 3 3 4 2 10" xfId="21373" xr:uid="{00000000-0005-0000-0000-0000F2500000}"/>
    <cellStyle name="Input [yellow] 3 3 3 4 2 2" xfId="21374" xr:uid="{00000000-0005-0000-0000-0000F3500000}"/>
    <cellStyle name="Input [yellow] 3 3 3 4 2 2 2" xfId="21375" xr:uid="{00000000-0005-0000-0000-0000F4500000}"/>
    <cellStyle name="Input [yellow] 3 3 3 4 2 2 3" xfId="21376" xr:uid="{00000000-0005-0000-0000-0000F5500000}"/>
    <cellStyle name="Input [yellow] 3 3 3 4 2 2 4" xfId="21377" xr:uid="{00000000-0005-0000-0000-0000F6500000}"/>
    <cellStyle name="Input [yellow] 3 3 3 4 2 2 5" xfId="21378" xr:uid="{00000000-0005-0000-0000-0000F7500000}"/>
    <cellStyle name="Input [yellow] 3 3 3 4 2 2 6" xfId="21379" xr:uid="{00000000-0005-0000-0000-0000F8500000}"/>
    <cellStyle name="Input [yellow] 3 3 3 4 2 2 7" xfId="21380" xr:uid="{00000000-0005-0000-0000-0000F9500000}"/>
    <cellStyle name="Input [yellow] 3 3 3 4 2 2 8" xfId="21381" xr:uid="{00000000-0005-0000-0000-0000FA500000}"/>
    <cellStyle name="Input [yellow] 3 3 3 4 2 3" xfId="21382" xr:uid="{00000000-0005-0000-0000-0000FB500000}"/>
    <cellStyle name="Input [yellow] 3 3 3 4 2 4" xfId="21383" xr:uid="{00000000-0005-0000-0000-0000FC500000}"/>
    <cellStyle name="Input [yellow] 3 3 3 4 2 5" xfId="21384" xr:uid="{00000000-0005-0000-0000-0000FD500000}"/>
    <cellStyle name="Input [yellow] 3 3 3 4 2 6" xfId="21385" xr:uid="{00000000-0005-0000-0000-0000FE500000}"/>
    <cellStyle name="Input [yellow] 3 3 3 4 2 7" xfId="21386" xr:uid="{00000000-0005-0000-0000-0000FF500000}"/>
    <cellStyle name="Input [yellow] 3 3 3 4 2 8" xfId="21387" xr:uid="{00000000-0005-0000-0000-000000510000}"/>
    <cellStyle name="Input [yellow] 3 3 3 4 2 9" xfId="21388" xr:uid="{00000000-0005-0000-0000-000001510000}"/>
    <cellStyle name="Input [yellow] 3 3 3 4 3" xfId="21389" xr:uid="{00000000-0005-0000-0000-000002510000}"/>
    <cellStyle name="Input [yellow] 3 3 3 4 3 10" xfId="21390" xr:uid="{00000000-0005-0000-0000-000003510000}"/>
    <cellStyle name="Input [yellow] 3 3 3 4 3 2" xfId="21391" xr:uid="{00000000-0005-0000-0000-000004510000}"/>
    <cellStyle name="Input [yellow] 3 3 3 4 3 2 2" xfId="21392" xr:uid="{00000000-0005-0000-0000-000005510000}"/>
    <cellStyle name="Input [yellow] 3 3 3 4 3 2 3" xfId="21393" xr:uid="{00000000-0005-0000-0000-000006510000}"/>
    <cellStyle name="Input [yellow] 3 3 3 4 3 2 4" xfId="21394" xr:uid="{00000000-0005-0000-0000-000007510000}"/>
    <cellStyle name="Input [yellow] 3 3 3 4 3 2 5" xfId="21395" xr:uid="{00000000-0005-0000-0000-000008510000}"/>
    <cellStyle name="Input [yellow] 3 3 3 4 3 2 6" xfId="21396" xr:uid="{00000000-0005-0000-0000-000009510000}"/>
    <cellStyle name="Input [yellow] 3 3 3 4 3 2 7" xfId="21397" xr:uid="{00000000-0005-0000-0000-00000A510000}"/>
    <cellStyle name="Input [yellow] 3 3 3 4 3 2 8" xfId="21398" xr:uid="{00000000-0005-0000-0000-00000B510000}"/>
    <cellStyle name="Input [yellow] 3 3 3 4 3 3" xfId="21399" xr:uid="{00000000-0005-0000-0000-00000C510000}"/>
    <cellStyle name="Input [yellow] 3 3 3 4 3 4" xfId="21400" xr:uid="{00000000-0005-0000-0000-00000D510000}"/>
    <cellStyle name="Input [yellow] 3 3 3 4 3 5" xfId="21401" xr:uid="{00000000-0005-0000-0000-00000E510000}"/>
    <cellStyle name="Input [yellow] 3 3 3 4 3 6" xfId="21402" xr:uid="{00000000-0005-0000-0000-00000F510000}"/>
    <cellStyle name="Input [yellow] 3 3 3 4 3 7" xfId="21403" xr:uid="{00000000-0005-0000-0000-000010510000}"/>
    <cellStyle name="Input [yellow] 3 3 3 4 3 8" xfId="21404" xr:uid="{00000000-0005-0000-0000-000011510000}"/>
    <cellStyle name="Input [yellow] 3 3 3 4 3 9" xfId="21405" xr:uid="{00000000-0005-0000-0000-000012510000}"/>
    <cellStyle name="Input [yellow] 3 3 3 4 4" xfId="21406" xr:uid="{00000000-0005-0000-0000-000013510000}"/>
    <cellStyle name="Input [yellow] 3 3 3 4 4 2" xfId="21407" xr:uid="{00000000-0005-0000-0000-000014510000}"/>
    <cellStyle name="Input [yellow] 3 3 3 4 4 3" xfId="21408" xr:uid="{00000000-0005-0000-0000-000015510000}"/>
    <cellStyle name="Input [yellow] 3 3 3 4 4 4" xfId="21409" xr:uid="{00000000-0005-0000-0000-000016510000}"/>
    <cellStyle name="Input [yellow] 3 3 3 4 4 5" xfId="21410" xr:uid="{00000000-0005-0000-0000-000017510000}"/>
    <cellStyle name="Input [yellow] 3 3 3 4 4 6" xfId="21411" xr:uid="{00000000-0005-0000-0000-000018510000}"/>
    <cellStyle name="Input [yellow] 3 3 3 4 4 7" xfId="21412" xr:uid="{00000000-0005-0000-0000-000019510000}"/>
    <cellStyle name="Input [yellow] 3 3 3 4 4 8" xfId="21413" xr:uid="{00000000-0005-0000-0000-00001A510000}"/>
    <cellStyle name="Input [yellow] 3 3 3 4 4 9" xfId="21414" xr:uid="{00000000-0005-0000-0000-00001B510000}"/>
    <cellStyle name="Input [yellow] 3 3 3 4 5" xfId="21415" xr:uid="{00000000-0005-0000-0000-00001C510000}"/>
    <cellStyle name="Input [yellow] 3 3 3 4 5 2" xfId="21416" xr:uid="{00000000-0005-0000-0000-00001D510000}"/>
    <cellStyle name="Input [yellow] 3 3 3 4 5 3" xfId="21417" xr:uid="{00000000-0005-0000-0000-00001E510000}"/>
    <cellStyle name="Input [yellow] 3 3 3 4 5 4" xfId="21418" xr:uid="{00000000-0005-0000-0000-00001F510000}"/>
    <cellStyle name="Input [yellow] 3 3 3 4 5 5" xfId="21419" xr:uid="{00000000-0005-0000-0000-000020510000}"/>
    <cellStyle name="Input [yellow] 3 3 3 4 5 6" xfId="21420" xr:uid="{00000000-0005-0000-0000-000021510000}"/>
    <cellStyle name="Input [yellow] 3 3 3 4 5 7" xfId="21421" xr:uid="{00000000-0005-0000-0000-000022510000}"/>
    <cellStyle name="Input [yellow] 3 3 3 4 5 8" xfId="21422" xr:uid="{00000000-0005-0000-0000-000023510000}"/>
    <cellStyle name="Input [yellow] 3 3 3 4 6" xfId="21423" xr:uid="{00000000-0005-0000-0000-000024510000}"/>
    <cellStyle name="Input [yellow] 3 3 3 4 6 2" xfId="21424" xr:uid="{00000000-0005-0000-0000-000025510000}"/>
    <cellStyle name="Input [yellow] 3 3 3 4 6 3" xfId="21425" xr:uid="{00000000-0005-0000-0000-000026510000}"/>
    <cellStyle name="Input [yellow] 3 3 3 4 6 4" xfId="21426" xr:uid="{00000000-0005-0000-0000-000027510000}"/>
    <cellStyle name="Input [yellow] 3 3 3 4 6 5" xfId="21427" xr:uid="{00000000-0005-0000-0000-000028510000}"/>
    <cellStyle name="Input [yellow] 3 3 3 4 6 6" xfId="21428" xr:uid="{00000000-0005-0000-0000-000029510000}"/>
    <cellStyle name="Input [yellow] 3 3 3 4 6 7" xfId="21429" xr:uid="{00000000-0005-0000-0000-00002A510000}"/>
    <cellStyle name="Input [yellow] 3 3 3 4 6 8" xfId="21430" xr:uid="{00000000-0005-0000-0000-00002B510000}"/>
    <cellStyle name="Input [yellow] 3 3 3 4 7" xfId="21431" xr:uid="{00000000-0005-0000-0000-00002C510000}"/>
    <cellStyle name="Input [yellow] 3 3 3 4 7 2" xfId="21432" xr:uid="{00000000-0005-0000-0000-00002D510000}"/>
    <cellStyle name="Input [yellow] 3 3 3 4 7 3" xfId="21433" xr:uid="{00000000-0005-0000-0000-00002E510000}"/>
    <cellStyle name="Input [yellow] 3 3 3 4 7 4" xfId="21434" xr:uid="{00000000-0005-0000-0000-00002F510000}"/>
    <cellStyle name="Input [yellow] 3 3 3 4 7 5" xfId="21435" xr:uid="{00000000-0005-0000-0000-000030510000}"/>
    <cellStyle name="Input [yellow] 3 3 3 4 7 6" xfId="21436" xr:uid="{00000000-0005-0000-0000-000031510000}"/>
    <cellStyle name="Input [yellow] 3 3 3 4 7 7" xfId="21437" xr:uid="{00000000-0005-0000-0000-000032510000}"/>
    <cellStyle name="Input [yellow] 3 3 3 4 7 8" xfId="21438" xr:uid="{00000000-0005-0000-0000-000033510000}"/>
    <cellStyle name="Input [yellow] 3 3 3 4 8" xfId="21439" xr:uid="{00000000-0005-0000-0000-000034510000}"/>
    <cellStyle name="Input [yellow] 3 3 3 4 8 2" xfId="21440" xr:uid="{00000000-0005-0000-0000-000035510000}"/>
    <cellStyle name="Input [yellow] 3 3 3 4 8 3" xfId="21441" xr:uid="{00000000-0005-0000-0000-000036510000}"/>
    <cellStyle name="Input [yellow] 3 3 3 4 8 4" xfId="21442" xr:uid="{00000000-0005-0000-0000-000037510000}"/>
    <cellStyle name="Input [yellow] 3 3 3 4 8 5" xfId="21443" xr:uid="{00000000-0005-0000-0000-000038510000}"/>
    <cellStyle name="Input [yellow] 3 3 3 4 8 6" xfId="21444" xr:uid="{00000000-0005-0000-0000-000039510000}"/>
    <cellStyle name="Input [yellow] 3 3 3 4 8 7" xfId="21445" xr:uid="{00000000-0005-0000-0000-00003A510000}"/>
    <cellStyle name="Input [yellow] 3 3 3 4 8 8" xfId="21446" xr:uid="{00000000-0005-0000-0000-00003B510000}"/>
    <cellStyle name="Input [yellow] 3 3 3 4 9" xfId="21447" xr:uid="{00000000-0005-0000-0000-00003C510000}"/>
    <cellStyle name="Input [yellow] 3 3 3 5" xfId="784" xr:uid="{00000000-0005-0000-0000-00003D510000}"/>
    <cellStyle name="Input [yellow] 3 3 3 5 10" xfId="21448" xr:uid="{00000000-0005-0000-0000-00003E510000}"/>
    <cellStyle name="Input [yellow] 3 3 3 5 2" xfId="21449" xr:uid="{00000000-0005-0000-0000-00003F510000}"/>
    <cellStyle name="Input [yellow] 3 3 3 5 2 2" xfId="21450" xr:uid="{00000000-0005-0000-0000-000040510000}"/>
    <cellStyle name="Input [yellow] 3 3 3 5 2 3" xfId="21451" xr:uid="{00000000-0005-0000-0000-000041510000}"/>
    <cellStyle name="Input [yellow] 3 3 3 5 2 4" xfId="21452" xr:uid="{00000000-0005-0000-0000-000042510000}"/>
    <cellStyle name="Input [yellow] 3 3 3 5 2 5" xfId="21453" xr:uid="{00000000-0005-0000-0000-000043510000}"/>
    <cellStyle name="Input [yellow] 3 3 3 5 2 6" xfId="21454" xr:uid="{00000000-0005-0000-0000-000044510000}"/>
    <cellStyle name="Input [yellow] 3 3 3 5 2 7" xfId="21455" xr:uid="{00000000-0005-0000-0000-000045510000}"/>
    <cellStyle name="Input [yellow] 3 3 3 5 2 8" xfId="21456" xr:uid="{00000000-0005-0000-0000-000046510000}"/>
    <cellStyle name="Input [yellow] 3 3 3 5 3" xfId="21457" xr:uid="{00000000-0005-0000-0000-000047510000}"/>
    <cellStyle name="Input [yellow] 3 3 3 5 4" xfId="21458" xr:uid="{00000000-0005-0000-0000-000048510000}"/>
    <cellStyle name="Input [yellow] 3 3 3 5 5" xfId="21459" xr:uid="{00000000-0005-0000-0000-000049510000}"/>
    <cellStyle name="Input [yellow] 3 3 3 5 6" xfId="21460" xr:uid="{00000000-0005-0000-0000-00004A510000}"/>
    <cellStyle name="Input [yellow] 3 3 3 5 7" xfId="21461" xr:uid="{00000000-0005-0000-0000-00004B510000}"/>
    <cellStyle name="Input [yellow] 3 3 3 5 8" xfId="21462" xr:uid="{00000000-0005-0000-0000-00004C510000}"/>
    <cellStyle name="Input [yellow] 3 3 3 5 9" xfId="21463" xr:uid="{00000000-0005-0000-0000-00004D510000}"/>
    <cellStyle name="Input [yellow] 3 3 3 6" xfId="21464" xr:uid="{00000000-0005-0000-0000-00004E510000}"/>
    <cellStyle name="Input [yellow] 3 3 3 6 10" xfId="21465" xr:uid="{00000000-0005-0000-0000-00004F510000}"/>
    <cellStyle name="Input [yellow] 3 3 3 6 2" xfId="21466" xr:uid="{00000000-0005-0000-0000-000050510000}"/>
    <cellStyle name="Input [yellow] 3 3 3 6 2 2" xfId="21467" xr:uid="{00000000-0005-0000-0000-000051510000}"/>
    <cellStyle name="Input [yellow] 3 3 3 6 2 3" xfId="21468" xr:uid="{00000000-0005-0000-0000-000052510000}"/>
    <cellStyle name="Input [yellow] 3 3 3 6 2 4" xfId="21469" xr:uid="{00000000-0005-0000-0000-000053510000}"/>
    <cellStyle name="Input [yellow] 3 3 3 6 2 5" xfId="21470" xr:uid="{00000000-0005-0000-0000-000054510000}"/>
    <cellStyle name="Input [yellow] 3 3 3 6 2 6" xfId="21471" xr:uid="{00000000-0005-0000-0000-000055510000}"/>
    <cellStyle name="Input [yellow] 3 3 3 6 2 7" xfId="21472" xr:uid="{00000000-0005-0000-0000-000056510000}"/>
    <cellStyle name="Input [yellow] 3 3 3 6 2 8" xfId="21473" xr:uid="{00000000-0005-0000-0000-000057510000}"/>
    <cellStyle name="Input [yellow] 3 3 3 6 3" xfId="21474" xr:uid="{00000000-0005-0000-0000-000058510000}"/>
    <cellStyle name="Input [yellow] 3 3 3 6 4" xfId="21475" xr:uid="{00000000-0005-0000-0000-000059510000}"/>
    <cellStyle name="Input [yellow] 3 3 3 6 5" xfId="21476" xr:uid="{00000000-0005-0000-0000-00005A510000}"/>
    <cellStyle name="Input [yellow] 3 3 3 6 6" xfId="21477" xr:uid="{00000000-0005-0000-0000-00005B510000}"/>
    <cellStyle name="Input [yellow] 3 3 3 6 7" xfId="21478" xr:uid="{00000000-0005-0000-0000-00005C510000}"/>
    <cellStyle name="Input [yellow] 3 3 3 6 8" xfId="21479" xr:uid="{00000000-0005-0000-0000-00005D510000}"/>
    <cellStyle name="Input [yellow] 3 3 3 6 9" xfId="21480" xr:uid="{00000000-0005-0000-0000-00005E510000}"/>
    <cellStyle name="Input [yellow] 3 3 3 7" xfId="21481" xr:uid="{00000000-0005-0000-0000-00005F510000}"/>
    <cellStyle name="Input [yellow] 3 3 3 7 2" xfId="21482" xr:uid="{00000000-0005-0000-0000-000060510000}"/>
    <cellStyle name="Input [yellow] 3 3 3 7 3" xfId="21483" xr:uid="{00000000-0005-0000-0000-000061510000}"/>
    <cellStyle name="Input [yellow] 3 3 3 7 4" xfId="21484" xr:uid="{00000000-0005-0000-0000-000062510000}"/>
    <cellStyle name="Input [yellow] 3 3 3 7 5" xfId="21485" xr:uid="{00000000-0005-0000-0000-000063510000}"/>
    <cellStyle name="Input [yellow] 3 3 3 7 6" xfId="21486" xr:uid="{00000000-0005-0000-0000-000064510000}"/>
    <cellStyle name="Input [yellow] 3 3 3 7 7" xfId="21487" xr:uid="{00000000-0005-0000-0000-000065510000}"/>
    <cellStyle name="Input [yellow] 3 3 3 7 8" xfId="21488" xr:uid="{00000000-0005-0000-0000-000066510000}"/>
    <cellStyle name="Input [yellow] 3 3 3 7 9" xfId="21489" xr:uid="{00000000-0005-0000-0000-000067510000}"/>
    <cellStyle name="Input [yellow] 3 3 3 8" xfId="21490" xr:uid="{00000000-0005-0000-0000-000068510000}"/>
    <cellStyle name="Input [yellow] 3 3 3 8 2" xfId="21491" xr:uid="{00000000-0005-0000-0000-000069510000}"/>
    <cellStyle name="Input [yellow] 3 3 3 8 3" xfId="21492" xr:uid="{00000000-0005-0000-0000-00006A510000}"/>
    <cellStyle name="Input [yellow] 3 3 3 8 4" xfId="21493" xr:uid="{00000000-0005-0000-0000-00006B510000}"/>
    <cellStyle name="Input [yellow] 3 3 3 8 5" xfId="21494" xr:uid="{00000000-0005-0000-0000-00006C510000}"/>
    <cellStyle name="Input [yellow] 3 3 3 8 6" xfId="21495" xr:uid="{00000000-0005-0000-0000-00006D510000}"/>
    <cellStyle name="Input [yellow] 3 3 3 8 7" xfId="21496" xr:uid="{00000000-0005-0000-0000-00006E510000}"/>
    <cellStyle name="Input [yellow] 3 3 3 8 8" xfId="21497" xr:uid="{00000000-0005-0000-0000-00006F510000}"/>
    <cellStyle name="Input [yellow] 3 3 3 9" xfId="21498" xr:uid="{00000000-0005-0000-0000-000070510000}"/>
    <cellStyle name="Input [yellow] 3 3 3 9 2" xfId="21499" xr:uid="{00000000-0005-0000-0000-000071510000}"/>
    <cellStyle name="Input [yellow] 3 3 3 9 3" xfId="21500" xr:uid="{00000000-0005-0000-0000-000072510000}"/>
    <cellStyle name="Input [yellow] 3 3 3 9 4" xfId="21501" xr:uid="{00000000-0005-0000-0000-000073510000}"/>
    <cellStyle name="Input [yellow] 3 3 3 9 5" xfId="21502" xr:uid="{00000000-0005-0000-0000-000074510000}"/>
    <cellStyle name="Input [yellow] 3 3 3 9 6" xfId="21503" xr:uid="{00000000-0005-0000-0000-000075510000}"/>
    <cellStyle name="Input [yellow] 3 3 3 9 7" xfId="21504" xr:uid="{00000000-0005-0000-0000-000076510000}"/>
    <cellStyle name="Input [yellow] 3 3 3 9 8" xfId="21505" xr:uid="{00000000-0005-0000-0000-000077510000}"/>
    <cellStyle name="Input [yellow] 3 3 4" xfId="785" xr:uid="{00000000-0005-0000-0000-000078510000}"/>
    <cellStyle name="Input [yellow] 3 3 4 10" xfId="21506" xr:uid="{00000000-0005-0000-0000-000079510000}"/>
    <cellStyle name="Input [yellow] 3 3 4 10 2" xfId="21507" xr:uid="{00000000-0005-0000-0000-00007A510000}"/>
    <cellStyle name="Input [yellow] 3 3 4 10 3" xfId="21508" xr:uid="{00000000-0005-0000-0000-00007B510000}"/>
    <cellStyle name="Input [yellow] 3 3 4 10 4" xfId="21509" xr:uid="{00000000-0005-0000-0000-00007C510000}"/>
    <cellStyle name="Input [yellow] 3 3 4 10 5" xfId="21510" xr:uid="{00000000-0005-0000-0000-00007D510000}"/>
    <cellStyle name="Input [yellow] 3 3 4 10 6" xfId="21511" xr:uid="{00000000-0005-0000-0000-00007E510000}"/>
    <cellStyle name="Input [yellow] 3 3 4 10 7" xfId="21512" xr:uid="{00000000-0005-0000-0000-00007F510000}"/>
    <cellStyle name="Input [yellow] 3 3 4 10 8" xfId="21513" xr:uid="{00000000-0005-0000-0000-000080510000}"/>
    <cellStyle name="Input [yellow] 3 3 4 11" xfId="21514" xr:uid="{00000000-0005-0000-0000-000081510000}"/>
    <cellStyle name="Input [yellow] 3 3 4 11 2" xfId="21515" xr:uid="{00000000-0005-0000-0000-000082510000}"/>
    <cellStyle name="Input [yellow] 3 3 4 11 3" xfId="21516" xr:uid="{00000000-0005-0000-0000-000083510000}"/>
    <cellStyle name="Input [yellow] 3 3 4 11 4" xfId="21517" xr:uid="{00000000-0005-0000-0000-000084510000}"/>
    <cellStyle name="Input [yellow] 3 3 4 11 5" xfId="21518" xr:uid="{00000000-0005-0000-0000-000085510000}"/>
    <cellStyle name="Input [yellow] 3 3 4 11 6" xfId="21519" xr:uid="{00000000-0005-0000-0000-000086510000}"/>
    <cellStyle name="Input [yellow] 3 3 4 11 7" xfId="21520" xr:uid="{00000000-0005-0000-0000-000087510000}"/>
    <cellStyle name="Input [yellow] 3 3 4 11 8" xfId="21521" xr:uid="{00000000-0005-0000-0000-000088510000}"/>
    <cellStyle name="Input [yellow] 3 3 4 12" xfId="21522" xr:uid="{00000000-0005-0000-0000-000089510000}"/>
    <cellStyle name="Input [yellow] 3 3 4 13" xfId="21523" xr:uid="{00000000-0005-0000-0000-00008A510000}"/>
    <cellStyle name="Input [yellow] 3 3 4 14" xfId="21524" xr:uid="{00000000-0005-0000-0000-00008B510000}"/>
    <cellStyle name="Input [yellow] 3 3 4 15" xfId="21525" xr:uid="{00000000-0005-0000-0000-00008C510000}"/>
    <cellStyle name="Input [yellow] 3 3 4 16" xfId="21526" xr:uid="{00000000-0005-0000-0000-00008D510000}"/>
    <cellStyle name="Input [yellow] 3 3 4 17" xfId="21527" xr:uid="{00000000-0005-0000-0000-00008E510000}"/>
    <cellStyle name="Input [yellow] 3 3 4 18" xfId="21528" xr:uid="{00000000-0005-0000-0000-00008F510000}"/>
    <cellStyle name="Input [yellow] 3 3 4 19" xfId="21529" xr:uid="{00000000-0005-0000-0000-000090510000}"/>
    <cellStyle name="Input [yellow] 3 3 4 2" xfId="786" xr:uid="{00000000-0005-0000-0000-000091510000}"/>
    <cellStyle name="Input [yellow] 3 3 4 2 10" xfId="21530" xr:uid="{00000000-0005-0000-0000-000092510000}"/>
    <cellStyle name="Input [yellow] 3 3 4 2 11" xfId="21531" xr:uid="{00000000-0005-0000-0000-000093510000}"/>
    <cellStyle name="Input [yellow] 3 3 4 2 12" xfId="21532" xr:uid="{00000000-0005-0000-0000-000094510000}"/>
    <cellStyle name="Input [yellow] 3 3 4 2 13" xfId="21533" xr:uid="{00000000-0005-0000-0000-000095510000}"/>
    <cellStyle name="Input [yellow] 3 3 4 2 14" xfId="21534" xr:uid="{00000000-0005-0000-0000-000096510000}"/>
    <cellStyle name="Input [yellow] 3 3 4 2 15" xfId="21535" xr:uid="{00000000-0005-0000-0000-000097510000}"/>
    <cellStyle name="Input [yellow] 3 3 4 2 16" xfId="21536" xr:uid="{00000000-0005-0000-0000-000098510000}"/>
    <cellStyle name="Input [yellow] 3 3 4 2 17" xfId="21537" xr:uid="{00000000-0005-0000-0000-000099510000}"/>
    <cellStyle name="Input [yellow] 3 3 4 2 2" xfId="787" xr:uid="{00000000-0005-0000-0000-00009A510000}"/>
    <cellStyle name="Input [yellow] 3 3 4 2 2 10" xfId="21538" xr:uid="{00000000-0005-0000-0000-00009B510000}"/>
    <cellStyle name="Input [yellow] 3 3 4 2 2 11" xfId="21539" xr:uid="{00000000-0005-0000-0000-00009C510000}"/>
    <cellStyle name="Input [yellow] 3 3 4 2 2 12" xfId="21540" xr:uid="{00000000-0005-0000-0000-00009D510000}"/>
    <cellStyle name="Input [yellow] 3 3 4 2 2 13" xfId="21541" xr:uid="{00000000-0005-0000-0000-00009E510000}"/>
    <cellStyle name="Input [yellow] 3 3 4 2 2 14" xfId="21542" xr:uid="{00000000-0005-0000-0000-00009F510000}"/>
    <cellStyle name="Input [yellow] 3 3 4 2 2 15" xfId="21543" xr:uid="{00000000-0005-0000-0000-0000A0510000}"/>
    <cellStyle name="Input [yellow] 3 3 4 2 2 16" xfId="21544" xr:uid="{00000000-0005-0000-0000-0000A1510000}"/>
    <cellStyle name="Input [yellow] 3 3 4 2 2 2" xfId="788" xr:uid="{00000000-0005-0000-0000-0000A2510000}"/>
    <cellStyle name="Input [yellow] 3 3 4 2 2 2 10" xfId="21545" xr:uid="{00000000-0005-0000-0000-0000A3510000}"/>
    <cellStyle name="Input [yellow] 3 3 4 2 2 2 2" xfId="21546" xr:uid="{00000000-0005-0000-0000-0000A4510000}"/>
    <cellStyle name="Input [yellow] 3 3 4 2 2 2 2 2" xfId="21547" xr:uid="{00000000-0005-0000-0000-0000A5510000}"/>
    <cellStyle name="Input [yellow] 3 3 4 2 2 2 2 3" xfId="21548" xr:uid="{00000000-0005-0000-0000-0000A6510000}"/>
    <cellStyle name="Input [yellow] 3 3 4 2 2 2 2 4" xfId="21549" xr:uid="{00000000-0005-0000-0000-0000A7510000}"/>
    <cellStyle name="Input [yellow] 3 3 4 2 2 2 2 5" xfId="21550" xr:uid="{00000000-0005-0000-0000-0000A8510000}"/>
    <cellStyle name="Input [yellow] 3 3 4 2 2 2 2 6" xfId="21551" xr:uid="{00000000-0005-0000-0000-0000A9510000}"/>
    <cellStyle name="Input [yellow] 3 3 4 2 2 2 2 7" xfId="21552" xr:uid="{00000000-0005-0000-0000-0000AA510000}"/>
    <cellStyle name="Input [yellow] 3 3 4 2 2 2 2 8" xfId="21553" xr:uid="{00000000-0005-0000-0000-0000AB510000}"/>
    <cellStyle name="Input [yellow] 3 3 4 2 2 2 3" xfId="21554" xr:uid="{00000000-0005-0000-0000-0000AC510000}"/>
    <cellStyle name="Input [yellow] 3 3 4 2 2 2 4" xfId="21555" xr:uid="{00000000-0005-0000-0000-0000AD510000}"/>
    <cellStyle name="Input [yellow] 3 3 4 2 2 2 5" xfId="21556" xr:uid="{00000000-0005-0000-0000-0000AE510000}"/>
    <cellStyle name="Input [yellow] 3 3 4 2 2 2 6" xfId="21557" xr:uid="{00000000-0005-0000-0000-0000AF510000}"/>
    <cellStyle name="Input [yellow] 3 3 4 2 2 2 7" xfId="21558" xr:uid="{00000000-0005-0000-0000-0000B0510000}"/>
    <cellStyle name="Input [yellow] 3 3 4 2 2 2 8" xfId="21559" xr:uid="{00000000-0005-0000-0000-0000B1510000}"/>
    <cellStyle name="Input [yellow] 3 3 4 2 2 2 9" xfId="21560" xr:uid="{00000000-0005-0000-0000-0000B2510000}"/>
    <cellStyle name="Input [yellow] 3 3 4 2 2 3" xfId="21561" xr:uid="{00000000-0005-0000-0000-0000B3510000}"/>
    <cellStyle name="Input [yellow] 3 3 4 2 2 3 10" xfId="21562" xr:uid="{00000000-0005-0000-0000-0000B4510000}"/>
    <cellStyle name="Input [yellow] 3 3 4 2 2 3 2" xfId="21563" xr:uid="{00000000-0005-0000-0000-0000B5510000}"/>
    <cellStyle name="Input [yellow] 3 3 4 2 2 3 2 2" xfId="21564" xr:uid="{00000000-0005-0000-0000-0000B6510000}"/>
    <cellStyle name="Input [yellow] 3 3 4 2 2 3 2 3" xfId="21565" xr:uid="{00000000-0005-0000-0000-0000B7510000}"/>
    <cellStyle name="Input [yellow] 3 3 4 2 2 3 2 4" xfId="21566" xr:uid="{00000000-0005-0000-0000-0000B8510000}"/>
    <cellStyle name="Input [yellow] 3 3 4 2 2 3 2 5" xfId="21567" xr:uid="{00000000-0005-0000-0000-0000B9510000}"/>
    <cellStyle name="Input [yellow] 3 3 4 2 2 3 2 6" xfId="21568" xr:uid="{00000000-0005-0000-0000-0000BA510000}"/>
    <cellStyle name="Input [yellow] 3 3 4 2 2 3 2 7" xfId="21569" xr:uid="{00000000-0005-0000-0000-0000BB510000}"/>
    <cellStyle name="Input [yellow] 3 3 4 2 2 3 2 8" xfId="21570" xr:uid="{00000000-0005-0000-0000-0000BC510000}"/>
    <cellStyle name="Input [yellow] 3 3 4 2 2 3 3" xfId="21571" xr:uid="{00000000-0005-0000-0000-0000BD510000}"/>
    <cellStyle name="Input [yellow] 3 3 4 2 2 3 4" xfId="21572" xr:uid="{00000000-0005-0000-0000-0000BE510000}"/>
    <cellStyle name="Input [yellow] 3 3 4 2 2 3 5" xfId="21573" xr:uid="{00000000-0005-0000-0000-0000BF510000}"/>
    <cellStyle name="Input [yellow] 3 3 4 2 2 3 6" xfId="21574" xr:uid="{00000000-0005-0000-0000-0000C0510000}"/>
    <cellStyle name="Input [yellow] 3 3 4 2 2 3 7" xfId="21575" xr:uid="{00000000-0005-0000-0000-0000C1510000}"/>
    <cellStyle name="Input [yellow] 3 3 4 2 2 3 8" xfId="21576" xr:uid="{00000000-0005-0000-0000-0000C2510000}"/>
    <cellStyle name="Input [yellow] 3 3 4 2 2 3 9" xfId="21577" xr:uid="{00000000-0005-0000-0000-0000C3510000}"/>
    <cellStyle name="Input [yellow] 3 3 4 2 2 4" xfId="21578" xr:uid="{00000000-0005-0000-0000-0000C4510000}"/>
    <cellStyle name="Input [yellow] 3 3 4 2 2 4 2" xfId="21579" xr:uid="{00000000-0005-0000-0000-0000C5510000}"/>
    <cellStyle name="Input [yellow] 3 3 4 2 2 4 3" xfId="21580" xr:uid="{00000000-0005-0000-0000-0000C6510000}"/>
    <cellStyle name="Input [yellow] 3 3 4 2 2 4 4" xfId="21581" xr:uid="{00000000-0005-0000-0000-0000C7510000}"/>
    <cellStyle name="Input [yellow] 3 3 4 2 2 4 5" xfId="21582" xr:uid="{00000000-0005-0000-0000-0000C8510000}"/>
    <cellStyle name="Input [yellow] 3 3 4 2 2 4 6" xfId="21583" xr:uid="{00000000-0005-0000-0000-0000C9510000}"/>
    <cellStyle name="Input [yellow] 3 3 4 2 2 4 7" xfId="21584" xr:uid="{00000000-0005-0000-0000-0000CA510000}"/>
    <cellStyle name="Input [yellow] 3 3 4 2 2 4 8" xfId="21585" xr:uid="{00000000-0005-0000-0000-0000CB510000}"/>
    <cellStyle name="Input [yellow] 3 3 4 2 2 4 9" xfId="21586" xr:uid="{00000000-0005-0000-0000-0000CC510000}"/>
    <cellStyle name="Input [yellow] 3 3 4 2 2 5" xfId="21587" xr:uid="{00000000-0005-0000-0000-0000CD510000}"/>
    <cellStyle name="Input [yellow] 3 3 4 2 2 5 2" xfId="21588" xr:uid="{00000000-0005-0000-0000-0000CE510000}"/>
    <cellStyle name="Input [yellow] 3 3 4 2 2 5 3" xfId="21589" xr:uid="{00000000-0005-0000-0000-0000CF510000}"/>
    <cellStyle name="Input [yellow] 3 3 4 2 2 5 4" xfId="21590" xr:uid="{00000000-0005-0000-0000-0000D0510000}"/>
    <cellStyle name="Input [yellow] 3 3 4 2 2 5 5" xfId="21591" xr:uid="{00000000-0005-0000-0000-0000D1510000}"/>
    <cellStyle name="Input [yellow] 3 3 4 2 2 5 6" xfId="21592" xr:uid="{00000000-0005-0000-0000-0000D2510000}"/>
    <cellStyle name="Input [yellow] 3 3 4 2 2 5 7" xfId="21593" xr:uid="{00000000-0005-0000-0000-0000D3510000}"/>
    <cellStyle name="Input [yellow] 3 3 4 2 2 5 8" xfId="21594" xr:uid="{00000000-0005-0000-0000-0000D4510000}"/>
    <cellStyle name="Input [yellow] 3 3 4 2 2 6" xfId="21595" xr:uid="{00000000-0005-0000-0000-0000D5510000}"/>
    <cellStyle name="Input [yellow] 3 3 4 2 2 6 2" xfId="21596" xr:uid="{00000000-0005-0000-0000-0000D6510000}"/>
    <cellStyle name="Input [yellow] 3 3 4 2 2 6 3" xfId="21597" xr:uid="{00000000-0005-0000-0000-0000D7510000}"/>
    <cellStyle name="Input [yellow] 3 3 4 2 2 6 4" xfId="21598" xr:uid="{00000000-0005-0000-0000-0000D8510000}"/>
    <cellStyle name="Input [yellow] 3 3 4 2 2 6 5" xfId="21599" xr:uid="{00000000-0005-0000-0000-0000D9510000}"/>
    <cellStyle name="Input [yellow] 3 3 4 2 2 6 6" xfId="21600" xr:uid="{00000000-0005-0000-0000-0000DA510000}"/>
    <cellStyle name="Input [yellow] 3 3 4 2 2 6 7" xfId="21601" xr:uid="{00000000-0005-0000-0000-0000DB510000}"/>
    <cellStyle name="Input [yellow] 3 3 4 2 2 6 8" xfId="21602" xr:uid="{00000000-0005-0000-0000-0000DC510000}"/>
    <cellStyle name="Input [yellow] 3 3 4 2 2 7" xfId="21603" xr:uid="{00000000-0005-0000-0000-0000DD510000}"/>
    <cellStyle name="Input [yellow] 3 3 4 2 2 7 2" xfId="21604" xr:uid="{00000000-0005-0000-0000-0000DE510000}"/>
    <cellStyle name="Input [yellow] 3 3 4 2 2 7 3" xfId="21605" xr:uid="{00000000-0005-0000-0000-0000DF510000}"/>
    <cellStyle name="Input [yellow] 3 3 4 2 2 7 4" xfId="21606" xr:uid="{00000000-0005-0000-0000-0000E0510000}"/>
    <cellStyle name="Input [yellow] 3 3 4 2 2 7 5" xfId="21607" xr:uid="{00000000-0005-0000-0000-0000E1510000}"/>
    <cellStyle name="Input [yellow] 3 3 4 2 2 7 6" xfId="21608" xr:uid="{00000000-0005-0000-0000-0000E2510000}"/>
    <cellStyle name="Input [yellow] 3 3 4 2 2 7 7" xfId="21609" xr:uid="{00000000-0005-0000-0000-0000E3510000}"/>
    <cellStyle name="Input [yellow] 3 3 4 2 2 7 8" xfId="21610" xr:uid="{00000000-0005-0000-0000-0000E4510000}"/>
    <cellStyle name="Input [yellow] 3 3 4 2 2 8" xfId="21611" xr:uid="{00000000-0005-0000-0000-0000E5510000}"/>
    <cellStyle name="Input [yellow] 3 3 4 2 2 8 2" xfId="21612" xr:uid="{00000000-0005-0000-0000-0000E6510000}"/>
    <cellStyle name="Input [yellow] 3 3 4 2 2 8 3" xfId="21613" xr:uid="{00000000-0005-0000-0000-0000E7510000}"/>
    <cellStyle name="Input [yellow] 3 3 4 2 2 8 4" xfId="21614" xr:uid="{00000000-0005-0000-0000-0000E8510000}"/>
    <cellStyle name="Input [yellow] 3 3 4 2 2 8 5" xfId="21615" xr:uid="{00000000-0005-0000-0000-0000E9510000}"/>
    <cellStyle name="Input [yellow] 3 3 4 2 2 8 6" xfId="21616" xr:uid="{00000000-0005-0000-0000-0000EA510000}"/>
    <cellStyle name="Input [yellow] 3 3 4 2 2 8 7" xfId="21617" xr:uid="{00000000-0005-0000-0000-0000EB510000}"/>
    <cellStyle name="Input [yellow] 3 3 4 2 2 8 8" xfId="21618" xr:uid="{00000000-0005-0000-0000-0000EC510000}"/>
    <cellStyle name="Input [yellow] 3 3 4 2 2 9" xfId="21619" xr:uid="{00000000-0005-0000-0000-0000ED510000}"/>
    <cellStyle name="Input [yellow] 3 3 4 2 3" xfId="789" xr:uid="{00000000-0005-0000-0000-0000EE510000}"/>
    <cellStyle name="Input [yellow] 3 3 4 2 3 10" xfId="21620" xr:uid="{00000000-0005-0000-0000-0000EF510000}"/>
    <cellStyle name="Input [yellow] 3 3 4 2 3 2" xfId="21621" xr:uid="{00000000-0005-0000-0000-0000F0510000}"/>
    <cellStyle name="Input [yellow] 3 3 4 2 3 2 2" xfId="21622" xr:uid="{00000000-0005-0000-0000-0000F1510000}"/>
    <cellStyle name="Input [yellow] 3 3 4 2 3 2 3" xfId="21623" xr:uid="{00000000-0005-0000-0000-0000F2510000}"/>
    <cellStyle name="Input [yellow] 3 3 4 2 3 2 4" xfId="21624" xr:uid="{00000000-0005-0000-0000-0000F3510000}"/>
    <cellStyle name="Input [yellow] 3 3 4 2 3 2 5" xfId="21625" xr:uid="{00000000-0005-0000-0000-0000F4510000}"/>
    <cellStyle name="Input [yellow] 3 3 4 2 3 2 6" xfId="21626" xr:uid="{00000000-0005-0000-0000-0000F5510000}"/>
    <cellStyle name="Input [yellow] 3 3 4 2 3 2 7" xfId="21627" xr:uid="{00000000-0005-0000-0000-0000F6510000}"/>
    <cellStyle name="Input [yellow] 3 3 4 2 3 2 8" xfId="21628" xr:uid="{00000000-0005-0000-0000-0000F7510000}"/>
    <cellStyle name="Input [yellow] 3 3 4 2 3 3" xfId="21629" xr:uid="{00000000-0005-0000-0000-0000F8510000}"/>
    <cellStyle name="Input [yellow] 3 3 4 2 3 4" xfId="21630" xr:uid="{00000000-0005-0000-0000-0000F9510000}"/>
    <cellStyle name="Input [yellow] 3 3 4 2 3 5" xfId="21631" xr:uid="{00000000-0005-0000-0000-0000FA510000}"/>
    <cellStyle name="Input [yellow] 3 3 4 2 3 6" xfId="21632" xr:uid="{00000000-0005-0000-0000-0000FB510000}"/>
    <cellStyle name="Input [yellow] 3 3 4 2 3 7" xfId="21633" xr:uid="{00000000-0005-0000-0000-0000FC510000}"/>
    <cellStyle name="Input [yellow] 3 3 4 2 3 8" xfId="21634" xr:uid="{00000000-0005-0000-0000-0000FD510000}"/>
    <cellStyle name="Input [yellow] 3 3 4 2 3 9" xfId="21635" xr:uid="{00000000-0005-0000-0000-0000FE510000}"/>
    <cellStyle name="Input [yellow] 3 3 4 2 4" xfId="21636" xr:uid="{00000000-0005-0000-0000-0000FF510000}"/>
    <cellStyle name="Input [yellow] 3 3 4 2 4 10" xfId="21637" xr:uid="{00000000-0005-0000-0000-000000520000}"/>
    <cellStyle name="Input [yellow] 3 3 4 2 4 2" xfId="21638" xr:uid="{00000000-0005-0000-0000-000001520000}"/>
    <cellStyle name="Input [yellow] 3 3 4 2 4 2 2" xfId="21639" xr:uid="{00000000-0005-0000-0000-000002520000}"/>
    <cellStyle name="Input [yellow] 3 3 4 2 4 2 3" xfId="21640" xr:uid="{00000000-0005-0000-0000-000003520000}"/>
    <cellStyle name="Input [yellow] 3 3 4 2 4 2 4" xfId="21641" xr:uid="{00000000-0005-0000-0000-000004520000}"/>
    <cellStyle name="Input [yellow] 3 3 4 2 4 2 5" xfId="21642" xr:uid="{00000000-0005-0000-0000-000005520000}"/>
    <cellStyle name="Input [yellow] 3 3 4 2 4 2 6" xfId="21643" xr:uid="{00000000-0005-0000-0000-000006520000}"/>
    <cellStyle name="Input [yellow] 3 3 4 2 4 2 7" xfId="21644" xr:uid="{00000000-0005-0000-0000-000007520000}"/>
    <cellStyle name="Input [yellow] 3 3 4 2 4 2 8" xfId="21645" xr:uid="{00000000-0005-0000-0000-000008520000}"/>
    <cellStyle name="Input [yellow] 3 3 4 2 4 3" xfId="21646" xr:uid="{00000000-0005-0000-0000-000009520000}"/>
    <cellStyle name="Input [yellow] 3 3 4 2 4 4" xfId="21647" xr:uid="{00000000-0005-0000-0000-00000A520000}"/>
    <cellStyle name="Input [yellow] 3 3 4 2 4 5" xfId="21648" xr:uid="{00000000-0005-0000-0000-00000B520000}"/>
    <cellStyle name="Input [yellow] 3 3 4 2 4 6" xfId="21649" xr:uid="{00000000-0005-0000-0000-00000C520000}"/>
    <cellStyle name="Input [yellow] 3 3 4 2 4 7" xfId="21650" xr:uid="{00000000-0005-0000-0000-00000D520000}"/>
    <cellStyle name="Input [yellow] 3 3 4 2 4 8" xfId="21651" xr:uid="{00000000-0005-0000-0000-00000E520000}"/>
    <cellStyle name="Input [yellow] 3 3 4 2 4 9" xfId="21652" xr:uid="{00000000-0005-0000-0000-00000F520000}"/>
    <cellStyle name="Input [yellow] 3 3 4 2 5" xfId="21653" xr:uid="{00000000-0005-0000-0000-000010520000}"/>
    <cellStyle name="Input [yellow] 3 3 4 2 5 2" xfId="21654" xr:uid="{00000000-0005-0000-0000-000011520000}"/>
    <cellStyle name="Input [yellow] 3 3 4 2 5 3" xfId="21655" xr:uid="{00000000-0005-0000-0000-000012520000}"/>
    <cellStyle name="Input [yellow] 3 3 4 2 5 4" xfId="21656" xr:uid="{00000000-0005-0000-0000-000013520000}"/>
    <cellStyle name="Input [yellow] 3 3 4 2 5 5" xfId="21657" xr:uid="{00000000-0005-0000-0000-000014520000}"/>
    <cellStyle name="Input [yellow] 3 3 4 2 5 6" xfId="21658" xr:uid="{00000000-0005-0000-0000-000015520000}"/>
    <cellStyle name="Input [yellow] 3 3 4 2 5 7" xfId="21659" xr:uid="{00000000-0005-0000-0000-000016520000}"/>
    <cellStyle name="Input [yellow] 3 3 4 2 5 8" xfId="21660" xr:uid="{00000000-0005-0000-0000-000017520000}"/>
    <cellStyle name="Input [yellow] 3 3 4 2 5 9" xfId="21661" xr:uid="{00000000-0005-0000-0000-000018520000}"/>
    <cellStyle name="Input [yellow] 3 3 4 2 6" xfId="21662" xr:uid="{00000000-0005-0000-0000-000019520000}"/>
    <cellStyle name="Input [yellow] 3 3 4 2 6 2" xfId="21663" xr:uid="{00000000-0005-0000-0000-00001A520000}"/>
    <cellStyle name="Input [yellow] 3 3 4 2 6 3" xfId="21664" xr:uid="{00000000-0005-0000-0000-00001B520000}"/>
    <cellStyle name="Input [yellow] 3 3 4 2 6 4" xfId="21665" xr:uid="{00000000-0005-0000-0000-00001C520000}"/>
    <cellStyle name="Input [yellow] 3 3 4 2 6 5" xfId="21666" xr:uid="{00000000-0005-0000-0000-00001D520000}"/>
    <cellStyle name="Input [yellow] 3 3 4 2 6 6" xfId="21667" xr:uid="{00000000-0005-0000-0000-00001E520000}"/>
    <cellStyle name="Input [yellow] 3 3 4 2 6 7" xfId="21668" xr:uid="{00000000-0005-0000-0000-00001F520000}"/>
    <cellStyle name="Input [yellow] 3 3 4 2 6 8" xfId="21669" xr:uid="{00000000-0005-0000-0000-000020520000}"/>
    <cellStyle name="Input [yellow] 3 3 4 2 7" xfId="21670" xr:uid="{00000000-0005-0000-0000-000021520000}"/>
    <cellStyle name="Input [yellow] 3 3 4 2 7 2" xfId="21671" xr:uid="{00000000-0005-0000-0000-000022520000}"/>
    <cellStyle name="Input [yellow] 3 3 4 2 7 3" xfId="21672" xr:uid="{00000000-0005-0000-0000-000023520000}"/>
    <cellStyle name="Input [yellow] 3 3 4 2 7 4" xfId="21673" xr:uid="{00000000-0005-0000-0000-000024520000}"/>
    <cellStyle name="Input [yellow] 3 3 4 2 7 5" xfId="21674" xr:uid="{00000000-0005-0000-0000-000025520000}"/>
    <cellStyle name="Input [yellow] 3 3 4 2 7 6" xfId="21675" xr:uid="{00000000-0005-0000-0000-000026520000}"/>
    <cellStyle name="Input [yellow] 3 3 4 2 7 7" xfId="21676" xr:uid="{00000000-0005-0000-0000-000027520000}"/>
    <cellStyle name="Input [yellow] 3 3 4 2 7 8" xfId="21677" xr:uid="{00000000-0005-0000-0000-000028520000}"/>
    <cellStyle name="Input [yellow] 3 3 4 2 8" xfId="21678" xr:uid="{00000000-0005-0000-0000-000029520000}"/>
    <cellStyle name="Input [yellow] 3 3 4 2 8 2" xfId="21679" xr:uid="{00000000-0005-0000-0000-00002A520000}"/>
    <cellStyle name="Input [yellow] 3 3 4 2 8 3" xfId="21680" xr:uid="{00000000-0005-0000-0000-00002B520000}"/>
    <cellStyle name="Input [yellow] 3 3 4 2 8 4" xfId="21681" xr:uid="{00000000-0005-0000-0000-00002C520000}"/>
    <cellStyle name="Input [yellow] 3 3 4 2 8 5" xfId="21682" xr:uid="{00000000-0005-0000-0000-00002D520000}"/>
    <cellStyle name="Input [yellow] 3 3 4 2 8 6" xfId="21683" xr:uid="{00000000-0005-0000-0000-00002E520000}"/>
    <cellStyle name="Input [yellow] 3 3 4 2 8 7" xfId="21684" xr:uid="{00000000-0005-0000-0000-00002F520000}"/>
    <cellStyle name="Input [yellow] 3 3 4 2 8 8" xfId="21685" xr:uid="{00000000-0005-0000-0000-000030520000}"/>
    <cellStyle name="Input [yellow] 3 3 4 2 9" xfId="21686" xr:uid="{00000000-0005-0000-0000-000031520000}"/>
    <cellStyle name="Input [yellow] 3 3 4 2 9 2" xfId="21687" xr:uid="{00000000-0005-0000-0000-000032520000}"/>
    <cellStyle name="Input [yellow] 3 3 4 2 9 3" xfId="21688" xr:uid="{00000000-0005-0000-0000-000033520000}"/>
    <cellStyle name="Input [yellow] 3 3 4 2 9 4" xfId="21689" xr:uid="{00000000-0005-0000-0000-000034520000}"/>
    <cellStyle name="Input [yellow] 3 3 4 2 9 5" xfId="21690" xr:uid="{00000000-0005-0000-0000-000035520000}"/>
    <cellStyle name="Input [yellow] 3 3 4 2 9 6" xfId="21691" xr:uid="{00000000-0005-0000-0000-000036520000}"/>
    <cellStyle name="Input [yellow] 3 3 4 2 9 7" xfId="21692" xr:uid="{00000000-0005-0000-0000-000037520000}"/>
    <cellStyle name="Input [yellow] 3 3 4 2 9 8" xfId="21693" xr:uid="{00000000-0005-0000-0000-000038520000}"/>
    <cellStyle name="Input [yellow] 3 3 4 3" xfId="790" xr:uid="{00000000-0005-0000-0000-000039520000}"/>
    <cellStyle name="Input [yellow] 3 3 4 3 10" xfId="21694" xr:uid="{00000000-0005-0000-0000-00003A520000}"/>
    <cellStyle name="Input [yellow] 3 3 4 3 11" xfId="21695" xr:uid="{00000000-0005-0000-0000-00003B520000}"/>
    <cellStyle name="Input [yellow] 3 3 4 3 12" xfId="21696" xr:uid="{00000000-0005-0000-0000-00003C520000}"/>
    <cellStyle name="Input [yellow] 3 3 4 3 13" xfId="21697" xr:uid="{00000000-0005-0000-0000-00003D520000}"/>
    <cellStyle name="Input [yellow] 3 3 4 3 14" xfId="21698" xr:uid="{00000000-0005-0000-0000-00003E520000}"/>
    <cellStyle name="Input [yellow] 3 3 4 3 15" xfId="21699" xr:uid="{00000000-0005-0000-0000-00003F520000}"/>
    <cellStyle name="Input [yellow] 3 3 4 3 16" xfId="21700" xr:uid="{00000000-0005-0000-0000-000040520000}"/>
    <cellStyle name="Input [yellow] 3 3 4 3 17" xfId="21701" xr:uid="{00000000-0005-0000-0000-000041520000}"/>
    <cellStyle name="Input [yellow] 3 3 4 3 2" xfId="791" xr:uid="{00000000-0005-0000-0000-000042520000}"/>
    <cellStyle name="Input [yellow] 3 3 4 3 2 10" xfId="21702" xr:uid="{00000000-0005-0000-0000-000043520000}"/>
    <cellStyle name="Input [yellow] 3 3 4 3 2 11" xfId="21703" xr:uid="{00000000-0005-0000-0000-000044520000}"/>
    <cellStyle name="Input [yellow] 3 3 4 3 2 12" xfId="21704" xr:uid="{00000000-0005-0000-0000-000045520000}"/>
    <cellStyle name="Input [yellow] 3 3 4 3 2 13" xfId="21705" xr:uid="{00000000-0005-0000-0000-000046520000}"/>
    <cellStyle name="Input [yellow] 3 3 4 3 2 14" xfId="21706" xr:uid="{00000000-0005-0000-0000-000047520000}"/>
    <cellStyle name="Input [yellow] 3 3 4 3 2 15" xfId="21707" xr:uid="{00000000-0005-0000-0000-000048520000}"/>
    <cellStyle name="Input [yellow] 3 3 4 3 2 16" xfId="21708" xr:uid="{00000000-0005-0000-0000-000049520000}"/>
    <cellStyle name="Input [yellow] 3 3 4 3 2 2" xfId="792" xr:uid="{00000000-0005-0000-0000-00004A520000}"/>
    <cellStyle name="Input [yellow] 3 3 4 3 2 2 10" xfId="21709" xr:uid="{00000000-0005-0000-0000-00004B520000}"/>
    <cellStyle name="Input [yellow] 3 3 4 3 2 2 2" xfId="21710" xr:uid="{00000000-0005-0000-0000-00004C520000}"/>
    <cellStyle name="Input [yellow] 3 3 4 3 2 2 2 2" xfId="21711" xr:uid="{00000000-0005-0000-0000-00004D520000}"/>
    <cellStyle name="Input [yellow] 3 3 4 3 2 2 2 3" xfId="21712" xr:uid="{00000000-0005-0000-0000-00004E520000}"/>
    <cellStyle name="Input [yellow] 3 3 4 3 2 2 2 4" xfId="21713" xr:uid="{00000000-0005-0000-0000-00004F520000}"/>
    <cellStyle name="Input [yellow] 3 3 4 3 2 2 2 5" xfId="21714" xr:uid="{00000000-0005-0000-0000-000050520000}"/>
    <cellStyle name="Input [yellow] 3 3 4 3 2 2 2 6" xfId="21715" xr:uid="{00000000-0005-0000-0000-000051520000}"/>
    <cellStyle name="Input [yellow] 3 3 4 3 2 2 2 7" xfId="21716" xr:uid="{00000000-0005-0000-0000-000052520000}"/>
    <cellStyle name="Input [yellow] 3 3 4 3 2 2 2 8" xfId="21717" xr:uid="{00000000-0005-0000-0000-000053520000}"/>
    <cellStyle name="Input [yellow] 3 3 4 3 2 2 3" xfId="21718" xr:uid="{00000000-0005-0000-0000-000054520000}"/>
    <cellStyle name="Input [yellow] 3 3 4 3 2 2 4" xfId="21719" xr:uid="{00000000-0005-0000-0000-000055520000}"/>
    <cellStyle name="Input [yellow] 3 3 4 3 2 2 5" xfId="21720" xr:uid="{00000000-0005-0000-0000-000056520000}"/>
    <cellStyle name="Input [yellow] 3 3 4 3 2 2 6" xfId="21721" xr:uid="{00000000-0005-0000-0000-000057520000}"/>
    <cellStyle name="Input [yellow] 3 3 4 3 2 2 7" xfId="21722" xr:uid="{00000000-0005-0000-0000-000058520000}"/>
    <cellStyle name="Input [yellow] 3 3 4 3 2 2 8" xfId="21723" xr:uid="{00000000-0005-0000-0000-000059520000}"/>
    <cellStyle name="Input [yellow] 3 3 4 3 2 2 9" xfId="21724" xr:uid="{00000000-0005-0000-0000-00005A520000}"/>
    <cellStyle name="Input [yellow] 3 3 4 3 2 3" xfId="21725" xr:uid="{00000000-0005-0000-0000-00005B520000}"/>
    <cellStyle name="Input [yellow] 3 3 4 3 2 3 10" xfId="21726" xr:uid="{00000000-0005-0000-0000-00005C520000}"/>
    <cellStyle name="Input [yellow] 3 3 4 3 2 3 2" xfId="21727" xr:uid="{00000000-0005-0000-0000-00005D520000}"/>
    <cellStyle name="Input [yellow] 3 3 4 3 2 3 2 2" xfId="21728" xr:uid="{00000000-0005-0000-0000-00005E520000}"/>
    <cellStyle name="Input [yellow] 3 3 4 3 2 3 2 3" xfId="21729" xr:uid="{00000000-0005-0000-0000-00005F520000}"/>
    <cellStyle name="Input [yellow] 3 3 4 3 2 3 2 4" xfId="21730" xr:uid="{00000000-0005-0000-0000-000060520000}"/>
    <cellStyle name="Input [yellow] 3 3 4 3 2 3 2 5" xfId="21731" xr:uid="{00000000-0005-0000-0000-000061520000}"/>
    <cellStyle name="Input [yellow] 3 3 4 3 2 3 2 6" xfId="21732" xr:uid="{00000000-0005-0000-0000-000062520000}"/>
    <cellStyle name="Input [yellow] 3 3 4 3 2 3 2 7" xfId="21733" xr:uid="{00000000-0005-0000-0000-000063520000}"/>
    <cellStyle name="Input [yellow] 3 3 4 3 2 3 2 8" xfId="21734" xr:uid="{00000000-0005-0000-0000-000064520000}"/>
    <cellStyle name="Input [yellow] 3 3 4 3 2 3 3" xfId="21735" xr:uid="{00000000-0005-0000-0000-000065520000}"/>
    <cellStyle name="Input [yellow] 3 3 4 3 2 3 4" xfId="21736" xr:uid="{00000000-0005-0000-0000-000066520000}"/>
    <cellStyle name="Input [yellow] 3 3 4 3 2 3 5" xfId="21737" xr:uid="{00000000-0005-0000-0000-000067520000}"/>
    <cellStyle name="Input [yellow] 3 3 4 3 2 3 6" xfId="21738" xr:uid="{00000000-0005-0000-0000-000068520000}"/>
    <cellStyle name="Input [yellow] 3 3 4 3 2 3 7" xfId="21739" xr:uid="{00000000-0005-0000-0000-000069520000}"/>
    <cellStyle name="Input [yellow] 3 3 4 3 2 3 8" xfId="21740" xr:uid="{00000000-0005-0000-0000-00006A520000}"/>
    <cellStyle name="Input [yellow] 3 3 4 3 2 3 9" xfId="21741" xr:uid="{00000000-0005-0000-0000-00006B520000}"/>
    <cellStyle name="Input [yellow] 3 3 4 3 2 4" xfId="21742" xr:uid="{00000000-0005-0000-0000-00006C520000}"/>
    <cellStyle name="Input [yellow] 3 3 4 3 2 4 2" xfId="21743" xr:uid="{00000000-0005-0000-0000-00006D520000}"/>
    <cellStyle name="Input [yellow] 3 3 4 3 2 4 3" xfId="21744" xr:uid="{00000000-0005-0000-0000-00006E520000}"/>
    <cellStyle name="Input [yellow] 3 3 4 3 2 4 4" xfId="21745" xr:uid="{00000000-0005-0000-0000-00006F520000}"/>
    <cellStyle name="Input [yellow] 3 3 4 3 2 4 5" xfId="21746" xr:uid="{00000000-0005-0000-0000-000070520000}"/>
    <cellStyle name="Input [yellow] 3 3 4 3 2 4 6" xfId="21747" xr:uid="{00000000-0005-0000-0000-000071520000}"/>
    <cellStyle name="Input [yellow] 3 3 4 3 2 4 7" xfId="21748" xr:uid="{00000000-0005-0000-0000-000072520000}"/>
    <cellStyle name="Input [yellow] 3 3 4 3 2 4 8" xfId="21749" xr:uid="{00000000-0005-0000-0000-000073520000}"/>
    <cellStyle name="Input [yellow] 3 3 4 3 2 4 9" xfId="21750" xr:uid="{00000000-0005-0000-0000-000074520000}"/>
    <cellStyle name="Input [yellow] 3 3 4 3 2 5" xfId="21751" xr:uid="{00000000-0005-0000-0000-000075520000}"/>
    <cellStyle name="Input [yellow] 3 3 4 3 2 5 2" xfId="21752" xr:uid="{00000000-0005-0000-0000-000076520000}"/>
    <cellStyle name="Input [yellow] 3 3 4 3 2 5 3" xfId="21753" xr:uid="{00000000-0005-0000-0000-000077520000}"/>
    <cellStyle name="Input [yellow] 3 3 4 3 2 5 4" xfId="21754" xr:uid="{00000000-0005-0000-0000-000078520000}"/>
    <cellStyle name="Input [yellow] 3 3 4 3 2 5 5" xfId="21755" xr:uid="{00000000-0005-0000-0000-000079520000}"/>
    <cellStyle name="Input [yellow] 3 3 4 3 2 5 6" xfId="21756" xr:uid="{00000000-0005-0000-0000-00007A520000}"/>
    <cellStyle name="Input [yellow] 3 3 4 3 2 5 7" xfId="21757" xr:uid="{00000000-0005-0000-0000-00007B520000}"/>
    <cellStyle name="Input [yellow] 3 3 4 3 2 5 8" xfId="21758" xr:uid="{00000000-0005-0000-0000-00007C520000}"/>
    <cellStyle name="Input [yellow] 3 3 4 3 2 6" xfId="21759" xr:uid="{00000000-0005-0000-0000-00007D520000}"/>
    <cellStyle name="Input [yellow] 3 3 4 3 2 6 2" xfId="21760" xr:uid="{00000000-0005-0000-0000-00007E520000}"/>
    <cellStyle name="Input [yellow] 3 3 4 3 2 6 3" xfId="21761" xr:uid="{00000000-0005-0000-0000-00007F520000}"/>
    <cellStyle name="Input [yellow] 3 3 4 3 2 6 4" xfId="21762" xr:uid="{00000000-0005-0000-0000-000080520000}"/>
    <cellStyle name="Input [yellow] 3 3 4 3 2 6 5" xfId="21763" xr:uid="{00000000-0005-0000-0000-000081520000}"/>
    <cellStyle name="Input [yellow] 3 3 4 3 2 6 6" xfId="21764" xr:uid="{00000000-0005-0000-0000-000082520000}"/>
    <cellStyle name="Input [yellow] 3 3 4 3 2 6 7" xfId="21765" xr:uid="{00000000-0005-0000-0000-000083520000}"/>
    <cellStyle name="Input [yellow] 3 3 4 3 2 6 8" xfId="21766" xr:uid="{00000000-0005-0000-0000-000084520000}"/>
    <cellStyle name="Input [yellow] 3 3 4 3 2 7" xfId="21767" xr:uid="{00000000-0005-0000-0000-000085520000}"/>
    <cellStyle name="Input [yellow] 3 3 4 3 2 7 2" xfId="21768" xr:uid="{00000000-0005-0000-0000-000086520000}"/>
    <cellStyle name="Input [yellow] 3 3 4 3 2 7 3" xfId="21769" xr:uid="{00000000-0005-0000-0000-000087520000}"/>
    <cellStyle name="Input [yellow] 3 3 4 3 2 7 4" xfId="21770" xr:uid="{00000000-0005-0000-0000-000088520000}"/>
    <cellStyle name="Input [yellow] 3 3 4 3 2 7 5" xfId="21771" xr:uid="{00000000-0005-0000-0000-000089520000}"/>
    <cellStyle name="Input [yellow] 3 3 4 3 2 7 6" xfId="21772" xr:uid="{00000000-0005-0000-0000-00008A520000}"/>
    <cellStyle name="Input [yellow] 3 3 4 3 2 7 7" xfId="21773" xr:uid="{00000000-0005-0000-0000-00008B520000}"/>
    <cellStyle name="Input [yellow] 3 3 4 3 2 7 8" xfId="21774" xr:uid="{00000000-0005-0000-0000-00008C520000}"/>
    <cellStyle name="Input [yellow] 3 3 4 3 2 8" xfId="21775" xr:uid="{00000000-0005-0000-0000-00008D520000}"/>
    <cellStyle name="Input [yellow] 3 3 4 3 2 8 2" xfId="21776" xr:uid="{00000000-0005-0000-0000-00008E520000}"/>
    <cellStyle name="Input [yellow] 3 3 4 3 2 8 3" xfId="21777" xr:uid="{00000000-0005-0000-0000-00008F520000}"/>
    <cellStyle name="Input [yellow] 3 3 4 3 2 8 4" xfId="21778" xr:uid="{00000000-0005-0000-0000-000090520000}"/>
    <cellStyle name="Input [yellow] 3 3 4 3 2 8 5" xfId="21779" xr:uid="{00000000-0005-0000-0000-000091520000}"/>
    <cellStyle name="Input [yellow] 3 3 4 3 2 8 6" xfId="21780" xr:uid="{00000000-0005-0000-0000-000092520000}"/>
    <cellStyle name="Input [yellow] 3 3 4 3 2 8 7" xfId="21781" xr:uid="{00000000-0005-0000-0000-000093520000}"/>
    <cellStyle name="Input [yellow] 3 3 4 3 2 8 8" xfId="21782" xr:uid="{00000000-0005-0000-0000-000094520000}"/>
    <cellStyle name="Input [yellow] 3 3 4 3 2 9" xfId="21783" xr:uid="{00000000-0005-0000-0000-000095520000}"/>
    <cellStyle name="Input [yellow] 3 3 4 3 3" xfId="793" xr:uid="{00000000-0005-0000-0000-000096520000}"/>
    <cellStyle name="Input [yellow] 3 3 4 3 3 10" xfId="21784" xr:uid="{00000000-0005-0000-0000-000097520000}"/>
    <cellStyle name="Input [yellow] 3 3 4 3 3 2" xfId="21785" xr:uid="{00000000-0005-0000-0000-000098520000}"/>
    <cellStyle name="Input [yellow] 3 3 4 3 3 2 2" xfId="21786" xr:uid="{00000000-0005-0000-0000-000099520000}"/>
    <cellStyle name="Input [yellow] 3 3 4 3 3 2 3" xfId="21787" xr:uid="{00000000-0005-0000-0000-00009A520000}"/>
    <cellStyle name="Input [yellow] 3 3 4 3 3 2 4" xfId="21788" xr:uid="{00000000-0005-0000-0000-00009B520000}"/>
    <cellStyle name="Input [yellow] 3 3 4 3 3 2 5" xfId="21789" xr:uid="{00000000-0005-0000-0000-00009C520000}"/>
    <cellStyle name="Input [yellow] 3 3 4 3 3 2 6" xfId="21790" xr:uid="{00000000-0005-0000-0000-00009D520000}"/>
    <cellStyle name="Input [yellow] 3 3 4 3 3 2 7" xfId="21791" xr:uid="{00000000-0005-0000-0000-00009E520000}"/>
    <cellStyle name="Input [yellow] 3 3 4 3 3 2 8" xfId="21792" xr:uid="{00000000-0005-0000-0000-00009F520000}"/>
    <cellStyle name="Input [yellow] 3 3 4 3 3 3" xfId="21793" xr:uid="{00000000-0005-0000-0000-0000A0520000}"/>
    <cellStyle name="Input [yellow] 3 3 4 3 3 4" xfId="21794" xr:uid="{00000000-0005-0000-0000-0000A1520000}"/>
    <cellStyle name="Input [yellow] 3 3 4 3 3 5" xfId="21795" xr:uid="{00000000-0005-0000-0000-0000A2520000}"/>
    <cellStyle name="Input [yellow] 3 3 4 3 3 6" xfId="21796" xr:uid="{00000000-0005-0000-0000-0000A3520000}"/>
    <cellStyle name="Input [yellow] 3 3 4 3 3 7" xfId="21797" xr:uid="{00000000-0005-0000-0000-0000A4520000}"/>
    <cellStyle name="Input [yellow] 3 3 4 3 3 8" xfId="21798" xr:uid="{00000000-0005-0000-0000-0000A5520000}"/>
    <cellStyle name="Input [yellow] 3 3 4 3 3 9" xfId="21799" xr:uid="{00000000-0005-0000-0000-0000A6520000}"/>
    <cellStyle name="Input [yellow] 3 3 4 3 4" xfId="21800" xr:uid="{00000000-0005-0000-0000-0000A7520000}"/>
    <cellStyle name="Input [yellow] 3 3 4 3 4 10" xfId="21801" xr:uid="{00000000-0005-0000-0000-0000A8520000}"/>
    <cellStyle name="Input [yellow] 3 3 4 3 4 2" xfId="21802" xr:uid="{00000000-0005-0000-0000-0000A9520000}"/>
    <cellStyle name="Input [yellow] 3 3 4 3 4 2 2" xfId="21803" xr:uid="{00000000-0005-0000-0000-0000AA520000}"/>
    <cellStyle name="Input [yellow] 3 3 4 3 4 2 3" xfId="21804" xr:uid="{00000000-0005-0000-0000-0000AB520000}"/>
    <cellStyle name="Input [yellow] 3 3 4 3 4 2 4" xfId="21805" xr:uid="{00000000-0005-0000-0000-0000AC520000}"/>
    <cellStyle name="Input [yellow] 3 3 4 3 4 2 5" xfId="21806" xr:uid="{00000000-0005-0000-0000-0000AD520000}"/>
    <cellStyle name="Input [yellow] 3 3 4 3 4 2 6" xfId="21807" xr:uid="{00000000-0005-0000-0000-0000AE520000}"/>
    <cellStyle name="Input [yellow] 3 3 4 3 4 2 7" xfId="21808" xr:uid="{00000000-0005-0000-0000-0000AF520000}"/>
    <cellStyle name="Input [yellow] 3 3 4 3 4 2 8" xfId="21809" xr:uid="{00000000-0005-0000-0000-0000B0520000}"/>
    <cellStyle name="Input [yellow] 3 3 4 3 4 3" xfId="21810" xr:uid="{00000000-0005-0000-0000-0000B1520000}"/>
    <cellStyle name="Input [yellow] 3 3 4 3 4 4" xfId="21811" xr:uid="{00000000-0005-0000-0000-0000B2520000}"/>
    <cellStyle name="Input [yellow] 3 3 4 3 4 5" xfId="21812" xr:uid="{00000000-0005-0000-0000-0000B3520000}"/>
    <cellStyle name="Input [yellow] 3 3 4 3 4 6" xfId="21813" xr:uid="{00000000-0005-0000-0000-0000B4520000}"/>
    <cellStyle name="Input [yellow] 3 3 4 3 4 7" xfId="21814" xr:uid="{00000000-0005-0000-0000-0000B5520000}"/>
    <cellStyle name="Input [yellow] 3 3 4 3 4 8" xfId="21815" xr:uid="{00000000-0005-0000-0000-0000B6520000}"/>
    <cellStyle name="Input [yellow] 3 3 4 3 4 9" xfId="21816" xr:uid="{00000000-0005-0000-0000-0000B7520000}"/>
    <cellStyle name="Input [yellow] 3 3 4 3 5" xfId="21817" xr:uid="{00000000-0005-0000-0000-0000B8520000}"/>
    <cellStyle name="Input [yellow] 3 3 4 3 5 2" xfId="21818" xr:uid="{00000000-0005-0000-0000-0000B9520000}"/>
    <cellStyle name="Input [yellow] 3 3 4 3 5 3" xfId="21819" xr:uid="{00000000-0005-0000-0000-0000BA520000}"/>
    <cellStyle name="Input [yellow] 3 3 4 3 5 4" xfId="21820" xr:uid="{00000000-0005-0000-0000-0000BB520000}"/>
    <cellStyle name="Input [yellow] 3 3 4 3 5 5" xfId="21821" xr:uid="{00000000-0005-0000-0000-0000BC520000}"/>
    <cellStyle name="Input [yellow] 3 3 4 3 5 6" xfId="21822" xr:uid="{00000000-0005-0000-0000-0000BD520000}"/>
    <cellStyle name="Input [yellow] 3 3 4 3 5 7" xfId="21823" xr:uid="{00000000-0005-0000-0000-0000BE520000}"/>
    <cellStyle name="Input [yellow] 3 3 4 3 5 8" xfId="21824" xr:uid="{00000000-0005-0000-0000-0000BF520000}"/>
    <cellStyle name="Input [yellow] 3 3 4 3 5 9" xfId="21825" xr:uid="{00000000-0005-0000-0000-0000C0520000}"/>
    <cellStyle name="Input [yellow] 3 3 4 3 6" xfId="21826" xr:uid="{00000000-0005-0000-0000-0000C1520000}"/>
    <cellStyle name="Input [yellow] 3 3 4 3 6 2" xfId="21827" xr:uid="{00000000-0005-0000-0000-0000C2520000}"/>
    <cellStyle name="Input [yellow] 3 3 4 3 6 3" xfId="21828" xr:uid="{00000000-0005-0000-0000-0000C3520000}"/>
    <cellStyle name="Input [yellow] 3 3 4 3 6 4" xfId="21829" xr:uid="{00000000-0005-0000-0000-0000C4520000}"/>
    <cellStyle name="Input [yellow] 3 3 4 3 6 5" xfId="21830" xr:uid="{00000000-0005-0000-0000-0000C5520000}"/>
    <cellStyle name="Input [yellow] 3 3 4 3 6 6" xfId="21831" xr:uid="{00000000-0005-0000-0000-0000C6520000}"/>
    <cellStyle name="Input [yellow] 3 3 4 3 6 7" xfId="21832" xr:uid="{00000000-0005-0000-0000-0000C7520000}"/>
    <cellStyle name="Input [yellow] 3 3 4 3 6 8" xfId="21833" xr:uid="{00000000-0005-0000-0000-0000C8520000}"/>
    <cellStyle name="Input [yellow] 3 3 4 3 7" xfId="21834" xr:uid="{00000000-0005-0000-0000-0000C9520000}"/>
    <cellStyle name="Input [yellow] 3 3 4 3 7 2" xfId="21835" xr:uid="{00000000-0005-0000-0000-0000CA520000}"/>
    <cellStyle name="Input [yellow] 3 3 4 3 7 3" xfId="21836" xr:uid="{00000000-0005-0000-0000-0000CB520000}"/>
    <cellStyle name="Input [yellow] 3 3 4 3 7 4" xfId="21837" xr:uid="{00000000-0005-0000-0000-0000CC520000}"/>
    <cellStyle name="Input [yellow] 3 3 4 3 7 5" xfId="21838" xr:uid="{00000000-0005-0000-0000-0000CD520000}"/>
    <cellStyle name="Input [yellow] 3 3 4 3 7 6" xfId="21839" xr:uid="{00000000-0005-0000-0000-0000CE520000}"/>
    <cellStyle name="Input [yellow] 3 3 4 3 7 7" xfId="21840" xr:uid="{00000000-0005-0000-0000-0000CF520000}"/>
    <cellStyle name="Input [yellow] 3 3 4 3 7 8" xfId="21841" xr:uid="{00000000-0005-0000-0000-0000D0520000}"/>
    <cellStyle name="Input [yellow] 3 3 4 3 8" xfId="21842" xr:uid="{00000000-0005-0000-0000-0000D1520000}"/>
    <cellStyle name="Input [yellow] 3 3 4 3 8 2" xfId="21843" xr:uid="{00000000-0005-0000-0000-0000D2520000}"/>
    <cellStyle name="Input [yellow] 3 3 4 3 8 3" xfId="21844" xr:uid="{00000000-0005-0000-0000-0000D3520000}"/>
    <cellStyle name="Input [yellow] 3 3 4 3 8 4" xfId="21845" xr:uid="{00000000-0005-0000-0000-0000D4520000}"/>
    <cellStyle name="Input [yellow] 3 3 4 3 8 5" xfId="21846" xr:uid="{00000000-0005-0000-0000-0000D5520000}"/>
    <cellStyle name="Input [yellow] 3 3 4 3 8 6" xfId="21847" xr:uid="{00000000-0005-0000-0000-0000D6520000}"/>
    <cellStyle name="Input [yellow] 3 3 4 3 8 7" xfId="21848" xr:uid="{00000000-0005-0000-0000-0000D7520000}"/>
    <cellStyle name="Input [yellow] 3 3 4 3 8 8" xfId="21849" xr:uid="{00000000-0005-0000-0000-0000D8520000}"/>
    <cellStyle name="Input [yellow] 3 3 4 3 9" xfId="21850" xr:uid="{00000000-0005-0000-0000-0000D9520000}"/>
    <cellStyle name="Input [yellow] 3 3 4 3 9 2" xfId="21851" xr:uid="{00000000-0005-0000-0000-0000DA520000}"/>
    <cellStyle name="Input [yellow] 3 3 4 3 9 3" xfId="21852" xr:uid="{00000000-0005-0000-0000-0000DB520000}"/>
    <cellStyle name="Input [yellow] 3 3 4 3 9 4" xfId="21853" xr:uid="{00000000-0005-0000-0000-0000DC520000}"/>
    <cellStyle name="Input [yellow] 3 3 4 3 9 5" xfId="21854" xr:uid="{00000000-0005-0000-0000-0000DD520000}"/>
    <cellStyle name="Input [yellow] 3 3 4 3 9 6" xfId="21855" xr:uid="{00000000-0005-0000-0000-0000DE520000}"/>
    <cellStyle name="Input [yellow] 3 3 4 3 9 7" xfId="21856" xr:uid="{00000000-0005-0000-0000-0000DF520000}"/>
    <cellStyle name="Input [yellow] 3 3 4 3 9 8" xfId="21857" xr:uid="{00000000-0005-0000-0000-0000E0520000}"/>
    <cellStyle name="Input [yellow] 3 3 4 4" xfId="794" xr:uid="{00000000-0005-0000-0000-0000E1520000}"/>
    <cellStyle name="Input [yellow] 3 3 4 4 10" xfId="21858" xr:uid="{00000000-0005-0000-0000-0000E2520000}"/>
    <cellStyle name="Input [yellow] 3 3 4 4 11" xfId="21859" xr:uid="{00000000-0005-0000-0000-0000E3520000}"/>
    <cellStyle name="Input [yellow] 3 3 4 4 12" xfId="21860" xr:uid="{00000000-0005-0000-0000-0000E4520000}"/>
    <cellStyle name="Input [yellow] 3 3 4 4 13" xfId="21861" xr:uid="{00000000-0005-0000-0000-0000E5520000}"/>
    <cellStyle name="Input [yellow] 3 3 4 4 14" xfId="21862" xr:uid="{00000000-0005-0000-0000-0000E6520000}"/>
    <cellStyle name="Input [yellow] 3 3 4 4 15" xfId="21863" xr:uid="{00000000-0005-0000-0000-0000E7520000}"/>
    <cellStyle name="Input [yellow] 3 3 4 4 16" xfId="21864" xr:uid="{00000000-0005-0000-0000-0000E8520000}"/>
    <cellStyle name="Input [yellow] 3 3 4 4 2" xfId="795" xr:uid="{00000000-0005-0000-0000-0000E9520000}"/>
    <cellStyle name="Input [yellow] 3 3 4 4 2 10" xfId="21865" xr:uid="{00000000-0005-0000-0000-0000EA520000}"/>
    <cellStyle name="Input [yellow] 3 3 4 4 2 2" xfId="21866" xr:uid="{00000000-0005-0000-0000-0000EB520000}"/>
    <cellStyle name="Input [yellow] 3 3 4 4 2 2 2" xfId="21867" xr:uid="{00000000-0005-0000-0000-0000EC520000}"/>
    <cellStyle name="Input [yellow] 3 3 4 4 2 2 3" xfId="21868" xr:uid="{00000000-0005-0000-0000-0000ED520000}"/>
    <cellStyle name="Input [yellow] 3 3 4 4 2 2 4" xfId="21869" xr:uid="{00000000-0005-0000-0000-0000EE520000}"/>
    <cellStyle name="Input [yellow] 3 3 4 4 2 2 5" xfId="21870" xr:uid="{00000000-0005-0000-0000-0000EF520000}"/>
    <cellStyle name="Input [yellow] 3 3 4 4 2 2 6" xfId="21871" xr:uid="{00000000-0005-0000-0000-0000F0520000}"/>
    <cellStyle name="Input [yellow] 3 3 4 4 2 2 7" xfId="21872" xr:uid="{00000000-0005-0000-0000-0000F1520000}"/>
    <cellStyle name="Input [yellow] 3 3 4 4 2 2 8" xfId="21873" xr:uid="{00000000-0005-0000-0000-0000F2520000}"/>
    <cellStyle name="Input [yellow] 3 3 4 4 2 3" xfId="21874" xr:uid="{00000000-0005-0000-0000-0000F3520000}"/>
    <cellStyle name="Input [yellow] 3 3 4 4 2 4" xfId="21875" xr:uid="{00000000-0005-0000-0000-0000F4520000}"/>
    <cellStyle name="Input [yellow] 3 3 4 4 2 5" xfId="21876" xr:uid="{00000000-0005-0000-0000-0000F5520000}"/>
    <cellStyle name="Input [yellow] 3 3 4 4 2 6" xfId="21877" xr:uid="{00000000-0005-0000-0000-0000F6520000}"/>
    <cellStyle name="Input [yellow] 3 3 4 4 2 7" xfId="21878" xr:uid="{00000000-0005-0000-0000-0000F7520000}"/>
    <cellStyle name="Input [yellow] 3 3 4 4 2 8" xfId="21879" xr:uid="{00000000-0005-0000-0000-0000F8520000}"/>
    <cellStyle name="Input [yellow] 3 3 4 4 2 9" xfId="21880" xr:uid="{00000000-0005-0000-0000-0000F9520000}"/>
    <cellStyle name="Input [yellow] 3 3 4 4 3" xfId="21881" xr:uid="{00000000-0005-0000-0000-0000FA520000}"/>
    <cellStyle name="Input [yellow] 3 3 4 4 3 10" xfId="21882" xr:uid="{00000000-0005-0000-0000-0000FB520000}"/>
    <cellStyle name="Input [yellow] 3 3 4 4 3 2" xfId="21883" xr:uid="{00000000-0005-0000-0000-0000FC520000}"/>
    <cellStyle name="Input [yellow] 3 3 4 4 3 2 2" xfId="21884" xr:uid="{00000000-0005-0000-0000-0000FD520000}"/>
    <cellStyle name="Input [yellow] 3 3 4 4 3 2 3" xfId="21885" xr:uid="{00000000-0005-0000-0000-0000FE520000}"/>
    <cellStyle name="Input [yellow] 3 3 4 4 3 2 4" xfId="21886" xr:uid="{00000000-0005-0000-0000-0000FF520000}"/>
    <cellStyle name="Input [yellow] 3 3 4 4 3 2 5" xfId="21887" xr:uid="{00000000-0005-0000-0000-000000530000}"/>
    <cellStyle name="Input [yellow] 3 3 4 4 3 2 6" xfId="21888" xr:uid="{00000000-0005-0000-0000-000001530000}"/>
    <cellStyle name="Input [yellow] 3 3 4 4 3 2 7" xfId="21889" xr:uid="{00000000-0005-0000-0000-000002530000}"/>
    <cellStyle name="Input [yellow] 3 3 4 4 3 2 8" xfId="21890" xr:uid="{00000000-0005-0000-0000-000003530000}"/>
    <cellStyle name="Input [yellow] 3 3 4 4 3 3" xfId="21891" xr:uid="{00000000-0005-0000-0000-000004530000}"/>
    <cellStyle name="Input [yellow] 3 3 4 4 3 4" xfId="21892" xr:uid="{00000000-0005-0000-0000-000005530000}"/>
    <cellStyle name="Input [yellow] 3 3 4 4 3 5" xfId="21893" xr:uid="{00000000-0005-0000-0000-000006530000}"/>
    <cellStyle name="Input [yellow] 3 3 4 4 3 6" xfId="21894" xr:uid="{00000000-0005-0000-0000-000007530000}"/>
    <cellStyle name="Input [yellow] 3 3 4 4 3 7" xfId="21895" xr:uid="{00000000-0005-0000-0000-000008530000}"/>
    <cellStyle name="Input [yellow] 3 3 4 4 3 8" xfId="21896" xr:uid="{00000000-0005-0000-0000-000009530000}"/>
    <cellStyle name="Input [yellow] 3 3 4 4 3 9" xfId="21897" xr:uid="{00000000-0005-0000-0000-00000A530000}"/>
    <cellStyle name="Input [yellow] 3 3 4 4 4" xfId="21898" xr:uid="{00000000-0005-0000-0000-00000B530000}"/>
    <cellStyle name="Input [yellow] 3 3 4 4 4 2" xfId="21899" xr:uid="{00000000-0005-0000-0000-00000C530000}"/>
    <cellStyle name="Input [yellow] 3 3 4 4 4 3" xfId="21900" xr:uid="{00000000-0005-0000-0000-00000D530000}"/>
    <cellStyle name="Input [yellow] 3 3 4 4 4 4" xfId="21901" xr:uid="{00000000-0005-0000-0000-00000E530000}"/>
    <cellStyle name="Input [yellow] 3 3 4 4 4 5" xfId="21902" xr:uid="{00000000-0005-0000-0000-00000F530000}"/>
    <cellStyle name="Input [yellow] 3 3 4 4 4 6" xfId="21903" xr:uid="{00000000-0005-0000-0000-000010530000}"/>
    <cellStyle name="Input [yellow] 3 3 4 4 4 7" xfId="21904" xr:uid="{00000000-0005-0000-0000-000011530000}"/>
    <cellStyle name="Input [yellow] 3 3 4 4 4 8" xfId="21905" xr:uid="{00000000-0005-0000-0000-000012530000}"/>
    <cellStyle name="Input [yellow] 3 3 4 4 4 9" xfId="21906" xr:uid="{00000000-0005-0000-0000-000013530000}"/>
    <cellStyle name="Input [yellow] 3 3 4 4 5" xfId="21907" xr:uid="{00000000-0005-0000-0000-000014530000}"/>
    <cellStyle name="Input [yellow] 3 3 4 4 5 2" xfId="21908" xr:uid="{00000000-0005-0000-0000-000015530000}"/>
    <cellStyle name="Input [yellow] 3 3 4 4 5 3" xfId="21909" xr:uid="{00000000-0005-0000-0000-000016530000}"/>
    <cellStyle name="Input [yellow] 3 3 4 4 5 4" xfId="21910" xr:uid="{00000000-0005-0000-0000-000017530000}"/>
    <cellStyle name="Input [yellow] 3 3 4 4 5 5" xfId="21911" xr:uid="{00000000-0005-0000-0000-000018530000}"/>
    <cellStyle name="Input [yellow] 3 3 4 4 5 6" xfId="21912" xr:uid="{00000000-0005-0000-0000-000019530000}"/>
    <cellStyle name="Input [yellow] 3 3 4 4 5 7" xfId="21913" xr:uid="{00000000-0005-0000-0000-00001A530000}"/>
    <cellStyle name="Input [yellow] 3 3 4 4 5 8" xfId="21914" xr:uid="{00000000-0005-0000-0000-00001B530000}"/>
    <cellStyle name="Input [yellow] 3 3 4 4 6" xfId="21915" xr:uid="{00000000-0005-0000-0000-00001C530000}"/>
    <cellStyle name="Input [yellow] 3 3 4 4 6 2" xfId="21916" xr:uid="{00000000-0005-0000-0000-00001D530000}"/>
    <cellStyle name="Input [yellow] 3 3 4 4 6 3" xfId="21917" xr:uid="{00000000-0005-0000-0000-00001E530000}"/>
    <cellStyle name="Input [yellow] 3 3 4 4 6 4" xfId="21918" xr:uid="{00000000-0005-0000-0000-00001F530000}"/>
    <cellStyle name="Input [yellow] 3 3 4 4 6 5" xfId="21919" xr:uid="{00000000-0005-0000-0000-000020530000}"/>
    <cellStyle name="Input [yellow] 3 3 4 4 6 6" xfId="21920" xr:uid="{00000000-0005-0000-0000-000021530000}"/>
    <cellStyle name="Input [yellow] 3 3 4 4 6 7" xfId="21921" xr:uid="{00000000-0005-0000-0000-000022530000}"/>
    <cellStyle name="Input [yellow] 3 3 4 4 6 8" xfId="21922" xr:uid="{00000000-0005-0000-0000-000023530000}"/>
    <cellStyle name="Input [yellow] 3 3 4 4 7" xfId="21923" xr:uid="{00000000-0005-0000-0000-000024530000}"/>
    <cellStyle name="Input [yellow] 3 3 4 4 7 2" xfId="21924" xr:uid="{00000000-0005-0000-0000-000025530000}"/>
    <cellStyle name="Input [yellow] 3 3 4 4 7 3" xfId="21925" xr:uid="{00000000-0005-0000-0000-000026530000}"/>
    <cellStyle name="Input [yellow] 3 3 4 4 7 4" xfId="21926" xr:uid="{00000000-0005-0000-0000-000027530000}"/>
    <cellStyle name="Input [yellow] 3 3 4 4 7 5" xfId="21927" xr:uid="{00000000-0005-0000-0000-000028530000}"/>
    <cellStyle name="Input [yellow] 3 3 4 4 7 6" xfId="21928" xr:uid="{00000000-0005-0000-0000-000029530000}"/>
    <cellStyle name="Input [yellow] 3 3 4 4 7 7" xfId="21929" xr:uid="{00000000-0005-0000-0000-00002A530000}"/>
    <cellStyle name="Input [yellow] 3 3 4 4 7 8" xfId="21930" xr:uid="{00000000-0005-0000-0000-00002B530000}"/>
    <cellStyle name="Input [yellow] 3 3 4 4 8" xfId="21931" xr:uid="{00000000-0005-0000-0000-00002C530000}"/>
    <cellStyle name="Input [yellow] 3 3 4 4 8 2" xfId="21932" xr:uid="{00000000-0005-0000-0000-00002D530000}"/>
    <cellStyle name="Input [yellow] 3 3 4 4 8 3" xfId="21933" xr:uid="{00000000-0005-0000-0000-00002E530000}"/>
    <cellStyle name="Input [yellow] 3 3 4 4 8 4" xfId="21934" xr:uid="{00000000-0005-0000-0000-00002F530000}"/>
    <cellStyle name="Input [yellow] 3 3 4 4 8 5" xfId="21935" xr:uid="{00000000-0005-0000-0000-000030530000}"/>
    <cellStyle name="Input [yellow] 3 3 4 4 8 6" xfId="21936" xr:uid="{00000000-0005-0000-0000-000031530000}"/>
    <cellStyle name="Input [yellow] 3 3 4 4 8 7" xfId="21937" xr:uid="{00000000-0005-0000-0000-000032530000}"/>
    <cellStyle name="Input [yellow] 3 3 4 4 8 8" xfId="21938" xr:uid="{00000000-0005-0000-0000-000033530000}"/>
    <cellStyle name="Input [yellow] 3 3 4 4 9" xfId="21939" xr:uid="{00000000-0005-0000-0000-000034530000}"/>
    <cellStyle name="Input [yellow] 3 3 4 5" xfId="796" xr:uid="{00000000-0005-0000-0000-000035530000}"/>
    <cellStyle name="Input [yellow] 3 3 4 5 10" xfId="21940" xr:uid="{00000000-0005-0000-0000-000036530000}"/>
    <cellStyle name="Input [yellow] 3 3 4 5 2" xfId="21941" xr:uid="{00000000-0005-0000-0000-000037530000}"/>
    <cellStyle name="Input [yellow] 3 3 4 5 2 2" xfId="21942" xr:uid="{00000000-0005-0000-0000-000038530000}"/>
    <cellStyle name="Input [yellow] 3 3 4 5 2 3" xfId="21943" xr:uid="{00000000-0005-0000-0000-000039530000}"/>
    <cellStyle name="Input [yellow] 3 3 4 5 2 4" xfId="21944" xr:uid="{00000000-0005-0000-0000-00003A530000}"/>
    <cellStyle name="Input [yellow] 3 3 4 5 2 5" xfId="21945" xr:uid="{00000000-0005-0000-0000-00003B530000}"/>
    <cellStyle name="Input [yellow] 3 3 4 5 2 6" xfId="21946" xr:uid="{00000000-0005-0000-0000-00003C530000}"/>
    <cellStyle name="Input [yellow] 3 3 4 5 2 7" xfId="21947" xr:uid="{00000000-0005-0000-0000-00003D530000}"/>
    <cellStyle name="Input [yellow] 3 3 4 5 2 8" xfId="21948" xr:uid="{00000000-0005-0000-0000-00003E530000}"/>
    <cellStyle name="Input [yellow] 3 3 4 5 3" xfId="21949" xr:uid="{00000000-0005-0000-0000-00003F530000}"/>
    <cellStyle name="Input [yellow] 3 3 4 5 4" xfId="21950" xr:uid="{00000000-0005-0000-0000-000040530000}"/>
    <cellStyle name="Input [yellow] 3 3 4 5 5" xfId="21951" xr:uid="{00000000-0005-0000-0000-000041530000}"/>
    <cellStyle name="Input [yellow] 3 3 4 5 6" xfId="21952" xr:uid="{00000000-0005-0000-0000-000042530000}"/>
    <cellStyle name="Input [yellow] 3 3 4 5 7" xfId="21953" xr:uid="{00000000-0005-0000-0000-000043530000}"/>
    <cellStyle name="Input [yellow] 3 3 4 5 8" xfId="21954" xr:uid="{00000000-0005-0000-0000-000044530000}"/>
    <cellStyle name="Input [yellow] 3 3 4 5 9" xfId="21955" xr:uid="{00000000-0005-0000-0000-000045530000}"/>
    <cellStyle name="Input [yellow] 3 3 4 6" xfId="21956" xr:uid="{00000000-0005-0000-0000-000046530000}"/>
    <cellStyle name="Input [yellow] 3 3 4 6 10" xfId="21957" xr:uid="{00000000-0005-0000-0000-000047530000}"/>
    <cellStyle name="Input [yellow] 3 3 4 6 2" xfId="21958" xr:uid="{00000000-0005-0000-0000-000048530000}"/>
    <cellStyle name="Input [yellow] 3 3 4 6 2 2" xfId="21959" xr:uid="{00000000-0005-0000-0000-000049530000}"/>
    <cellStyle name="Input [yellow] 3 3 4 6 2 3" xfId="21960" xr:uid="{00000000-0005-0000-0000-00004A530000}"/>
    <cellStyle name="Input [yellow] 3 3 4 6 2 4" xfId="21961" xr:uid="{00000000-0005-0000-0000-00004B530000}"/>
    <cellStyle name="Input [yellow] 3 3 4 6 2 5" xfId="21962" xr:uid="{00000000-0005-0000-0000-00004C530000}"/>
    <cellStyle name="Input [yellow] 3 3 4 6 2 6" xfId="21963" xr:uid="{00000000-0005-0000-0000-00004D530000}"/>
    <cellStyle name="Input [yellow] 3 3 4 6 2 7" xfId="21964" xr:uid="{00000000-0005-0000-0000-00004E530000}"/>
    <cellStyle name="Input [yellow] 3 3 4 6 2 8" xfId="21965" xr:uid="{00000000-0005-0000-0000-00004F530000}"/>
    <cellStyle name="Input [yellow] 3 3 4 6 3" xfId="21966" xr:uid="{00000000-0005-0000-0000-000050530000}"/>
    <cellStyle name="Input [yellow] 3 3 4 6 4" xfId="21967" xr:uid="{00000000-0005-0000-0000-000051530000}"/>
    <cellStyle name="Input [yellow] 3 3 4 6 5" xfId="21968" xr:uid="{00000000-0005-0000-0000-000052530000}"/>
    <cellStyle name="Input [yellow] 3 3 4 6 6" xfId="21969" xr:uid="{00000000-0005-0000-0000-000053530000}"/>
    <cellStyle name="Input [yellow] 3 3 4 6 7" xfId="21970" xr:uid="{00000000-0005-0000-0000-000054530000}"/>
    <cellStyle name="Input [yellow] 3 3 4 6 8" xfId="21971" xr:uid="{00000000-0005-0000-0000-000055530000}"/>
    <cellStyle name="Input [yellow] 3 3 4 6 9" xfId="21972" xr:uid="{00000000-0005-0000-0000-000056530000}"/>
    <cellStyle name="Input [yellow] 3 3 4 7" xfId="21973" xr:uid="{00000000-0005-0000-0000-000057530000}"/>
    <cellStyle name="Input [yellow] 3 3 4 7 2" xfId="21974" xr:uid="{00000000-0005-0000-0000-000058530000}"/>
    <cellStyle name="Input [yellow] 3 3 4 7 3" xfId="21975" xr:uid="{00000000-0005-0000-0000-000059530000}"/>
    <cellStyle name="Input [yellow] 3 3 4 7 4" xfId="21976" xr:uid="{00000000-0005-0000-0000-00005A530000}"/>
    <cellStyle name="Input [yellow] 3 3 4 7 5" xfId="21977" xr:uid="{00000000-0005-0000-0000-00005B530000}"/>
    <cellStyle name="Input [yellow] 3 3 4 7 6" xfId="21978" xr:uid="{00000000-0005-0000-0000-00005C530000}"/>
    <cellStyle name="Input [yellow] 3 3 4 7 7" xfId="21979" xr:uid="{00000000-0005-0000-0000-00005D530000}"/>
    <cellStyle name="Input [yellow] 3 3 4 7 8" xfId="21980" xr:uid="{00000000-0005-0000-0000-00005E530000}"/>
    <cellStyle name="Input [yellow] 3 3 4 7 9" xfId="21981" xr:uid="{00000000-0005-0000-0000-00005F530000}"/>
    <cellStyle name="Input [yellow] 3 3 4 8" xfId="21982" xr:uid="{00000000-0005-0000-0000-000060530000}"/>
    <cellStyle name="Input [yellow] 3 3 4 8 2" xfId="21983" xr:uid="{00000000-0005-0000-0000-000061530000}"/>
    <cellStyle name="Input [yellow] 3 3 4 8 3" xfId="21984" xr:uid="{00000000-0005-0000-0000-000062530000}"/>
    <cellStyle name="Input [yellow] 3 3 4 8 4" xfId="21985" xr:uid="{00000000-0005-0000-0000-000063530000}"/>
    <cellStyle name="Input [yellow] 3 3 4 8 5" xfId="21986" xr:uid="{00000000-0005-0000-0000-000064530000}"/>
    <cellStyle name="Input [yellow] 3 3 4 8 6" xfId="21987" xr:uid="{00000000-0005-0000-0000-000065530000}"/>
    <cellStyle name="Input [yellow] 3 3 4 8 7" xfId="21988" xr:uid="{00000000-0005-0000-0000-000066530000}"/>
    <cellStyle name="Input [yellow] 3 3 4 8 8" xfId="21989" xr:uid="{00000000-0005-0000-0000-000067530000}"/>
    <cellStyle name="Input [yellow] 3 3 4 9" xfId="21990" xr:uid="{00000000-0005-0000-0000-000068530000}"/>
    <cellStyle name="Input [yellow] 3 3 4 9 2" xfId="21991" xr:uid="{00000000-0005-0000-0000-000069530000}"/>
    <cellStyle name="Input [yellow] 3 3 4 9 3" xfId="21992" xr:uid="{00000000-0005-0000-0000-00006A530000}"/>
    <cellStyle name="Input [yellow] 3 3 4 9 4" xfId="21993" xr:uid="{00000000-0005-0000-0000-00006B530000}"/>
    <cellStyle name="Input [yellow] 3 3 4 9 5" xfId="21994" xr:uid="{00000000-0005-0000-0000-00006C530000}"/>
    <cellStyle name="Input [yellow] 3 3 4 9 6" xfId="21995" xr:uid="{00000000-0005-0000-0000-00006D530000}"/>
    <cellStyle name="Input [yellow] 3 3 4 9 7" xfId="21996" xr:uid="{00000000-0005-0000-0000-00006E530000}"/>
    <cellStyle name="Input [yellow] 3 3 4 9 8" xfId="21997" xr:uid="{00000000-0005-0000-0000-00006F530000}"/>
    <cellStyle name="Input [yellow] 3 3 5" xfId="797" xr:uid="{00000000-0005-0000-0000-000070530000}"/>
    <cellStyle name="Input [yellow] 3 3 5 10" xfId="21998" xr:uid="{00000000-0005-0000-0000-000071530000}"/>
    <cellStyle name="Input [yellow] 3 3 5 10 2" xfId="21999" xr:uid="{00000000-0005-0000-0000-000072530000}"/>
    <cellStyle name="Input [yellow] 3 3 5 10 3" xfId="22000" xr:uid="{00000000-0005-0000-0000-000073530000}"/>
    <cellStyle name="Input [yellow] 3 3 5 10 4" xfId="22001" xr:uid="{00000000-0005-0000-0000-000074530000}"/>
    <cellStyle name="Input [yellow] 3 3 5 10 5" xfId="22002" xr:uid="{00000000-0005-0000-0000-000075530000}"/>
    <cellStyle name="Input [yellow] 3 3 5 10 6" xfId="22003" xr:uid="{00000000-0005-0000-0000-000076530000}"/>
    <cellStyle name="Input [yellow] 3 3 5 10 7" xfId="22004" xr:uid="{00000000-0005-0000-0000-000077530000}"/>
    <cellStyle name="Input [yellow] 3 3 5 10 8" xfId="22005" xr:uid="{00000000-0005-0000-0000-000078530000}"/>
    <cellStyle name="Input [yellow] 3 3 5 11" xfId="22006" xr:uid="{00000000-0005-0000-0000-000079530000}"/>
    <cellStyle name="Input [yellow] 3 3 5 11 2" xfId="22007" xr:uid="{00000000-0005-0000-0000-00007A530000}"/>
    <cellStyle name="Input [yellow] 3 3 5 11 3" xfId="22008" xr:uid="{00000000-0005-0000-0000-00007B530000}"/>
    <cellStyle name="Input [yellow] 3 3 5 11 4" xfId="22009" xr:uid="{00000000-0005-0000-0000-00007C530000}"/>
    <cellStyle name="Input [yellow] 3 3 5 11 5" xfId="22010" xr:uid="{00000000-0005-0000-0000-00007D530000}"/>
    <cellStyle name="Input [yellow] 3 3 5 11 6" xfId="22011" xr:uid="{00000000-0005-0000-0000-00007E530000}"/>
    <cellStyle name="Input [yellow] 3 3 5 11 7" xfId="22012" xr:uid="{00000000-0005-0000-0000-00007F530000}"/>
    <cellStyle name="Input [yellow] 3 3 5 11 8" xfId="22013" xr:uid="{00000000-0005-0000-0000-000080530000}"/>
    <cellStyle name="Input [yellow] 3 3 5 12" xfId="22014" xr:uid="{00000000-0005-0000-0000-000081530000}"/>
    <cellStyle name="Input [yellow] 3 3 5 13" xfId="22015" xr:uid="{00000000-0005-0000-0000-000082530000}"/>
    <cellStyle name="Input [yellow] 3 3 5 14" xfId="22016" xr:uid="{00000000-0005-0000-0000-000083530000}"/>
    <cellStyle name="Input [yellow] 3 3 5 15" xfId="22017" xr:uid="{00000000-0005-0000-0000-000084530000}"/>
    <cellStyle name="Input [yellow] 3 3 5 16" xfId="22018" xr:uid="{00000000-0005-0000-0000-000085530000}"/>
    <cellStyle name="Input [yellow] 3 3 5 17" xfId="22019" xr:uid="{00000000-0005-0000-0000-000086530000}"/>
    <cellStyle name="Input [yellow] 3 3 5 18" xfId="22020" xr:uid="{00000000-0005-0000-0000-000087530000}"/>
    <cellStyle name="Input [yellow] 3 3 5 19" xfId="22021" xr:uid="{00000000-0005-0000-0000-000088530000}"/>
    <cellStyle name="Input [yellow] 3 3 5 2" xfId="798" xr:uid="{00000000-0005-0000-0000-000089530000}"/>
    <cellStyle name="Input [yellow] 3 3 5 2 10" xfId="22022" xr:uid="{00000000-0005-0000-0000-00008A530000}"/>
    <cellStyle name="Input [yellow] 3 3 5 2 11" xfId="22023" xr:uid="{00000000-0005-0000-0000-00008B530000}"/>
    <cellStyle name="Input [yellow] 3 3 5 2 12" xfId="22024" xr:uid="{00000000-0005-0000-0000-00008C530000}"/>
    <cellStyle name="Input [yellow] 3 3 5 2 13" xfId="22025" xr:uid="{00000000-0005-0000-0000-00008D530000}"/>
    <cellStyle name="Input [yellow] 3 3 5 2 14" xfId="22026" xr:uid="{00000000-0005-0000-0000-00008E530000}"/>
    <cellStyle name="Input [yellow] 3 3 5 2 15" xfId="22027" xr:uid="{00000000-0005-0000-0000-00008F530000}"/>
    <cellStyle name="Input [yellow] 3 3 5 2 16" xfId="22028" xr:uid="{00000000-0005-0000-0000-000090530000}"/>
    <cellStyle name="Input [yellow] 3 3 5 2 17" xfId="22029" xr:uid="{00000000-0005-0000-0000-000091530000}"/>
    <cellStyle name="Input [yellow] 3 3 5 2 2" xfId="799" xr:uid="{00000000-0005-0000-0000-000092530000}"/>
    <cellStyle name="Input [yellow] 3 3 5 2 2 10" xfId="22030" xr:uid="{00000000-0005-0000-0000-000093530000}"/>
    <cellStyle name="Input [yellow] 3 3 5 2 2 11" xfId="22031" xr:uid="{00000000-0005-0000-0000-000094530000}"/>
    <cellStyle name="Input [yellow] 3 3 5 2 2 12" xfId="22032" xr:uid="{00000000-0005-0000-0000-000095530000}"/>
    <cellStyle name="Input [yellow] 3 3 5 2 2 13" xfId="22033" xr:uid="{00000000-0005-0000-0000-000096530000}"/>
    <cellStyle name="Input [yellow] 3 3 5 2 2 14" xfId="22034" xr:uid="{00000000-0005-0000-0000-000097530000}"/>
    <cellStyle name="Input [yellow] 3 3 5 2 2 15" xfId="22035" xr:uid="{00000000-0005-0000-0000-000098530000}"/>
    <cellStyle name="Input [yellow] 3 3 5 2 2 16" xfId="22036" xr:uid="{00000000-0005-0000-0000-000099530000}"/>
    <cellStyle name="Input [yellow] 3 3 5 2 2 2" xfId="800" xr:uid="{00000000-0005-0000-0000-00009A530000}"/>
    <cellStyle name="Input [yellow] 3 3 5 2 2 2 10" xfId="22037" xr:uid="{00000000-0005-0000-0000-00009B530000}"/>
    <cellStyle name="Input [yellow] 3 3 5 2 2 2 2" xfId="22038" xr:uid="{00000000-0005-0000-0000-00009C530000}"/>
    <cellStyle name="Input [yellow] 3 3 5 2 2 2 2 2" xfId="22039" xr:uid="{00000000-0005-0000-0000-00009D530000}"/>
    <cellStyle name="Input [yellow] 3 3 5 2 2 2 2 3" xfId="22040" xr:uid="{00000000-0005-0000-0000-00009E530000}"/>
    <cellStyle name="Input [yellow] 3 3 5 2 2 2 2 4" xfId="22041" xr:uid="{00000000-0005-0000-0000-00009F530000}"/>
    <cellStyle name="Input [yellow] 3 3 5 2 2 2 2 5" xfId="22042" xr:uid="{00000000-0005-0000-0000-0000A0530000}"/>
    <cellStyle name="Input [yellow] 3 3 5 2 2 2 2 6" xfId="22043" xr:uid="{00000000-0005-0000-0000-0000A1530000}"/>
    <cellStyle name="Input [yellow] 3 3 5 2 2 2 2 7" xfId="22044" xr:uid="{00000000-0005-0000-0000-0000A2530000}"/>
    <cellStyle name="Input [yellow] 3 3 5 2 2 2 2 8" xfId="22045" xr:uid="{00000000-0005-0000-0000-0000A3530000}"/>
    <cellStyle name="Input [yellow] 3 3 5 2 2 2 3" xfId="22046" xr:uid="{00000000-0005-0000-0000-0000A4530000}"/>
    <cellStyle name="Input [yellow] 3 3 5 2 2 2 4" xfId="22047" xr:uid="{00000000-0005-0000-0000-0000A5530000}"/>
    <cellStyle name="Input [yellow] 3 3 5 2 2 2 5" xfId="22048" xr:uid="{00000000-0005-0000-0000-0000A6530000}"/>
    <cellStyle name="Input [yellow] 3 3 5 2 2 2 6" xfId="22049" xr:uid="{00000000-0005-0000-0000-0000A7530000}"/>
    <cellStyle name="Input [yellow] 3 3 5 2 2 2 7" xfId="22050" xr:uid="{00000000-0005-0000-0000-0000A8530000}"/>
    <cellStyle name="Input [yellow] 3 3 5 2 2 2 8" xfId="22051" xr:uid="{00000000-0005-0000-0000-0000A9530000}"/>
    <cellStyle name="Input [yellow] 3 3 5 2 2 2 9" xfId="22052" xr:uid="{00000000-0005-0000-0000-0000AA530000}"/>
    <cellStyle name="Input [yellow] 3 3 5 2 2 3" xfId="22053" xr:uid="{00000000-0005-0000-0000-0000AB530000}"/>
    <cellStyle name="Input [yellow] 3 3 5 2 2 3 10" xfId="22054" xr:uid="{00000000-0005-0000-0000-0000AC530000}"/>
    <cellStyle name="Input [yellow] 3 3 5 2 2 3 2" xfId="22055" xr:uid="{00000000-0005-0000-0000-0000AD530000}"/>
    <cellStyle name="Input [yellow] 3 3 5 2 2 3 2 2" xfId="22056" xr:uid="{00000000-0005-0000-0000-0000AE530000}"/>
    <cellStyle name="Input [yellow] 3 3 5 2 2 3 2 3" xfId="22057" xr:uid="{00000000-0005-0000-0000-0000AF530000}"/>
    <cellStyle name="Input [yellow] 3 3 5 2 2 3 2 4" xfId="22058" xr:uid="{00000000-0005-0000-0000-0000B0530000}"/>
    <cellStyle name="Input [yellow] 3 3 5 2 2 3 2 5" xfId="22059" xr:uid="{00000000-0005-0000-0000-0000B1530000}"/>
    <cellStyle name="Input [yellow] 3 3 5 2 2 3 2 6" xfId="22060" xr:uid="{00000000-0005-0000-0000-0000B2530000}"/>
    <cellStyle name="Input [yellow] 3 3 5 2 2 3 2 7" xfId="22061" xr:uid="{00000000-0005-0000-0000-0000B3530000}"/>
    <cellStyle name="Input [yellow] 3 3 5 2 2 3 2 8" xfId="22062" xr:uid="{00000000-0005-0000-0000-0000B4530000}"/>
    <cellStyle name="Input [yellow] 3 3 5 2 2 3 3" xfId="22063" xr:uid="{00000000-0005-0000-0000-0000B5530000}"/>
    <cellStyle name="Input [yellow] 3 3 5 2 2 3 4" xfId="22064" xr:uid="{00000000-0005-0000-0000-0000B6530000}"/>
    <cellStyle name="Input [yellow] 3 3 5 2 2 3 5" xfId="22065" xr:uid="{00000000-0005-0000-0000-0000B7530000}"/>
    <cellStyle name="Input [yellow] 3 3 5 2 2 3 6" xfId="22066" xr:uid="{00000000-0005-0000-0000-0000B8530000}"/>
    <cellStyle name="Input [yellow] 3 3 5 2 2 3 7" xfId="22067" xr:uid="{00000000-0005-0000-0000-0000B9530000}"/>
    <cellStyle name="Input [yellow] 3 3 5 2 2 3 8" xfId="22068" xr:uid="{00000000-0005-0000-0000-0000BA530000}"/>
    <cellStyle name="Input [yellow] 3 3 5 2 2 3 9" xfId="22069" xr:uid="{00000000-0005-0000-0000-0000BB530000}"/>
    <cellStyle name="Input [yellow] 3 3 5 2 2 4" xfId="22070" xr:uid="{00000000-0005-0000-0000-0000BC530000}"/>
    <cellStyle name="Input [yellow] 3 3 5 2 2 4 2" xfId="22071" xr:uid="{00000000-0005-0000-0000-0000BD530000}"/>
    <cellStyle name="Input [yellow] 3 3 5 2 2 4 3" xfId="22072" xr:uid="{00000000-0005-0000-0000-0000BE530000}"/>
    <cellStyle name="Input [yellow] 3 3 5 2 2 4 4" xfId="22073" xr:uid="{00000000-0005-0000-0000-0000BF530000}"/>
    <cellStyle name="Input [yellow] 3 3 5 2 2 4 5" xfId="22074" xr:uid="{00000000-0005-0000-0000-0000C0530000}"/>
    <cellStyle name="Input [yellow] 3 3 5 2 2 4 6" xfId="22075" xr:uid="{00000000-0005-0000-0000-0000C1530000}"/>
    <cellStyle name="Input [yellow] 3 3 5 2 2 4 7" xfId="22076" xr:uid="{00000000-0005-0000-0000-0000C2530000}"/>
    <cellStyle name="Input [yellow] 3 3 5 2 2 4 8" xfId="22077" xr:uid="{00000000-0005-0000-0000-0000C3530000}"/>
    <cellStyle name="Input [yellow] 3 3 5 2 2 4 9" xfId="22078" xr:uid="{00000000-0005-0000-0000-0000C4530000}"/>
    <cellStyle name="Input [yellow] 3 3 5 2 2 5" xfId="22079" xr:uid="{00000000-0005-0000-0000-0000C5530000}"/>
    <cellStyle name="Input [yellow] 3 3 5 2 2 5 2" xfId="22080" xr:uid="{00000000-0005-0000-0000-0000C6530000}"/>
    <cellStyle name="Input [yellow] 3 3 5 2 2 5 3" xfId="22081" xr:uid="{00000000-0005-0000-0000-0000C7530000}"/>
    <cellStyle name="Input [yellow] 3 3 5 2 2 5 4" xfId="22082" xr:uid="{00000000-0005-0000-0000-0000C8530000}"/>
    <cellStyle name="Input [yellow] 3 3 5 2 2 5 5" xfId="22083" xr:uid="{00000000-0005-0000-0000-0000C9530000}"/>
    <cellStyle name="Input [yellow] 3 3 5 2 2 5 6" xfId="22084" xr:uid="{00000000-0005-0000-0000-0000CA530000}"/>
    <cellStyle name="Input [yellow] 3 3 5 2 2 5 7" xfId="22085" xr:uid="{00000000-0005-0000-0000-0000CB530000}"/>
    <cellStyle name="Input [yellow] 3 3 5 2 2 5 8" xfId="22086" xr:uid="{00000000-0005-0000-0000-0000CC530000}"/>
    <cellStyle name="Input [yellow] 3 3 5 2 2 6" xfId="22087" xr:uid="{00000000-0005-0000-0000-0000CD530000}"/>
    <cellStyle name="Input [yellow] 3 3 5 2 2 6 2" xfId="22088" xr:uid="{00000000-0005-0000-0000-0000CE530000}"/>
    <cellStyle name="Input [yellow] 3 3 5 2 2 6 3" xfId="22089" xr:uid="{00000000-0005-0000-0000-0000CF530000}"/>
    <cellStyle name="Input [yellow] 3 3 5 2 2 6 4" xfId="22090" xr:uid="{00000000-0005-0000-0000-0000D0530000}"/>
    <cellStyle name="Input [yellow] 3 3 5 2 2 6 5" xfId="22091" xr:uid="{00000000-0005-0000-0000-0000D1530000}"/>
    <cellStyle name="Input [yellow] 3 3 5 2 2 6 6" xfId="22092" xr:uid="{00000000-0005-0000-0000-0000D2530000}"/>
    <cellStyle name="Input [yellow] 3 3 5 2 2 6 7" xfId="22093" xr:uid="{00000000-0005-0000-0000-0000D3530000}"/>
    <cellStyle name="Input [yellow] 3 3 5 2 2 6 8" xfId="22094" xr:uid="{00000000-0005-0000-0000-0000D4530000}"/>
    <cellStyle name="Input [yellow] 3 3 5 2 2 7" xfId="22095" xr:uid="{00000000-0005-0000-0000-0000D5530000}"/>
    <cellStyle name="Input [yellow] 3 3 5 2 2 7 2" xfId="22096" xr:uid="{00000000-0005-0000-0000-0000D6530000}"/>
    <cellStyle name="Input [yellow] 3 3 5 2 2 7 3" xfId="22097" xr:uid="{00000000-0005-0000-0000-0000D7530000}"/>
    <cellStyle name="Input [yellow] 3 3 5 2 2 7 4" xfId="22098" xr:uid="{00000000-0005-0000-0000-0000D8530000}"/>
    <cellStyle name="Input [yellow] 3 3 5 2 2 7 5" xfId="22099" xr:uid="{00000000-0005-0000-0000-0000D9530000}"/>
    <cellStyle name="Input [yellow] 3 3 5 2 2 7 6" xfId="22100" xr:uid="{00000000-0005-0000-0000-0000DA530000}"/>
    <cellStyle name="Input [yellow] 3 3 5 2 2 7 7" xfId="22101" xr:uid="{00000000-0005-0000-0000-0000DB530000}"/>
    <cellStyle name="Input [yellow] 3 3 5 2 2 7 8" xfId="22102" xr:uid="{00000000-0005-0000-0000-0000DC530000}"/>
    <cellStyle name="Input [yellow] 3 3 5 2 2 8" xfId="22103" xr:uid="{00000000-0005-0000-0000-0000DD530000}"/>
    <cellStyle name="Input [yellow] 3 3 5 2 2 8 2" xfId="22104" xr:uid="{00000000-0005-0000-0000-0000DE530000}"/>
    <cellStyle name="Input [yellow] 3 3 5 2 2 8 3" xfId="22105" xr:uid="{00000000-0005-0000-0000-0000DF530000}"/>
    <cellStyle name="Input [yellow] 3 3 5 2 2 8 4" xfId="22106" xr:uid="{00000000-0005-0000-0000-0000E0530000}"/>
    <cellStyle name="Input [yellow] 3 3 5 2 2 8 5" xfId="22107" xr:uid="{00000000-0005-0000-0000-0000E1530000}"/>
    <cellStyle name="Input [yellow] 3 3 5 2 2 8 6" xfId="22108" xr:uid="{00000000-0005-0000-0000-0000E2530000}"/>
    <cellStyle name="Input [yellow] 3 3 5 2 2 8 7" xfId="22109" xr:uid="{00000000-0005-0000-0000-0000E3530000}"/>
    <cellStyle name="Input [yellow] 3 3 5 2 2 8 8" xfId="22110" xr:uid="{00000000-0005-0000-0000-0000E4530000}"/>
    <cellStyle name="Input [yellow] 3 3 5 2 2 9" xfId="22111" xr:uid="{00000000-0005-0000-0000-0000E5530000}"/>
    <cellStyle name="Input [yellow] 3 3 5 2 3" xfId="801" xr:uid="{00000000-0005-0000-0000-0000E6530000}"/>
    <cellStyle name="Input [yellow] 3 3 5 2 3 10" xfId="22112" xr:uid="{00000000-0005-0000-0000-0000E7530000}"/>
    <cellStyle name="Input [yellow] 3 3 5 2 3 2" xfId="22113" xr:uid="{00000000-0005-0000-0000-0000E8530000}"/>
    <cellStyle name="Input [yellow] 3 3 5 2 3 2 2" xfId="22114" xr:uid="{00000000-0005-0000-0000-0000E9530000}"/>
    <cellStyle name="Input [yellow] 3 3 5 2 3 2 3" xfId="22115" xr:uid="{00000000-0005-0000-0000-0000EA530000}"/>
    <cellStyle name="Input [yellow] 3 3 5 2 3 2 4" xfId="22116" xr:uid="{00000000-0005-0000-0000-0000EB530000}"/>
    <cellStyle name="Input [yellow] 3 3 5 2 3 2 5" xfId="22117" xr:uid="{00000000-0005-0000-0000-0000EC530000}"/>
    <cellStyle name="Input [yellow] 3 3 5 2 3 2 6" xfId="22118" xr:uid="{00000000-0005-0000-0000-0000ED530000}"/>
    <cellStyle name="Input [yellow] 3 3 5 2 3 2 7" xfId="22119" xr:uid="{00000000-0005-0000-0000-0000EE530000}"/>
    <cellStyle name="Input [yellow] 3 3 5 2 3 2 8" xfId="22120" xr:uid="{00000000-0005-0000-0000-0000EF530000}"/>
    <cellStyle name="Input [yellow] 3 3 5 2 3 3" xfId="22121" xr:uid="{00000000-0005-0000-0000-0000F0530000}"/>
    <cellStyle name="Input [yellow] 3 3 5 2 3 4" xfId="22122" xr:uid="{00000000-0005-0000-0000-0000F1530000}"/>
    <cellStyle name="Input [yellow] 3 3 5 2 3 5" xfId="22123" xr:uid="{00000000-0005-0000-0000-0000F2530000}"/>
    <cellStyle name="Input [yellow] 3 3 5 2 3 6" xfId="22124" xr:uid="{00000000-0005-0000-0000-0000F3530000}"/>
    <cellStyle name="Input [yellow] 3 3 5 2 3 7" xfId="22125" xr:uid="{00000000-0005-0000-0000-0000F4530000}"/>
    <cellStyle name="Input [yellow] 3 3 5 2 3 8" xfId="22126" xr:uid="{00000000-0005-0000-0000-0000F5530000}"/>
    <cellStyle name="Input [yellow] 3 3 5 2 3 9" xfId="22127" xr:uid="{00000000-0005-0000-0000-0000F6530000}"/>
    <cellStyle name="Input [yellow] 3 3 5 2 4" xfId="22128" xr:uid="{00000000-0005-0000-0000-0000F7530000}"/>
    <cellStyle name="Input [yellow] 3 3 5 2 4 10" xfId="22129" xr:uid="{00000000-0005-0000-0000-0000F8530000}"/>
    <cellStyle name="Input [yellow] 3 3 5 2 4 2" xfId="22130" xr:uid="{00000000-0005-0000-0000-0000F9530000}"/>
    <cellStyle name="Input [yellow] 3 3 5 2 4 2 2" xfId="22131" xr:uid="{00000000-0005-0000-0000-0000FA530000}"/>
    <cellStyle name="Input [yellow] 3 3 5 2 4 2 3" xfId="22132" xr:uid="{00000000-0005-0000-0000-0000FB530000}"/>
    <cellStyle name="Input [yellow] 3 3 5 2 4 2 4" xfId="22133" xr:uid="{00000000-0005-0000-0000-0000FC530000}"/>
    <cellStyle name="Input [yellow] 3 3 5 2 4 2 5" xfId="22134" xr:uid="{00000000-0005-0000-0000-0000FD530000}"/>
    <cellStyle name="Input [yellow] 3 3 5 2 4 2 6" xfId="22135" xr:uid="{00000000-0005-0000-0000-0000FE530000}"/>
    <cellStyle name="Input [yellow] 3 3 5 2 4 2 7" xfId="22136" xr:uid="{00000000-0005-0000-0000-0000FF530000}"/>
    <cellStyle name="Input [yellow] 3 3 5 2 4 2 8" xfId="22137" xr:uid="{00000000-0005-0000-0000-000000540000}"/>
    <cellStyle name="Input [yellow] 3 3 5 2 4 3" xfId="22138" xr:uid="{00000000-0005-0000-0000-000001540000}"/>
    <cellStyle name="Input [yellow] 3 3 5 2 4 4" xfId="22139" xr:uid="{00000000-0005-0000-0000-000002540000}"/>
    <cellStyle name="Input [yellow] 3 3 5 2 4 5" xfId="22140" xr:uid="{00000000-0005-0000-0000-000003540000}"/>
    <cellStyle name="Input [yellow] 3 3 5 2 4 6" xfId="22141" xr:uid="{00000000-0005-0000-0000-000004540000}"/>
    <cellStyle name="Input [yellow] 3 3 5 2 4 7" xfId="22142" xr:uid="{00000000-0005-0000-0000-000005540000}"/>
    <cellStyle name="Input [yellow] 3 3 5 2 4 8" xfId="22143" xr:uid="{00000000-0005-0000-0000-000006540000}"/>
    <cellStyle name="Input [yellow] 3 3 5 2 4 9" xfId="22144" xr:uid="{00000000-0005-0000-0000-000007540000}"/>
    <cellStyle name="Input [yellow] 3 3 5 2 5" xfId="22145" xr:uid="{00000000-0005-0000-0000-000008540000}"/>
    <cellStyle name="Input [yellow] 3 3 5 2 5 2" xfId="22146" xr:uid="{00000000-0005-0000-0000-000009540000}"/>
    <cellStyle name="Input [yellow] 3 3 5 2 5 3" xfId="22147" xr:uid="{00000000-0005-0000-0000-00000A540000}"/>
    <cellStyle name="Input [yellow] 3 3 5 2 5 4" xfId="22148" xr:uid="{00000000-0005-0000-0000-00000B540000}"/>
    <cellStyle name="Input [yellow] 3 3 5 2 5 5" xfId="22149" xr:uid="{00000000-0005-0000-0000-00000C540000}"/>
    <cellStyle name="Input [yellow] 3 3 5 2 5 6" xfId="22150" xr:uid="{00000000-0005-0000-0000-00000D540000}"/>
    <cellStyle name="Input [yellow] 3 3 5 2 5 7" xfId="22151" xr:uid="{00000000-0005-0000-0000-00000E540000}"/>
    <cellStyle name="Input [yellow] 3 3 5 2 5 8" xfId="22152" xr:uid="{00000000-0005-0000-0000-00000F540000}"/>
    <cellStyle name="Input [yellow] 3 3 5 2 5 9" xfId="22153" xr:uid="{00000000-0005-0000-0000-000010540000}"/>
    <cellStyle name="Input [yellow] 3 3 5 2 6" xfId="22154" xr:uid="{00000000-0005-0000-0000-000011540000}"/>
    <cellStyle name="Input [yellow] 3 3 5 2 6 2" xfId="22155" xr:uid="{00000000-0005-0000-0000-000012540000}"/>
    <cellStyle name="Input [yellow] 3 3 5 2 6 3" xfId="22156" xr:uid="{00000000-0005-0000-0000-000013540000}"/>
    <cellStyle name="Input [yellow] 3 3 5 2 6 4" xfId="22157" xr:uid="{00000000-0005-0000-0000-000014540000}"/>
    <cellStyle name="Input [yellow] 3 3 5 2 6 5" xfId="22158" xr:uid="{00000000-0005-0000-0000-000015540000}"/>
    <cellStyle name="Input [yellow] 3 3 5 2 6 6" xfId="22159" xr:uid="{00000000-0005-0000-0000-000016540000}"/>
    <cellStyle name="Input [yellow] 3 3 5 2 6 7" xfId="22160" xr:uid="{00000000-0005-0000-0000-000017540000}"/>
    <cellStyle name="Input [yellow] 3 3 5 2 6 8" xfId="22161" xr:uid="{00000000-0005-0000-0000-000018540000}"/>
    <cellStyle name="Input [yellow] 3 3 5 2 7" xfId="22162" xr:uid="{00000000-0005-0000-0000-000019540000}"/>
    <cellStyle name="Input [yellow] 3 3 5 2 7 2" xfId="22163" xr:uid="{00000000-0005-0000-0000-00001A540000}"/>
    <cellStyle name="Input [yellow] 3 3 5 2 7 3" xfId="22164" xr:uid="{00000000-0005-0000-0000-00001B540000}"/>
    <cellStyle name="Input [yellow] 3 3 5 2 7 4" xfId="22165" xr:uid="{00000000-0005-0000-0000-00001C540000}"/>
    <cellStyle name="Input [yellow] 3 3 5 2 7 5" xfId="22166" xr:uid="{00000000-0005-0000-0000-00001D540000}"/>
    <cellStyle name="Input [yellow] 3 3 5 2 7 6" xfId="22167" xr:uid="{00000000-0005-0000-0000-00001E540000}"/>
    <cellStyle name="Input [yellow] 3 3 5 2 7 7" xfId="22168" xr:uid="{00000000-0005-0000-0000-00001F540000}"/>
    <cellStyle name="Input [yellow] 3 3 5 2 7 8" xfId="22169" xr:uid="{00000000-0005-0000-0000-000020540000}"/>
    <cellStyle name="Input [yellow] 3 3 5 2 8" xfId="22170" xr:uid="{00000000-0005-0000-0000-000021540000}"/>
    <cellStyle name="Input [yellow] 3 3 5 2 8 2" xfId="22171" xr:uid="{00000000-0005-0000-0000-000022540000}"/>
    <cellStyle name="Input [yellow] 3 3 5 2 8 3" xfId="22172" xr:uid="{00000000-0005-0000-0000-000023540000}"/>
    <cellStyle name="Input [yellow] 3 3 5 2 8 4" xfId="22173" xr:uid="{00000000-0005-0000-0000-000024540000}"/>
    <cellStyle name="Input [yellow] 3 3 5 2 8 5" xfId="22174" xr:uid="{00000000-0005-0000-0000-000025540000}"/>
    <cellStyle name="Input [yellow] 3 3 5 2 8 6" xfId="22175" xr:uid="{00000000-0005-0000-0000-000026540000}"/>
    <cellStyle name="Input [yellow] 3 3 5 2 8 7" xfId="22176" xr:uid="{00000000-0005-0000-0000-000027540000}"/>
    <cellStyle name="Input [yellow] 3 3 5 2 8 8" xfId="22177" xr:uid="{00000000-0005-0000-0000-000028540000}"/>
    <cellStyle name="Input [yellow] 3 3 5 2 9" xfId="22178" xr:uid="{00000000-0005-0000-0000-000029540000}"/>
    <cellStyle name="Input [yellow] 3 3 5 2 9 2" xfId="22179" xr:uid="{00000000-0005-0000-0000-00002A540000}"/>
    <cellStyle name="Input [yellow] 3 3 5 2 9 3" xfId="22180" xr:uid="{00000000-0005-0000-0000-00002B540000}"/>
    <cellStyle name="Input [yellow] 3 3 5 2 9 4" xfId="22181" xr:uid="{00000000-0005-0000-0000-00002C540000}"/>
    <cellStyle name="Input [yellow] 3 3 5 2 9 5" xfId="22182" xr:uid="{00000000-0005-0000-0000-00002D540000}"/>
    <cellStyle name="Input [yellow] 3 3 5 2 9 6" xfId="22183" xr:uid="{00000000-0005-0000-0000-00002E540000}"/>
    <cellStyle name="Input [yellow] 3 3 5 2 9 7" xfId="22184" xr:uid="{00000000-0005-0000-0000-00002F540000}"/>
    <cellStyle name="Input [yellow] 3 3 5 2 9 8" xfId="22185" xr:uid="{00000000-0005-0000-0000-000030540000}"/>
    <cellStyle name="Input [yellow] 3 3 5 3" xfId="802" xr:uid="{00000000-0005-0000-0000-000031540000}"/>
    <cellStyle name="Input [yellow] 3 3 5 3 10" xfId="22186" xr:uid="{00000000-0005-0000-0000-000032540000}"/>
    <cellStyle name="Input [yellow] 3 3 5 3 11" xfId="22187" xr:uid="{00000000-0005-0000-0000-000033540000}"/>
    <cellStyle name="Input [yellow] 3 3 5 3 12" xfId="22188" xr:uid="{00000000-0005-0000-0000-000034540000}"/>
    <cellStyle name="Input [yellow] 3 3 5 3 13" xfId="22189" xr:uid="{00000000-0005-0000-0000-000035540000}"/>
    <cellStyle name="Input [yellow] 3 3 5 3 14" xfId="22190" xr:uid="{00000000-0005-0000-0000-000036540000}"/>
    <cellStyle name="Input [yellow] 3 3 5 3 15" xfId="22191" xr:uid="{00000000-0005-0000-0000-000037540000}"/>
    <cellStyle name="Input [yellow] 3 3 5 3 16" xfId="22192" xr:uid="{00000000-0005-0000-0000-000038540000}"/>
    <cellStyle name="Input [yellow] 3 3 5 3 17" xfId="22193" xr:uid="{00000000-0005-0000-0000-000039540000}"/>
    <cellStyle name="Input [yellow] 3 3 5 3 2" xfId="803" xr:uid="{00000000-0005-0000-0000-00003A540000}"/>
    <cellStyle name="Input [yellow] 3 3 5 3 2 10" xfId="22194" xr:uid="{00000000-0005-0000-0000-00003B540000}"/>
    <cellStyle name="Input [yellow] 3 3 5 3 2 11" xfId="22195" xr:uid="{00000000-0005-0000-0000-00003C540000}"/>
    <cellStyle name="Input [yellow] 3 3 5 3 2 12" xfId="22196" xr:uid="{00000000-0005-0000-0000-00003D540000}"/>
    <cellStyle name="Input [yellow] 3 3 5 3 2 13" xfId="22197" xr:uid="{00000000-0005-0000-0000-00003E540000}"/>
    <cellStyle name="Input [yellow] 3 3 5 3 2 14" xfId="22198" xr:uid="{00000000-0005-0000-0000-00003F540000}"/>
    <cellStyle name="Input [yellow] 3 3 5 3 2 15" xfId="22199" xr:uid="{00000000-0005-0000-0000-000040540000}"/>
    <cellStyle name="Input [yellow] 3 3 5 3 2 16" xfId="22200" xr:uid="{00000000-0005-0000-0000-000041540000}"/>
    <cellStyle name="Input [yellow] 3 3 5 3 2 2" xfId="804" xr:uid="{00000000-0005-0000-0000-000042540000}"/>
    <cellStyle name="Input [yellow] 3 3 5 3 2 2 10" xfId="22201" xr:uid="{00000000-0005-0000-0000-000043540000}"/>
    <cellStyle name="Input [yellow] 3 3 5 3 2 2 2" xfId="22202" xr:uid="{00000000-0005-0000-0000-000044540000}"/>
    <cellStyle name="Input [yellow] 3 3 5 3 2 2 2 2" xfId="22203" xr:uid="{00000000-0005-0000-0000-000045540000}"/>
    <cellStyle name="Input [yellow] 3 3 5 3 2 2 2 3" xfId="22204" xr:uid="{00000000-0005-0000-0000-000046540000}"/>
    <cellStyle name="Input [yellow] 3 3 5 3 2 2 2 4" xfId="22205" xr:uid="{00000000-0005-0000-0000-000047540000}"/>
    <cellStyle name="Input [yellow] 3 3 5 3 2 2 2 5" xfId="22206" xr:uid="{00000000-0005-0000-0000-000048540000}"/>
    <cellStyle name="Input [yellow] 3 3 5 3 2 2 2 6" xfId="22207" xr:uid="{00000000-0005-0000-0000-000049540000}"/>
    <cellStyle name="Input [yellow] 3 3 5 3 2 2 2 7" xfId="22208" xr:uid="{00000000-0005-0000-0000-00004A540000}"/>
    <cellStyle name="Input [yellow] 3 3 5 3 2 2 2 8" xfId="22209" xr:uid="{00000000-0005-0000-0000-00004B540000}"/>
    <cellStyle name="Input [yellow] 3 3 5 3 2 2 3" xfId="22210" xr:uid="{00000000-0005-0000-0000-00004C540000}"/>
    <cellStyle name="Input [yellow] 3 3 5 3 2 2 4" xfId="22211" xr:uid="{00000000-0005-0000-0000-00004D540000}"/>
    <cellStyle name="Input [yellow] 3 3 5 3 2 2 5" xfId="22212" xr:uid="{00000000-0005-0000-0000-00004E540000}"/>
    <cellStyle name="Input [yellow] 3 3 5 3 2 2 6" xfId="22213" xr:uid="{00000000-0005-0000-0000-00004F540000}"/>
    <cellStyle name="Input [yellow] 3 3 5 3 2 2 7" xfId="22214" xr:uid="{00000000-0005-0000-0000-000050540000}"/>
    <cellStyle name="Input [yellow] 3 3 5 3 2 2 8" xfId="22215" xr:uid="{00000000-0005-0000-0000-000051540000}"/>
    <cellStyle name="Input [yellow] 3 3 5 3 2 2 9" xfId="22216" xr:uid="{00000000-0005-0000-0000-000052540000}"/>
    <cellStyle name="Input [yellow] 3 3 5 3 2 3" xfId="22217" xr:uid="{00000000-0005-0000-0000-000053540000}"/>
    <cellStyle name="Input [yellow] 3 3 5 3 2 3 10" xfId="22218" xr:uid="{00000000-0005-0000-0000-000054540000}"/>
    <cellStyle name="Input [yellow] 3 3 5 3 2 3 2" xfId="22219" xr:uid="{00000000-0005-0000-0000-000055540000}"/>
    <cellStyle name="Input [yellow] 3 3 5 3 2 3 2 2" xfId="22220" xr:uid="{00000000-0005-0000-0000-000056540000}"/>
    <cellStyle name="Input [yellow] 3 3 5 3 2 3 2 3" xfId="22221" xr:uid="{00000000-0005-0000-0000-000057540000}"/>
    <cellStyle name="Input [yellow] 3 3 5 3 2 3 2 4" xfId="22222" xr:uid="{00000000-0005-0000-0000-000058540000}"/>
    <cellStyle name="Input [yellow] 3 3 5 3 2 3 2 5" xfId="22223" xr:uid="{00000000-0005-0000-0000-000059540000}"/>
    <cellStyle name="Input [yellow] 3 3 5 3 2 3 2 6" xfId="22224" xr:uid="{00000000-0005-0000-0000-00005A540000}"/>
    <cellStyle name="Input [yellow] 3 3 5 3 2 3 2 7" xfId="22225" xr:uid="{00000000-0005-0000-0000-00005B540000}"/>
    <cellStyle name="Input [yellow] 3 3 5 3 2 3 2 8" xfId="22226" xr:uid="{00000000-0005-0000-0000-00005C540000}"/>
    <cellStyle name="Input [yellow] 3 3 5 3 2 3 3" xfId="22227" xr:uid="{00000000-0005-0000-0000-00005D540000}"/>
    <cellStyle name="Input [yellow] 3 3 5 3 2 3 4" xfId="22228" xr:uid="{00000000-0005-0000-0000-00005E540000}"/>
    <cellStyle name="Input [yellow] 3 3 5 3 2 3 5" xfId="22229" xr:uid="{00000000-0005-0000-0000-00005F540000}"/>
    <cellStyle name="Input [yellow] 3 3 5 3 2 3 6" xfId="22230" xr:uid="{00000000-0005-0000-0000-000060540000}"/>
    <cellStyle name="Input [yellow] 3 3 5 3 2 3 7" xfId="22231" xr:uid="{00000000-0005-0000-0000-000061540000}"/>
    <cellStyle name="Input [yellow] 3 3 5 3 2 3 8" xfId="22232" xr:uid="{00000000-0005-0000-0000-000062540000}"/>
    <cellStyle name="Input [yellow] 3 3 5 3 2 3 9" xfId="22233" xr:uid="{00000000-0005-0000-0000-000063540000}"/>
    <cellStyle name="Input [yellow] 3 3 5 3 2 4" xfId="22234" xr:uid="{00000000-0005-0000-0000-000064540000}"/>
    <cellStyle name="Input [yellow] 3 3 5 3 2 4 2" xfId="22235" xr:uid="{00000000-0005-0000-0000-000065540000}"/>
    <cellStyle name="Input [yellow] 3 3 5 3 2 4 3" xfId="22236" xr:uid="{00000000-0005-0000-0000-000066540000}"/>
    <cellStyle name="Input [yellow] 3 3 5 3 2 4 4" xfId="22237" xr:uid="{00000000-0005-0000-0000-000067540000}"/>
    <cellStyle name="Input [yellow] 3 3 5 3 2 4 5" xfId="22238" xr:uid="{00000000-0005-0000-0000-000068540000}"/>
    <cellStyle name="Input [yellow] 3 3 5 3 2 4 6" xfId="22239" xr:uid="{00000000-0005-0000-0000-000069540000}"/>
    <cellStyle name="Input [yellow] 3 3 5 3 2 4 7" xfId="22240" xr:uid="{00000000-0005-0000-0000-00006A540000}"/>
    <cellStyle name="Input [yellow] 3 3 5 3 2 4 8" xfId="22241" xr:uid="{00000000-0005-0000-0000-00006B540000}"/>
    <cellStyle name="Input [yellow] 3 3 5 3 2 4 9" xfId="22242" xr:uid="{00000000-0005-0000-0000-00006C540000}"/>
    <cellStyle name="Input [yellow] 3 3 5 3 2 5" xfId="22243" xr:uid="{00000000-0005-0000-0000-00006D540000}"/>
    <cellStyle name="Input [yellow] 3 3 5 3 2 5 2" xfId="22244" xr:uid="{00000000-0005-0000-0000-00006E540000}"/>
    <cellStyle name="Input [yellow] 3 3 5 3 2 5 3" xfId="22245" xr:uid="{00000000-0005-0000-0000-00006F540000}"/>
    <cellStyle name="Input [yellow] 3 3 5 3 2 5 4" xfId="22246" xr:uid="{00000000-0005-0000-0000-000070540000}"/>
    <cellStyle name="Input [yellow] 3 3 5 3 2 5 5" xfId="22247" xr:uid="{00000000-0005-0000-0000-000071540000}"/>
    <cellStyle name="Input [yellow] 3 3 5 3 2 5 6" xfId="22248" xr:uid="{00000000-0005-0000-0000-000072540000}"/>
    <cellStyle name="Input [yellow] 3 3 5 3 2 5 7" xfId="22249" xr:uid="{00000000-0005-0000-0000-000073540000}"/>
    <cellStyle name="Input [yellow] 3 3 5 3 2 5 8" xfId="22250" xr:uid="{00000000-0005-0000-0000-000074540000}"/>
    <cellStyle name="Input [yellow] 3 3 5 3 2 6" xfId="22251" xr:uid="{00000000-0005-0000-0000-000075540000}"/>
    <cellStyle name="Input [yellow] 3 3 5 3 2 6 2" xfId="22252" xr:uid="{00000000-0005-0000-0000-000076540000}"/>
    <cellStyle name="Input [yellow] 3 3 5 3 2 6 3" xfId="22253" xr:uid="{00000000-0005-0000-0000-000077540000}"/>
    <cellStyle name="Input [yellow] 3 3 5 3 2 6 4" xfId="22254" xr:uid="{00000000-0005-0000-0000-000078540000}"/>
    <cellStyle name="Input [yellow] 3 3 5 3 2 6 5" xfId="22255" xr:uid="{00000000-0005-0000-0000-000079540000}"/>
    <cellStyle name="Input [yellow] 3 3 5 3 2 6 6" xfId="22256" xr:uid="{00000000-0005-0000-0000-00007A540000}"/>
    <cellStyle name="Input [yellow] 3 3 5 3 2 6 7" xfId="22257" xr:uid="{00000000-0005-0000-0000-00007B540000}"/>
    <cellStyle name="Input [yellow] 3 3 5 3 2 6 8" xfId="22258" xr:uid="{00000000-0005-0000-0000-00007C540000}"/>
    <cellStyle name="Input [yellow] 3 3 5 3 2 7" xfId="22259" xr:uid="{00000000-0005-0000-0000-00007D540000}"/>
    <cellStyle name="Input [yellow] 3 3 5 3 2 7 2" xfId="22260" xr:uid="{00000000-0005-0000-0000-00007E540000}"/>
    <cellStyle name="Input [yellow] 3 3 5 3 2 7 3" xfId="22261" xr:uid="{00000000-0005-0000-0000-00007F540000}"/>
    <cellStyle name="Input [yellow] 3 3 5 3 2 7 4" xfId="22262" xr:uid="{00000000-0005-0000-0000-000080540000}"/>
    <cellStyle name="Input [yellow] 3 3 5 3 2 7 5" xfId="22263" xr:uid="{00000000-0005-0000-0000-000081540000}"/>
    <cellStyle name="Input [yellow] 3 3 5 3 2 7 6" xfId="22264" xr:uid="{00000000-0005-0000-0000-000082540000}"/>
    <cellStyle name="Input [yellow] 3 3 5 3 2 7 7" xfId="22265" xr:uid="{00000000-0005-0000-0000-000083540000}"/>
    <cellStyle name="Input [yellow] 3 3 5 3 2 7 8" xfId="22266" xr:uid="{00000000-0005-0000-0000-000084540000}"/>
    <cellStyle name="Input [yellow] 3 3 5 3 2 8" xfId="22267" xr:uid="{00000000-0005-0000-0000-000085540000}"/>
    <cellStyle name="Input [yellow] 3 3 5 3 2 8 2" xfId="22268" xr:uid="{00000000-0005-0000-0000-000086540000}"/>
    <cellStyle name="Input [yellow] 3 3 5 3 2 8 3" xfId="22269" xr:uid="{00000000-0005-0000-0000-000087540000}"/>
    <cellStyle name="Input [yellow] 3 3 5 3 2 8 4" xfId="22270" xr:uid="{00000000-0005-0000-0000-000088540000}"/>
    <cellStyle name="Input [yellow] 3 3 5 3 2 8 5" xfId="22271" xr:uid="{00000000-0005-0000-0000-000089540000}"/>
    <cellStyle name="Input [yellow] 3 3 5 3 2 8 6" xfId="22272" xr:uid="{00000000-0005-0000-0000-00008A540000}"/>
    <cellStyle name="Input [yellow] 3 3 5 3 2 8 7" xfId="22273" xr:uid="{00000000-0005-0000-0000-00008B540000}"/>
    <cellStyle name="Input [yellow] 3 3 5 3 2 8 8" xfId="22274" xr:uid="{00000000-0005-0000-0000-00008C540000}"/>
    <cellStyle name="Input [yellow] 3 3 5 3 2 9" xfId="22275" xr:uid="{00000000-0005-0000-0000-00008D540000}"/>
    <cellStyle name="Input [yellow] 3 3 5 3 3" xfId="805" xr:uid="{00000000-0005-0000-0000-00008E540000}"/>
    <cellStyle name="Input [yellow] 3 3 5 3 3 10" xfId="22276" xr:uid="{00000000-0005-0000-0000-00008F540000}"/>
    <cellStyle name="Input [yellow] 3 3 5 3 3 2" xfId="22277" xr:uid="{00000000-0005-0000-0000-000090540000}"/>
    <cellStyle name="Input [yellow] 3 3 5 3 3 2 2" xfId="22278" xr:uid="{00000000-0005-0000-0000-000091540000}"/>
    <cellStyle name="Input [yellow] 3 3 5 3 3 2 3" xfId="22279" xr:uid="{00000000-0005-0000-0000-000092540000}"/>
    <cellStyle name="Input [yellow] 3 3 5 3 3 2 4" xfId="22280" xr:uid="{00000000-0005-0000-0000-000093540000}"/>
    <cellStyle name="Input [yellow] 3 3 5 3 3 2 5" xfId="22281" xr:uid="{00000000-0005-0000-0000-000094540000}"/>
    <cellStyle name="Input [yellow] 3 3 5 3 3 2 6" xfId="22282" xr:uid="{00000000-0005-0000-0000-000095540000}"/>
    <cellStyle name="Input [yellow] 3 3 5 3 3 2 7" xfId="22283" xr:uid="{00000000-0005-0000-0000-000096540000}"/>
    <cellStyle name="Input [yellow] 3 3 5 3 3 2 8" xfId="22284" xr:uid="{00000000-0005-0000-0000-000097540000}"/>
    <cellStyle name="Input [yellow] 3 3 5 3 3 3" xfId="22285" xr:uid="{00000000-0005-0000-0000-000098540000}"/>
    <cellStyle name="Input [yellow] 3 3 5 3 3 4" xfId="22286" xr:uid="{00000000-0005-0000-0000-000099540000}"/>
    <cellStyle name="Input [yellow] 3 3 5 3 3 5" xfId="22287" xr:uid="{00000000-0005-0000-0000-00009A540000}"/>
    <cellStyle name="Input [yellow] 3 3 5 3 3 6" xfId="22288" xr:uid="{00000000-0005-0000-0000-00009B540000}"/>
    <cellStyle name="Input [yellow] 3 3 5 3 3 7" xfId="22289" xr:uid="{00000000-0005-0000-0000-00009C540000}"/>
    <cellStyle name="Input [yellow] 3 3 5 3 3 8" xfId="22290" xr:uid="{00000000-0005-0000-0000-00009D540000}"/>
    <cellStyle name="Input [yellow] 3 3 5 3 3 9" xfId="22291" xr:uid="{00000000-0005-0000-0000-00009E540000}"/>
    <cellStyle name="Input [yellow] 3 3 5 3 4" xfId="22292" xr:uid="{00000000-0005-0000-0000-00009F540000}"/>
    <cellStyle name="Input [yellow] 3 3 5 3 4 10" xfId="22293" xr:uid="{00000000-0005-0000-0000-0000A0540000}"/>
    <cellStyle name="Input [yellow] 3 3 5 3 4 2" xfId="22294" xr:uid="{00000000-0005-0000-0000-0000A1540000}"/>
    <cellStyle name="Input [yellow] 3 3 5 3 4 2 2" xfId="22295" xr:uid="{00000000-0005-0000-0000-0000A2540000}"/>
    <cellStyle name="Input [yellow] 3 3 5 3 4 2 3" xfId="22296" xr:uid="{00000000-0005-0000-0000-0000A3540000}"/>
    <cellStyle name="Input [yellow] 3 3 5 3 4 2 4" xfId="22297" xr:uid="{00000000-0005-0000-0000-0000A4540000}"/>
    <cellStyle name="Input [yellow] 3 3 5 3 4 2 5" xfId="22298" xr:uid="{00000000-0005-0000-0000-0000A5540000}"/>
    <cellStyle name="Input [yellow] 3 3 5 3 4 2 6" xfId="22299" xr:uid="{00000000-0005-0000-0000-0000A6540000}"/>
    <cellStyle name="Input [yellow] 3 3 5 3 4 2 7" xfId="22300" xr:uid="{00000000-0005-0000-0000-0000A7540000}"/>
    <cellStyle name="Input [yellow] 3 3 5 3 4 2 8" xfId="22301" xr:uid="{00000000-0005-0000-0000-0000A8540000}"/>
    <cellStyle name="Input [yellow] 3 3 5 3 4 3" xfId="22302" xr:uid="{00000000-0005-0000-0000-0000A9540000}"/>
    <cellStyle name="Input [yellow] 3 3 5 3 4 4" xfId="22303" xr:uid="{00000000-0005-0000-0000-0000AA540000}"/>
    <cellStyle name="Input [yellow] 3 3 5 3 4 5" xfId="22304" xr:uid="{00000000-0005-0000-0000-0000AB540000}"/>
    <cellStyle name="Input [yellow] 3 3 5 3 4 6" xfId="22305" xr:uid="{00000000-0005-0000-0000-0000AC540000}"/>
    <cellStyle name="Input [yellow] 3 3 5 3 4 7" xfId="22306" xr:uid="{00000000-0005-0000-0000-0000AD540000}"/>
    <cellStyle name="Input [yellow] 3 3 5 3 4 8" xfId="22307" xr:uid="{00000000-0005-0000-0000-0000AE540000}"/>
    <cellStyle name="Input [yellow] 3 3 5 3 4 9" xfId="22308" xr:uid="{00000000-0005-0000-0000-0000AF540000}"/>
    <cellStyle name="Input [yellow] 3 3 5 3 5" xfId="22309" xr:uid="{00000000-0005-0000-0000-0000B0540000}"/>
    <cellStyle name="Input [yellow] 3 3 5 3 5 2" xfId="22310" xr:uid="{00000000-0005-0000-0000-0000B1540000}"/>
    <cellStyle name="Input [yellow] 3 3 5 3 5 3" xfId="22311" xr:uid="{00000000-0005-0000-0000-0000B2540000}"/>
    <cellStyle name="Input [yellow] 3 3 5 3 5 4" xfId="22312" xr:uid="{00000000-0005-0000-0000-0000B3540000}"/>
    <cellStyle name="Input [yellow] 3 3 5 3 5 5" xfId="22313" xr:uid="{00000000-0005-0000-0000-0000B4540000}"/>
    <cellStyle name="Input [yellow] 3 3 5 3 5 6" xfId="22314" xr:uid="{00000000-0005-0000-0000-0000B5540000}"/>
    <cellStyle name="Input [yellow] 3 3 5 3 5 7" xfId="22315" xr:uid="{00000000-0005-0000-0000-0000B6540000}"/>
    <cellStyle name="Input [yellow] 3 3 5 3 5 8" xfId="22316" xr:uid="{00000000-0005-0000-0000-0000B7540000}"/>
    <cellStyle name="Input [yellow] 3 3 5 3 5 9" xfId="22317" xr:uid="{00000000-0005-0000-0000-0000B8540000}"/>
    <cellStyle name="Input [yellow] 3 3 5 3 6" xfId="22318" xr:uid="{00000000-0005-0000-0000-0000B9540000}"/>
    <cellStyle name="Input [yellow] 3 3 5 3 6 2" xfId="22319" xr:uid="{00000000-0005-0000-0000-0000BA540000}"/>
    <cellStyle name="Input [yellow] 3 3 5 3 6 3" xfId="22320" xr:uid="{00000000-0005-0000-0000-0000BB540000}"/>
    <cellStyle name="Input [yellow] 3 3 5 3 6 4" xfId="22321" xr:uid="{00000000-0005-0000-0000-0000BC540000}"/>
    <cellStyle name="Input [yellow] 3 3 5 3 6 5" xfId="22322" xr:uid="{00000000-0005-0000-0000-0000BD540000}"/>
    <cellStyle name="Input [yellow] 3 3 5 3 6 6" xfId="22323" xr:uid="{00000000-0005-0000-0000-0000BE540000}"/>
    <cellStyle name="Input [yellow] 3 3 5 3 6 7" xfId="22324" xr:uid="{00000000-0005-0000-0000-0000BF540000}"/>
    <cellStyle name="Input [yellow] 3 3 5 3 6 8" xfId="22325" xr:uid="{00000000-0005-0000-0000-0000C0540000}"/>
    <cellStyle name="Input [yellow] 3 3 5 3 7" xfId="22326" xr:uid="{00000000-0005-0000-0000-0000C1540000}"/>
    <cellStyle name="Input [yellow] 3 3 5 3 7 2" xfId="22327" xr:uid="{00000000-0005-0000-0000-0000C2540000}"/>
    <cellStyle name="Input [yellow] 3 3 5 3 7 3" xfId="22328" xr:uid="{00000000-0005-0000-0000-0000C3540000}"/>
    <cellStyle name="Input [yellow] 3 3 5 3 7 4" xfId="22329" xr:uid="{00000000-0005-0000-0000-0000C4540000}"/>
    <cellStyle name="Input [yellow] 3 3 5 3 7 5" xfId="22330" xr:uid="{00000000-0005-0000-0000-0000C5540000}"/>
    <cellStyle name="Input [yellow] 3 3 5 3 7 6" xfId="22331" xr:uid="{00000000-0005-0000-0000-0000C6540000}"/>
    <cellStyle name="Input [yellow] 3 3 5 3 7 7" xfId="22332" xr:uid="{00000000-0005-0000-0000-0000C7540000}"/>
    <cellStyle name="Input [yellow] 3 3 5 3 7 8" xfId="22333" xr:uid="{00000000-0005-0000-0000-0000C8540000}"/>
    <cellStyle name="Input [yellow] 3 3 5 3 8" xfId="22334" xr:uid="{00000000-0005-0000-0000-0000C9540000}"/>
    <cellStyle name="Input [yellow] 3 3 5 3 8 2" xfId="22335" xr:uid="{00000000-0005-0000-0000-0000CA540000}"/>
    <cellStyle name="Input [yellow] 3 3 5 3 8 3" xfId="22336" xr:uid="{00000000-0005-0000-0000-0000CB540000}"/>
    <cellStyle name="Input [yellow] 3 3 5 3 8 4" xfId="22337" xr:uid="{00000000-0005-0000-0000-0000CC540000}"/>
    <cellStyle name="Input [yellow] 3 3 5 3 8 5" xfId="22338" xr:uid="{00000000-0005-0000-0000-0000CD540000}"/>
    <cellStyle name="Input [yellow] 3 3 5 3 8 6" xfId="22339" xr:uid="{00000000-0005-0000-0000-0000CE540000}"/>
    <cellStyle name="Input [yellow] 3 3 5 3 8 7" xfId="22340" xr:uid="{00000000-0005-0000-0000-0000CF540000}"/>
    <cellStyle name="Input [yellow] 3 3 5 3 8 8" xfId="22341" xr:uid="{00000000-0005-0000-0000-0000D0540000}"/>
    <cellStyle name="Input [yellow] 3 3 5 3 9" xfId="22342" xr:uid="{00000000-0005-0000-0000-0000D1540000}"/>
    <cellStyle name="Input [yellow] 3 3 5 3 9 2" xfId="22343" xr:uid="{00000000-0005-0000-0000-0000D2540000}"/>
    <cellStyle name="Input [yellow] 3 3 5 3 9 3" xfId="22344" xr:uid="{00000000-0005-0000-0000-0000D3540000}"/>
    <cellStyle name="Input [yellow] 3 3 5 3 9 4" xfId="22345" xr:uid="{00000000-0005-0000-0000-0000D4540000}"/>
    <cellStyle name="Input [yellow] 3 3 5 3 9 5" xfId="22346" xr:uid="{00000000-0005-0000-0000-0000D5540000}"/>
    <cellStyle name="Input [yellow] 3 3 5 3 9 6" xfId="22347" xr:uid="{00000000-0005-0000-0000-0000D6540000}"/>
    <cellStyle name="Input [yellow] 3 3 5 3 9 7" xfId="22348" xr:uid="{00000000-0005-0000-0000-0000D7540000}"/>
    <cellStyle name="Input [yellow] 3 3 5 3 9 8" xfId="22349" xr:uid="{00000000-0005-0000-0000-0000D8540000}"/>
    <cellStyle name="Input [yellow] 3 3 5 4" xfId="806" xr:uid="{00000000-0005-0000-0000-0000D9540000}"/>
    <cellStyle name="Input [yellow] 3 3 5 4 10" xfId="22350" xr:uid="{00000000-0005-0000-0000-0000DA540000}"/>
    <cellStyle name="Input [yellow] 3 3 5 4 11" xfId="22351" xr:uid="{00000000-0005-0000-0000-0000DB540000}"/>
    <cellStyle name="Input [yellow] 3 3 5 4 12" xfId="22352" xr:uid="{00000000-0005-0000-0000-0000DC540000}"/>
    <cellStyle name="Input [yellow] 3 3 5 4 13" xfId="22353" xr:uid="{00000000-0005-0000-0000-0000DD540000}"/>
    <cellStyle name="Input [yellow] 3 3 5 4 14" xfId="22354" xr:uid="{00000000-0005-0000-0000-0000DE540000}"/>
    <cellStyle name="Input [yellow] 3 3 5 4 15" xfId="22355" xr:uid="{00000000-0005-0000-0000-0000DF540000}"/>
    <cellStyle name="Input [yellow] 3 3 5 4 16" xfId="22356" xr:uid="{00000000-0005-0000-0000-0000E0540000}"/>
    <cellStyle name="Input [yellow] 3 3 5 4 2" xfId="807" xr:uid="{00000000-0005-0000-0000-0000E1540000}"/>
    <cellStyle name="Input [yellow] 3 3 5 4 2 10" xfId="22357" xr:uid="{00000000-0005-0000-0000-0000E2540000}"/>
    <cellStyle name="Input [yellow] 3 3 5 4 2 2" xfId="22358" xr:uid="{00000000-0005-0000-0000-0000E3540000}"/>
    <cellStyle name="Input [yellow] 3 3 5 4 2 2 2" xfId="22359" xr:uid="{00000000-0005-0000-0000-0000E4540000}"/>
    <cellStyle name="Input [yellow] 3 3 5 4 2 2 3" xfId="22360" xr:uid="{00000000-0005-0000-0000-0000E5540000}"/>
    <cellStyle name="Input [yellow] 3 3 5 4 2 2 4" xfId="22361" xr:uid="{00000000-0005-0000-0000-0000E6540000}"/>
    <cellStyle name="Input [yellow] 3 3 5 4 2 2 5" xfId="22362" xr:uid="{00000000-0005-0000-0000-0000E7540000}"/>
    <cellStyle name="Input [yellow] 3 3 5 4 2 2 6" xfId="22363" xr:uid="{00000000-0005-0000-0000-0000E8540000}"/>
    <cellStyle name="Input [yellow] 3 3 5 4 2 2 7" xfId="22364" xr:uid="{00000000-0005-0000-0000-0000E9540000}"/>
    <cellStyle name="Input [yellow] 3 3 5 4 2 2 8" xfId="22365" xr:uid="{00000000-0005-0000-0000-0000EA540000}"/>
    <cellStyle name="Input [yellow] 3 3 5 4 2 3" xfId="22366" xr:uid="{00000000-0005-0000-0000-0000EB540000}"/>
    <cellStyle name="Input [yellow] 3 3 5 4 2 4" xfId="22367" xr:uid="{00000000-0005-0000-0000-0000EC540000}"/>
    <cellStyle name="Input [yellow] 3 3 5 4 2 5" xfId="22368" xr:uid="{00000000-0005-0000-0000-0000ED540000}"/>
    <cellStyle name="Input [yellow] 3 3 5 4 2 6" xfId="22369" xr:uid="{00000000-0005-0000-0000-0000EE540000}"/>
    <cellStyle name="Input [yellow] 3 3 5 4 2 7" xfId="22370" xr:uid="{00000000-0005-0000-0000-0000EF540000}"/>
    <cellStyle name="Input [yellow] 3 3 5 4 2 8" xfId="22371" xr:uid="{00000000-0005-0000-0000-0000F0540000}"/>
    <cellStyle name="Input [yellow] 3 3 5 4 2 9" xfId="22372" xr:uid="{00000000-0005-0000-0000-0000F1540000}"/>
    <cellStyle name="Input [yellow] 3 3 5 4 3" xfId="22373" xr:uid="{00000000-0005-0000-0000-0000F2540000}"/>
    <cellStyle name="Input [yellow] 3 3 5 4 3 10" xfId="22374" xr:uid="{00000000-0005-0000-0000-0000F3540000}"/>
    <cellStyle name="Input [yellow] 3 3 5 4 3 2" xfId="22375" xr:uid="{00000000-0005-0000-0000-0000F4540000}"/>
    <cellStyle name="Input [yellow] 3 3 5 4 3 2 2" xfId="22376" xr:uid="{00000000-0005-0000-0000-0000F5540000}"/>
    <cellStyle name="Input [yellow] 3 3 5 4 3 2 3" xfId="22377" xr:uid="{00000000-0005-0000-0000-0000F6540000}"/>
    <cellStyle name="Input [yellow] 3 3 5 4 3 2 4" xfId="22378" xr:uid="{00000000-0005-0000-0000-0000F7540000}"/>
    <cellStyle name="Input [yellow] 3 3 5 4 3 2 5" xfId="22379" xr:uid="{00000000-0005-0000-0000-0000F8540000}"/>
    <cellStyle name="Input [yellow] 3 3 5 4 3 2 6" xfId="22380" xr:uid="{00000000-0005-0000-0000-0000F9540000}"/>
    <cellStyle name="Input [yellow] 3 3 5 4 3 2 7" xfId="22381" xr:uid="{00000000-0005-0000-0000-0000FA540000}"/>
    <cellStyle name="Input [yellow] 3 3 5 4 3 2 8" xfId="22382" xr:uid="{00000000-0005-0000-0000-0000FB540000}"/>
    <cellStyle name="Input [yellow] 3 3 5 4 3 3" xfId="22383" xr:uid="{00000000-0005-0000-0000-0000FC540000}"/>
    <cellStyle name="Input [yellow] 3 3 5 4 3 4" xfId="22384" xr:uid="{00000000-0005-0000-0000-0000FD540000}"/>
    <cellStyle name="Input [yellow] 3 3 5 4 3 5" xfId="22385" xr:uid="{00000000-0005-0000-0000-0000FE540000}"/>
    <cellStyle name="Input [yellow] 3 3 5 4 3 6" xfId="22386" xr:uid="{00000000-0005-0000-0000-0000FF540000}"/>
    <cellStyle name="Input [yellow] 3 3 5 4 3 7" xfId="22387" xr:uid="{00000000-0005-0000-0000-000000550000}"/>
    <cellStyle name="Input [yellow] 3 3 5 4 3 8" xfId="22388" xr:uid="{00000000-0005-0000-0000-000001550000}"/>
    <cellStyle name="Input [yellow] 3 3 5 4 3 9" xfId="22389" xr:uid="{00000000-0005-0000-0000-000002550000}"/>
    <cellStyle name="Input [yellow] 3 3 5 4 4" xfId="22390" xr:uid="{00000000-0005-0000-0000-000003550000}"/>
    <cellStyle name="Input [yellow] 3 3 5 4 4 2" xfId="22391" xr:uid="{00000000-0005-0000-0000-000004550000}"/>
    <cellStyle name="Input [yellow] 3 3 5 4 4 3" xfId="22392" xr:uid="{00000000-0005-0000-0000-000005550000}"/>
    <cellStyle name="Input [yellow] 3 3 5 4 4 4" xfId="22393" xr:uid="{00000000-0005-0000-0000-000006550000}"/>
    <cellStyle name="Input [yellow] 3 3 5 4 4 5" xfId="22394" xr:uid="{00000000-0005-0000-0000-000007550000}"/>
    <cellStyle name="Input [yellow] 3 3 5 4 4 6" xfId="22395" xr:uid="{00000000-0005-0000-0000-000008550000}"/>
    <cellStyle name="Input [yellow] 3 3 5 4 4 7" xfId="22396" xr:uid="{00000000-0005-0000-0000-000009550000}"/>
    <cellStyle name="Input [yellow] 3 3 5 4 4 8" xfId="22397" xr:uid="{00000000-0005-0000-0000-00000A550000}"/>
    <cellStyle name="Input [yellow] 3 3 5 4 4 9" xfId="22398" xr:uid="{00000000-0005-0000-0000-00000B550000}"/>
    <cellStyle name="Input [yellow] 3 3 5 4 5" xfId="22399" xr:uid="{00000000-0005-0000-0000-00000C550000}"/>
    <cellStyle name="Input [yellow] 3 3 5 4 5 2" xfId="22400" xr:uid="{00000000-0005-0000-0000-00000D550000}"/>
    <cellStyle name="Input [yellow] 3 3 5 4 5 3" xfId="22401" xr:uid="{00000000-0005-0000-0000-00000E550000}"/>
    <cellStyle name="Input [yellow] 3 3 5 4 5 4" xfId="22402" xr:uid="{00000000-0005-0000-0000-00000F550000}"/>
    <cellStyle name="Input [yellow] 3 3 5 4 5 5" xfId="22403" xr:uid="{00000000-0005-0000-0000-000010550000}"/>
    <cellStyle name="Input [yellow] 3 3 5 4 5 6" xfId="22404" xr:uid="{00000000-0005-0000-0000-000011550000}"/>
    <cellStyle name="Input [yellow] 3 3 5 4 5 7" xfId="22405" xr:uid="{00000000-0005-0000-0000-000012550000}"/>
    <cellStyle name="Input [yellow] 3 3 5 4 5 8" xfId="22406" xr:uid="{00000000-0005-0000-0000-000013550000}"/>
    <cellStyle name="Input [yellow] 3 3 5 4 6" xfId="22407" xr:uid="{00000000-0005-0000-0000-000014550000}"/>
    <cellStyle name="Input [yellow] 3 3 5 4 6 2" xfId="22408" xr:uid="{00000000-0005-0000-0000-000015550000}"/>
    <cellStyle name="Input [yellow] 3 3 5 4 6 3" xfId="22409" xr:uid="{00000000-0005-0000-0000-000016550000}"/>
    <cellStyle name="Input [yellow] 3 3 5 4 6 4" xfId="22410" xr:uid="{00000000-0005-0000-0000-000017550000}"/>
    <cellStyle name="Input [yellow] 3 3 5 4 6 5" xfId="22411" xr:uid="{00000000-0005-0000-0000-000018550000}"/>
    <cellStyle name="Input [yellow] 3 3 5 4 6 6" xfId="22412" xr:uid="{00000000-0005-0000-0000-000019550000}"/>
    <cellStyle name="Input [yellow] 3 3 5 4 6 7" xfId="22413" xr:uid="{00000000-0005-0000-0000-00001A550000}"/>
    <cellStyle name="Input [yellow] 3 3 5 4 6 8" xfId="22414" xr:uid="{00000000-0005-0000-0000-00001B550000}"/>
    <cellStyle name="Input [yellow] 3 3 5 4 7" xfId="22415" xr:uid="{00000000-0005-0000-0000-00001C550000}"/>
    <cellStyle name="Input [yellow] 3 3 5 4 7 2" xfId="22416" xr:uid="{00000000-0005-0000-0000-00001D550000}"/>
    <cellStyle name="Input [yellow] 3 3 5 4 7 3" xfId="22417" xr:uid="{00000000-0005-0000-0000-00001E550000}"/>
    <cellStyle name="Input [yellow] 3 3 5 4 7 4" xfId="22418" xr:uid="{00000000-0005-0000-0000-00001F550000}"/>
    <cellStyle name="Input [yellow] 3 3 5 4 7 5" xfId="22419" xr:uid="{00000000-0005-0000-0000-000020550000}"/>
    <cellStyle name="Input [yellow] 3 3 5 4 7 6" xfId="22420" xr:uid="{00000000-0005-0000-0000-000021550000}"/>
    <cellStyle name="Input [yellow] 3 3 5 4 7 7" xfId="22421" xr:uid="{00000000-0005-0000-0000-000022550000}"/>
    <cellStyle name="Input [yellow] 3 3 5 4 7 8" xfId="22422" xr:uid="{00000000-0005-0000-0000-000023550000}"/>
    <cellStyle name="Input [yellow] 3 3 5 4 8" xfId="22423" xr:uid="{00000000-0005-0000-0000-000024550000}"/>
    <cellStyle name="Input [yellow] 3 3 5 4 8 2" xfId="22424" xr:uid="{00000000-0005-0000-0000-000025550000}"/>
    <cellStyle name="Input [yellow] 3 3 5 4 8 3" xfId="22425" xr:uid="{00000000-0005-0000-0000-000026550000}"/>
    <cellStyle name="Input [yellow] 3 3 5 4 8 4" xfId="22426" xr:uid="{00000000-0005-0000-0000-000027550000}"/>
    <cellStyle name="Input [yellow] 3 3 5 4 8 5" xfId="22427" xr:uid="{00000000-0005-0000-0000-000028550000}"/>
    <cellStyle name="Input [yellow] 3 3 5 4 8 6" xfId="22428" xr:uid="{00000000-0005-0000-0000-000029550000}"/>
    <cellStyle name="Input [yellow] 3 3 5 4 8 7" xfId="22429" xr:uid="{00000000-0005-0000-0000-00002A550000}"/>
    <cellStyle name="Input [yellow] 3 3 5 4 8 8" xfId="22430" xr:uid="{00000000-0005-0000-0000-00002B550000}"/>
    <cellStyle name="Input [yellow] 3 3 5 4 9" xfId="22431" xr:uid="{00000000-0005-0000-0000-00002C550000}"/>
    <cellStyle name="Input [yellow] 3 3 5 5" xfId="808" xr:uid="{00000000-0005-0000-0000-00002D550000}"/>
    <cellStyle name="Input [yellow] 3 3 5 5 10" xfId="22432" xr:uid="{00000000-0005-0000-0000-00002E550000}"/>
    <cellStyle name="Input [yellow] 3 3 5 5 2" xfId="22433" xr:uid="{00000000-0005-0000-0000-00002F550000}"/>
    <cellStyle name="Input [yellow] 3 3 5 5 2 2" xfId="22434" xr:uid="{00000000-0005-0000-0000-000030550000}"/>
    <cellStyle name="Input [yellow] 3 3 5 5 2 3" xfId="22435" xr:uid="{00000000-0005-0000-0000-000031550000}"/>
    <cellStyle name="Input [yellow] 3 3 5 5 2 4" xfId="22436" xr:uid="{00000000-0005-0000-0000-000032550000}"/>
    <cellStyle name="Input [yellow] 3 3 5 5 2 5" xfId="22437" xr:uid="{00000000-0005-0000-0000-000033550000}"/>
    <cellStyle name="Input [yellow] 3 3 5 5 2 6" xfId="22438" xr:uid="{00000000-0005-0000-0000-000034550000}"/>
    <cellStyle name="Input [yellow] 3 3 5 5 2 7" xfId="22439" xr:uid="{00000000-0005-0000-0000-000035550000}"/>
    <cellStyle name="Input [yellow] 3 3 5 5 2 8" xfId="22440" xr:uid="{00000000-0005-0000-0000-000036550000}"/>
    <cellStyle name="Input [yellow] 3 3 5 5 3" xfId="22441" xr:uid="{00000000-0005-0000-0000-000037550000}"/>
    <cellStyle name="Input [yellow] 3 3 5 5 4" xfId="22442" xr:uid="{00000000-0005-0000-0000-000038550000}"/>
    <cellStyle name="Input [yellow] 3 3 5 5 5" xfId="22443" xr:uid="{00000000-0005-0000-0000-000039550000}"/>
    <cellStyle name="Input [yellow] 3 3 5 5 6" xfId="22444" xr:uid="{00000000-0005-0000-0000-00003A550000}"/>
    <cellStyle name="Input [yellow] 3 3 5 5 7" xfId="22445" xr:uid="{00000000-0005-0000-0000-00003B550000}"/>
    <cellStyle name="Input [yellow] 3 3 5 5 8" xfId="22446" xr:uid="{00000000-0005-0000-0000-00003C550000}"/>
    <cellStyle name="Input [yellow] 3 3 5 5 9" xfId="22447" xr:uid="{00000000-0005-0000-0000-00003D550000}"/>
    <cellStyle name="Input [yellow] 3 3 5 6" xfId="22448" xr:uid="{00000000-0005-0000-0000-00003E550000}"/>
    <cellStyle name="Input [yellow] 3 3 5 6 10" xfId="22449" xr:uid="{00000000-0005-0000-0000-00003F550000}"/>
    <cellStyle name="Input [yellow] 3 3 5 6 2" xfId="22450" xr:uid="{00000000-0005-0000-0000-000040550000}"/>
    <cellStyle name="Input [yellow] 3 3 5 6 2 2" xfId="22451" xr:uid="{00000000-0005-0000-0000-000041550000}"/>
    <cellStyle name="Input [yellow] 3 3 5 6 2 3" xfId="22452" xr:uid="{00000000-0005-0000-0000-000042550000}"/>
    <cellStyle name="Input [yellow] 3 3 5 6 2 4" xfId="22453" xr:uid="{00000000-0005-0000-0000-000043550000}"/>
    <cellStyle name="Input [yellow] 3 3 5 6 2 5" xfId="22454" xr:uid="{00000000-0005-0000-0000-000044550000}"/>
    <cellStyle name="Input [yellow] 3 3 5 6 2 6" xfId="22455" xr:uid="{00000000-0005-0000-0000-000045550000}"/>
    <cellStyle name="Input [yellow] 3 3 5 6 2 7" xfId="22456" xr:uid="{00000000-0005-0000-0000-000046550000}"/>
    <cellStyle name="Input [yellow] 3 3 5 6 2 8" xfId="22457" xr:uid="{00000000-0005-0000-0000-000047550000}"/>
    <cellStyle name="Input [yellow] 3 3 5 6 3" xfId="22458" xr:uid="{00000000-0005-0000-0000-000048550000}"/>
    <cellStyle name="Input [yellow] 3 3 5 6 4" xfId="22459" xr:uid="{00000000-0005-0000-0000-000049550000}"/>
    <cellStyle name="Input [yellow] 3 3 5 6 5" xfId="22460" xr:uid="{00000000-0005-0000-0000-00004A550000}"/>
    <cellStyle name="Input [yellow] 3 3 5 6 6" xfId="22461" xr:uid="{00000000-0005-0000-0000-00004B550000}"/>
    <cellStyle name="Input [yellow] 3 3 5 6 7" xfId="22462" xr:uid="{00000000-0005-0000-0000-00004C550000}"/>
    <cellStyle name="Input [yellow] 3 3 5 6 8" xfId="22463" xr:uid="{00000000-0005-0000-0000-00004D550000}"/>
    <cellStyle name="Input [yellow] 3 3 5 6 9" xfId="22464" xr:uid="{00000000-0005-0000-0000-00004E550000}"/>
    <cellStyle name="Input [yellow] 3 3 5 7" xfId="22465" xr:uid="{00000000-0005-0000-0000-00004F550000}"/>
    <cellStyle name="Input [yellow] 3 3 5 7 2" xfId="22466" xr:uid="{00000000-0005-0000-0000-000050550000}"/>
    <cellStyle name="Input [yellow] 3 3 5 7 3" xfId="22467" xr:uid="{00000000-0005-0000-0000-000051550000}"/>
    <cellStyle name="Input [yellow] 3 3 5 7 4" xfId="22468" xr:uid="{00000000-0005-0000-0000-000052550000}"/>
    <cellStyle name="Input [yellow] 3 3 5 7 5" xfId="22469" xr:uid="{00000000-0005-0000-0000-000053550000}"/>
    <cellStyle name="Input [yellow] 3 3 5 7 6" xfId="22470" xr:uid="{00000000-0005-0000-0000-000054550000}"/>
    <cellStyle name="Input [yellow] 3 3 5 7 7" xfId="22471" xr:uid="{00000000-0005-0000-0000-000055550000}"/>
    <cellStyle name="Input [yellow] 3 3 5 7 8" xfId="22472" xr:uid="{00000000-0005-0000-0000-000056550000}"/>
    <cellStyle name="Input [yellow] 3 3 5 7 9" xfId="22473" xr:uid="{00000000-0005-0000-0000-000057550000}"/>
    <cellStyle name="Input [yellow] 3 3 5 8" xfId="22474" xr:uid="{00000000-0005-0000-0000-000058550000}"/>
    <cellStyle name="Input [yellow] 3 3 5 8 2" xfId="22475" xr:uid="{00000000-0005-0000-0000-000059550000}"/>
    <cellStyle name="Input [yellow] 3 3 5 8 3" xfId="22476" xr:uid="{00000000-0005-0000-0000-00005A550000}"/>
    <cellStyle name="Input [yellow] 3 3 5 8 4" xfId="22477" xr:uid="{00000000-0005-0000-0000-00005B550000}"/>
    <cellStyle name="Input [yellow] 3 3 5 8 5" xfId="22478" xr:uid="{00000000-0005-0000-0000-00005C550000}"/>
    <cellStyle name="Input [yellow] 3 3 5 8 6" xfId="22479" xr:uid="{00000000-0005-0000-0000-00005D550000}"/>
    <cellStyle name="Input [yellow] 3 3 5 8 7" xfId="22480" xr:uid="{00000000-0005-0000-0000-00005E550000}"/>
    <cellStyle name="Input [yellow] 3 3 5 8 8" xfId="22481" xr:uid="{00000000-0005-0000-0000-00005F550000}"/>
    <cellStyle name="Input [yellow] 3 3 5 9" xfId="22482" xr:uid="{00000000-0005-0000-0000-000060550000}"/>
    <cellStyle name="Input [yellow] 3 3 5 9 2" xfId="22483" xr:uid="{00000000-0005-0000-0000-000061550000}"/>
    <cellStyle name="Input [yellow] 3 3 5 9 3" xfId="22484" xr:uid="{00000000-0005-0000-0000-000062550000}"/>
    <cellStyle name="Input [yellow] 3 3 5 9 4" xfId="22485" xr:uid="{00000000-0005-0000-0000-000063550000}"/>
    <cellStyle name="Input [yellow] 3 3 5 9 5" xfId="22486" xr:uid="{00000000-0005-0000-0000-000064550000}"/>
    <cellStyle name="Input [yellow] 3 3 5 9 6" xfId="22487" xr:uid="{00000000-0005-0000-0000-000065550000}"/>
    <cellStyle name="Input [yellow] 3 3 5 9 7" xfId="22488" xr:uid="{00000000-0005-0000-0000-000066550000}"/>
    <cellStyle name="Input [yellow] 3 3 5 9 8" xfId="22489" xr:uid="{00000000-0005-0000-0000-000067550000}"/>
    <cellStyle name="Input [yellow] 3 3 6" xfId="809" xr:uid="{00000000-0005-0000-0000-000068550000}"/>
    <cellStyle name="Input [yellow] 3 3 6 10" xfId="22490" xr:uid="{00000000-0005-0000-0000-000069550000}"/>
    <cellStyle name="Input [yellow] 3 3 6 11" xfId="22491" xr:uid="{00000000-0005-0000-0000-00006A550000}"/>
    <cellStyle name="Input [yellow] 3 3 6 12" xfId="22492" xr:uid="{00000000-0005-0000-0000-00006B550000}"/>
    <cellStyle name="Input [yellow] 3 3 6 13" xfId="22493" xr:uid="{00000000-0005-0000-0000-00006C550000}"/>
    <cellStyle name="Input [yellow] 3 3 6 14" xfId="22494" xr:uid="{00000000-0005-0000-0000-00006D550000}"/>
    <cellStyle name="Input [yellow] 3 3 6 15" xfId="22495" xr:uid="{00000000-0005-0000-0000-00006E550000}"/>
    <cellStyle name="Input [yellow] 3 3 6 16" xfId="22496" xr:uid="{00000000-0005-0000-0000-00006F550000}"/>
    <cellStyle name="Input [yellow] 3 3 6 17" xfId="22497" xr:uid="{00000000-0005-0000-0000-000070550000}"/>
    <cellStyle name="Input [yellow] 3 3 6 2" xfId="810" xr:uid="{00000000-0005-0000-0000-000071550000}"/>
    <cellStyle name="Input [yellow] 3 3 6 2 10" xfId="22498" xr:uid="{00000000-0005-0000-0000-000072550000}"/>
    <cellStyle name="Input [yellow] 3 3 6 2 11" xfId="22499" xr:uid="{00000000-0005-0000-0000-000073550000}"/>
    <cellStyle name="Input [yellow] 3 3 6 2 12" xfId="22500" xr:uid="{00000000-0005-0000-0000-000074550000}"/>
    <cellStyle name="Input [yellow] 3 3 6 2 13" xfId="22501" xr:uid="{00000000-0005-0000-0000-000075550000}"/>
    <cellStyle name="Input [yellow] 3 3 6 2 14" xfId="22502" xr:uid="{00000000-0005-0000-0000-000076550000}"/>
    <cellStyle name="Input [yellow] 3 3 6 2 15" xfId="22503" xr:uid="{00000000-0005-0000-0000-000077550000}"/>
    <cellStyle name="Input [yellow] 3 3 6 2 16" xfId="22504" xr:uid="{00000000-0005-0000-0000-000078550000}"/>
    <cellStyle name="Input [yellow] 3 3 6 2 2" xfId="811" xr:uid="{00000000-0005-0000-0000-000079550000}"/>
    <cellStyle name="Input [yellow] 3 3 6 2 2 10" xfId="22505" xr:uid="{00000000-0005-0000-0000-00007A550000}"/>
    <cellStyle name="Input [yellow] 3 3 6 2 2 2" xfId="22506" xr:uid="{00000000-0005-0000-0000-00007B550000}"/>
    <cellStyle name="Input [yellow] 3 3 6 2 2 2 2" xfId="22507" xr:uid="{00000000-0005-0000-0000-00007C550000}"/>
    <cellStyle name="Input [yellow] 3 3 6 2 2 2 3" xfId="22508" xr:uid="{00000000-0005-0000-0000-00007D550000}"/>
    <cellStyle name="Input [yellow] 3 3 6 2 2 2 4" xfId="22509" xr:uid="{00000000-0005-0000-0000-00007E550000}"/>
    <cellStyle name="Input [yellow] 3 3 6 2 2 2 5" xfId="22510" xr:uid="{00000000-0005-0000-0000-00007F550000}"/>
    <cellStyle name="Input [yellow] 3 3 6 2 2 2 6" xfId="22511" xr:uid="{00000000-0005-0000-0000-000080550000}"/>
    <cellStyle name="Input [yellow] 3 3 6 2 2 2 7" xfId="22512" xr:uid="{00000000-0005-0000-0000-000081550000}"/>
    <cellStyle name="Input [yellow] 3 3 6 2 2 2 8" xfId="22513" xr:uid="{00000000-0005-0000-0000-000082550000}"/>
    <cellStyle name="Input [yellow] 3 3 6 2 2 3" xfId="22514" xr:uid="{00000000-0005-0000-0000-000083550000}"/>
    <cellStyle name="Input [yellow] 3 3 6 2 2 4" xfId="22515" xr:uid="{00000000-0005-0000-0000-000084550000}"/>
    <cellStyle name="Input [yellow] 3 3 6 2 2 5" xfId="22516" xr:uid="{00000000-0005-0000-0000-000085550000}"/>
    <cellStyle name="Input [yellow] 3 3 6 2 2 6" xfId="22517" xr:uid="{00000000-0005-0000-0000-000086550000}"/>
    <cellStyle name="Input [yellow] 3 3 6 2 2 7" xfId="22518" xr:uid="{00000000-0005-0000-0000-000087550000}"/>
    <cellStyle name="Input [yellow] 3 3 6 2 2 8" xfId="22519" xr:uid="{00000000-0005-0000-0000-000088550000}"/>
    <cellStyle name="Input [yellow] 3 3 6 2 2 9" xfId="22520" xr:uid="{00000000-0005-0000-0000-000089550000}"/>
    <cellStyle name="Input [yellow] 3 3 6 2 3" xfId="22521" xr:uid="{00000000-0005-0000-0000-00008A550000}"/>
    <cellStyle name="Input [yellow] 3 3 6 2 3 10" xfId="22522" xr:uid="{00000000-0005-0000-0000-00008B550000}"/>
    <cellStyle name="Input [yellow] 3 3 6 2 3 2" xfId="22523" xr:uid="{00000000-0005-0000-0000-00008C550000}"/>
    <cellStyle name="Input [yellow] 3 3 6 2 3 2 2" xfId="22524" xr:uid="{00000000-0005-0000-0000-00008D550000}"/>
    <cellStyle name="Input [yellow] 3 3 6 2 3 2 3" xfId="22525" xr:uid="{00000000-0005-0000-0000-00008E550000}"/>
    <cellStyle name="Input [yellow] 3 3 6 2 3 2 4" xfId="22526" xr:uid="{00000000-0005-0000-0000-00008F550000}"/>
    <cellStyle name="Input [yellow] 3 3 6 2 3 2 5" xfId="22527" xr:uid="{00000000-0005-0000-0000-000090550000}"/>
    <cellStyle name="Input [yellow] 3 3 6 2 3 2 6" xfId="22528" xr:uid="{00000000-0005-0000-0000-000091550000}"/>
    <cellStyle name="Input [yellow] 3 3 6 2 3 2 7" xfId="22529" xr:uid="{00000000-0005-0000-0000-000092550000}"/>
    <cellStyle name="Input [yellow] 3 3 6 2 3 2 8" xfId="22530" xr:uid="{00000000-0005-0000-0000-000093550000}"/>
    <cellStyle name="Input [yellow] 3 3 6 2 3 3" xfId="22531" xr:uid="{00000000-0005-0000-0000-000094550000}"/>
    <cellStyle name="Input [yellow] 3 3 6 2 3 4" xfId="22532" xr:uid="{00000000-0005-0000-0000-000095550000}"/>
    <cellStyle name="Input [yellow] 3 3 6 2 3 5" xfId="22533" xr:uid="{00000000-0005-0000-0000-000096550000}"/>
    <cellStyle name="Input [yellow] 3 3 6 2 3 6" xfId="22534" xr:uid="{00000000-0005-0000-0000-000097550000}"/>
    <cellStyle name="Input [yellow] 3 3 6 2 3 7" xfId="22535" xr:uid="{00000000-0005-0000-0000-000098550000}"/>
    <cellStyle name="Input [yellow] 3 3 6 2 3 8" xfId="22536" xr:uid="{00000000-0005-0000-0000-000099550000}"/>
    <cellStyle name="Input [yellow] 3 3 6 2 3 9" xfId="22537" xr:uid="{00000000-0005-0000-0000-00009A550000}"/>
    <cellStyle name="Input [yellow] 3 3 6 2 4" xfId="22538" xr:uid="{00000000-0005-0000-0000-00009B550000}"/>
    <cellStyle name="Input [yellow] 3 3 6 2 4 2" xfId="22539" xr:uid="{00000000-0005-0000-0000-00009C550000}"/>
    <cellStyle name="Input [yellow] 3 3 6 2 4 3" xfId="22540" xr:uid="{00000000-0005-0000-0000-00009D550000}"/>
    <cellStyle name="Input [yellow] 3 3 6 2 4 4" xfId="22541" xr:uid="{00000000-0005-0000-0000-00009E550000}"/>
    <cellStyle name="Input [yellow] 3 3 6 2 4 5" xfId="22542" xr:uid="{00000000-0005-0000-0000-00009F550000}"/>
    <cellStyle name="Input [yellow] 3 3 6 2 4 6" xfId="22543" xr:uid="{00000000-0005-0000-0000-0000A0550000}"/>
    <cellStyle name="Input [yellow] 3 3 6 2 4 7" xfId="22544" xr:uid="{00000000-0005-0000-0000-0000A1550000}"/>
    <cellStyle name="Input [yellow] 3 3 6 2 4 8" xfId="22545" xr:uid="{00000000-0005-0000-0000-0000A2550000}"/>
    <cellStyle name="Input [yellow] 3 3 6 2 4 9" xfId="22546" xr:uid="{00000000-0005-0000-0000-0000A3550000}"/>
    <cellStyle name="Input [yellow] 3 3 6 2 5" xfId="22547" xr:uid="{00000000-0005-0000-0000-0000A4550000}"/>
    <cellStyle name="Input [yellow] 3 3 6 2 5 2" xfId="22548" xr:uid="{00000000-0005-0000-0000-0000A5550000}"/>
    <cellStyle name="Input [yellow] 3 3 6 2 5 3" xfId="22549" xr:uid="{00000000-0005-0000-0000-0000A6550000}"/>
    <cellStyle name="Input [yellow] 3 3 6 2 5 4" xfId="22550" xr:uid="{00000000-0005-0000-0000-0000A7550000}"/>
    <cellStyle name="Input [yellow] 3 3 6 2 5 5" xfId="22551" xr:uid="{00000000-0005-0000-0000-0000A8550000}"/>
    <cellStyle name="Input [yellow] 3 3 6 2 5 6" xfId="22552" xr:uid="{00000000-0005-0000-0000-0000A9550000}"/>
    <cellStyle name="Input [yellow] 3 3 6 2 5 7" xfId="22553" xr:uid="{00000000-0005-0000-0000-0000AA550000}"/>
    <cellStyle name="Input [yellow] 3 3 6 2 5 8" xfId="22554" xr:uid="{00000000-0005-0000-0000-0000AB550000}"/>
    <cellStyle name="Input [yellow] 3 3 6 2 6" xfId="22555" xr:uid="{00000000-0005-0000-0000-0000AC550000}"/>
    <cellStyle name="Input [yellow] 3 3 6 2 6 2" xfId="22556" xr:uid="{00000000-0005-0000-0000-0000AD550000}"/>
    <cellStyle name="Input [yellow] 3 3 6 2 6 3" xfId="22557" xr:uid="{00000000-0005-0000-0000-0000AE550000}"/>
    <cellStyle name="Input [yellow] 3 3 6 2 6 4" xfId="22558" xr:uid="{00000000-0005-0000-0000-0000AF550000}"/>
    <cellStyle name="Input [yellow] 3 3 6 2 6 5" xfId="22559" xr:uid="{00000000-0005-0000-0000-0000B0550000}"/>
    <cellStyle name="Input [yellow] 3 3 6 2 6 6" xfId="22560" xr:uid="{00000000-0005-0000-0000-0000B1550000}"/>
    <cellStyle name="Input [yellow] 3 3 6 2 6 7" xfId="22561" xr:uid="{00000000-0005-0000-0000-0000B2550000}"/>
    <cellStyle name="Input [yellow] 3 3 6 2 6 8" xfId="22562" xr:uid="{00000000-0005-0000-0000-0000B3550000}"/>
    <cellStyle name="Input [yellow] 3 3 6 2 7" xfId="22563" xr:uid="{00000000-0005-0000-0000-0000B4550000}"/>
    <cellStyle name="Input [yellow] 3 3 6 2 7 2" xfId="22564" xr:uid="{00000000-0005-0000-0000-0000B5550000}"/>
    <cellStyle name="Input [yellow] 3 3 6 2 7 3" xfId="22565" xr:uid="{00000000-0005-0000-0000-0000B6550000}"/>
    <cellStyle name="Input [yellow] 3 3 6 2 7 4" xfId="22566" xr:uid="{00000000-0005-0000-0000-0000B7550000}"/>
    <cellStyle name="Input [yellow] 3 3 6 2 7 5" xfId="22567" xr:uid="{00000000-0005-0000-0000-0000B8550000}"/>
    <cellStyle name="Input [yellow] 3 3 6 2 7 6" xfId="22568" xr:uid="{00000000-0005-0000-0000-0000B9550000}"/>
    <cellStyle name="Input [yellow] 3 3 6 2 7 7" xfId="22569" xr:uid="{00000000-0005-0000-0000-0000BA550000}"/>
    <cellStyle name="Input [yellow] 3 3 6 2 7 8" xfId="22570" xr:uid="{00000000-0005-0000-0000-0000BB550000}"/>
    <cellStyle name="Input [yellow] 3 3 6 2 8" xfId="22571" xr:uid="{00000000-0005-0000-0000-0000BC550000}"/>
    <cellStyle name="Input [yellow] 3 3 6 2 8 2" xfId="22572" xr:uid="{00000000-0005-0000-0000-0000BD550000}"/>
    <cellStyle name="Input [yellow] 3 3 6 2 8 3" xfId="22573" xr:uid="{00000000-0005-0000-0000-0000BE550000}"/>
    <cellStyle name="Input [yellow] 3 3 6 2 8 4" xfId="22574" xr:uid="{00000000-0005-0000-0000-0000BF550000}"/>
    <cellStyle name="Input [yellow] 3 3 6 2 8 5" xfId="22575" xr:uid="{00000000-0005-0000-0000-0000C0550000}"/>
    <cellStyle name="Input [yellow] 3 3 6 2 8 6" xfId="22576" xr:uid="{00000000-0005-0000-0000-0000C1550000}"/>
    <cellStyle name="Input [yellow] 3 3 6 2 8 7" xfId="22577" xr:uid="{00000000-0005-0000-0000-0000C2550000}"/>
    <cellStyle name="Input [yellow] 3 3 6 2 8 8" xfId="22578" xr:uid="{00000000-0005-0000-0000-0000C3550000}"/>
    <cellStyle name="Input [yellow] 3 3 6 2 9" xfId="22579" xr:uid="{00000000-0005-0000-0000-0000C4550000}"/>
    <cellStyle name="Input [yellow] 3 3 6 3" xfId="812" xr:uid="{00000000-0005-0000-0000-0000C5550000}"/>
    <cellStyle name="Input [yellow] 3 3 6 3 10" xfId="22580" xr:uid="{00000000-0005-0000-0000-0000C6550000}"/>
    <cellStyle name="Input [yellow] 3 3 6 3 2" xfId="22581" xr:uid="{00000000-0005-0000-0000-0000C7550000}"/>
    <cellStyle name="Input [yellow] 3 3 6 3 2 2" xfId="22582" xr:uid="{00000000-0005-0000-0000-0000C8550000}"/>
    <cellStyle name="Input [yellow] 3 3 6 3 2 3" xfId="22583" xr:uid="{00000000-0005-0000-0000-0000C9550000}"/>
    <cellStyle name="Input [yellow] 3 3 6 3 2 4" xfId="22584" xr:uid="{00000000-0005-0000-0000-0000CA550000}"/>
    <cellStyle name="Input [yellow] 3 3 6 3 2 5" xfId="22585" xr:uid="{00000000-0005-0000-0000-0000CB550000}"/>
    <cellStyle name="Input [yellow] 3 3 6 3 2 6" xfId="22586" xr:uid="{00000000-0005-0000-0000-0000CC550000}"/>
    <cellStyle name="Input [yellow] 3 3 6 3 2 7" xfId="22587" xr:uid="{00000000-0005-0000-0000-0000CD550000}"/>
    <cellStyle name="Input [yellow] 3 3 6 3 2 8" xfId="22588" xr:uid="{00000000-0005-0000-0000-0000CE550000}"/>
    <cellStyle name="Input [yellow] 3 3 6 3 3" xfId="22589" xr:uid="{00000000-0005-0000-0000-0000CF550000}"/>
    <cellStyle name="Input [yellow] 3 3 6 3 4" xfId="22590" xr:uid="{00000000-0005-0000-0000-0000D0550000}"/>
    <cellStyle name="Input [yellow] 3 3 6 3 5" xfId="22591" xr:uid="{00000000-0005-0000-0000-0000D1550000}"/>
    <cellStyle name="Input [yellow] 3 3 6 3 6" xfId="22592" xr:uid="{00000000-0005-0000-0000-0000D2550000}"/>
    <cellStyle name="Input [yellow] 3 3 6 3 7" xfId="22593" xr:uid="{00000000-0005-0000-0000-0000D3550000}"/>
    <cellStyle name="Input [yellow] 3 3 6 3 8" xfId="22594" xr:uid="{00000000-0005-0000-0000-0000D4550000}"/>
    <cellStyle name="Input [yellow] 3 3 6 3 9" xfId="22595" xr:uid="{00000000-0005-0000-0000-0000D5550000}"/>
    <cellStyle name="Input [yellow] 3 3 6 4" xfId="22596" xr:uid="{00000000-0005-0000-0000-0000D6550000}"/>
    <cellStyle name="Input [yellow] 3 3 6 4 10" xfId="22597" xr:uid="{00000000-0005-0000-0000-0000D7550000}"/>
    <cellStyle name="Input [yellow] 3 3 6 4 2" xfId="22598" xr:uid="{00000000-0005-0000-0000-0000D8550000}"/>
    <cellStyle name="Input [yellow] 3 3 6 4 2 2" xfId="22599" xr:uid="{00000000-0005-0000-0000-0000D9550000}"/>
    <cellStyle name="Input [yellow] 3 3 6 4 2 3" xfId="22600" xr:uid="{00000000-0005-0000-0000-0000DA550000}"/>
    <cellStyle name="Input [yellow] 3 3 6 4 2 4" xfId="22601" xr:uid="{00000000-0005-0000-0000-0000DB550000}"/>
    <cellStyle name="Input [yellow] 3 3 6 4 2 5" xfId="22602" xr:uid="{00000000-0005-0000-0000-0000DC550000}"/>
    <cellStyle name="Input [yellow] 3 3 6 4 2 6" xfId="22603" xr:uid="{00000000-0005-0000-0000-0000DD550000}"/>
    <cellStyle name="Input [yellow] 3 3 6 4 2 7" xfId="22604" xr:uid="{00000000-0005-0000-0000-0000DE550000}"/>
    <cellStyle name="Input [yellow] 3 3 6 4 2 8" xfId="22605" xr:uid="{00000000-0005-0000-0000-0000DF550000}"/>
    <cellStyle name="Input [yellow] 3 3 6 4 3" xfId="22606" xr:uid="{00000000-0005-0000-0000-0000E0550000}"/>
    <cellStyle name="Input [yellow] 3 3 6 4 4" xfId="22607" xr:uid="{00000000-0005-0000-0000-0000E1550000}"/>
    <cellStyle name="Input [yellow] 3 3 6 4 5" xfId="22608" xr:uid="{00000000-0005-0000-0000-0000E2550000}"/>
    <cellStyle name="Input [yellow] 3 3 6 4 6" xfId="22609" xr:uid="{00000000-0005-0000-0000-0000E3550000}"/>
    <cellStyle name="Input [yellow] 3 3 6 4 7" xfId="22610" xr:uid="{00000000-0005-0000-0000-0000E4550000}"/>
    <cellStyle name="Input [yellow] 3 3 6 4 8" xfId="22611" xr:uid="{00000000-0005-0000-0000-0000E5550000}"/>
    <cellStyle name="Input [yellow] 3 3 6 4 9" xfId="22612" xr:uid="{00000000-0005-0000-0000-0000E6550000}"/>
    <cellStyle name="Input [yellow] 3 3 6 5" xfId="22613" xr:uid="{00000000-0005-0000-0000-0000E7550000}"/>
    <cellStyle name="Input [yellow] 3 3 6 5 2" xfId="22614" xr:uid="{00000000-0005-0000-0000-0000E8550000}"/>
    <cellStyle name="Input [yellow] 3 3 6 5 3" xfId="22615" xr:uid="{00000000-0005-0000-0000-0000E9550000}"/>
    <cellStyle name="Input [yellow] 3 3 6 5 4" xfId="22616" xr:uid="{00000000-0005-0000-0000-0000EA550000}"/>
    <cellStyle name="Input [yellow] 3 3 6 5 5" xfId="22617" xr:uid="{00000000-0005-0000-0000-0000EB550000}"/>
    <cellStyle name="Input [yellow] 3 3 6 5 6" xfId="22618" xr:uid="{00000000-0005-0000-0000-0000EC550000}"/>
    <cellStyle name="Input [yellow] 3 3 6 5 7" xfId="22619" xr:uid="{00000000-0005-0000-0000-0000ED550000}"/>
    <cellStyle name="Input [yellow] 3 3 6 5 8" xfId="22620" xr:uid="{00000000-0005-0000-0000-0000EE550000}"/>
    <cellStyle name="Input [yellow] 3 3 6 5 9" xfId="22621" xr:uid="{00000000-0005-0000-0000-0000EF550000}"/>
    <cellStyle name="Input [yellow] 3 3 6 6" xfId="22622" xr:uid="{00000000-0005-0000-0000-0000F0550000}"/>
    <cellStyle name="Input [yellow] 3 3 6 6 2" xfId="22623" xr:uid="{00000000-0005-0000-0000-0000F1550000}"/>
    <cellStyle name="Input [yellow] 3 3 6 6 3" xfId="22624" xr:uid="{00000000-0005-0000-0000-0000F2550000}"/>
    <cellStyle name="Input [yellow] 3 3 6 6 4" xfId="22625" xr:uid="{00000000-0005-0000-0000-0000F3550000}"/>
    <cellStyle name="Input [yellow] 3 3 6 6 5" xfId="22626" xr:uid="{00000000-0005-0000-0000-0000F4550000}"/>
    <cellStyle name="Input [yellow] 3 3 6 6 6" xfId="22627" xr:uid="{00000000-0005-0000-0000-0000F5550000}"/>
    <cellStyle name="Input [yellow] 3 3 6 6 7" xfId="22628" xr:uid="{00000000-0005-0000-0000-0000F6550000}"/>
    <cellStyle name="Input [yellow] 3 3 6 6 8" xfId="22629" xr:uid="{00000000-0005-0000-0000-0000F7550000}"/>
    <cellStyle name="Input [yellow] 3 3 6 7" xfId="22630" xr:uid="{00000000-0005-0000-0000-0000F8550000}"/>
    <cellStyle name="Input [yellow] 3 3 6 7 2" xfId="22631" xr:uid="{00000000-0005-0000-0000-0000F9550000}"/>
    <cellStyle name="Input [yellow] 3 3 6 7 3" xfId="22632" xr:uid="{00000000-0005-0000-0000-0000FA550000}"/>
    <cellStyle name="Input [yellow] 3 3 6 7 4" xfId="22633" xr:uid="{00000000-0005-0000-0000-0000FB550000}"/>
    <cellStyle name="Input [yellow] 3 3 6 7 5" xfId="22634" xr:uid="{00000000-0005-0000-0000-0000FC550000}"/>
    <cellStyle name="Input [yellow] 3 3 6 7 6" xfId="22635" xr:uid="{00000000-0005-0000-0000-0000FD550000}"/>
    <cellStyle name="Input [yellow] 3 3 6 7 7" xfId="22636" xr:uid="{00000000-0005-0000-0000-0000FE550000}"/>
    <cellStyle name="Input [yellow] 3 3 6 7 8" xfId="22637" xr:uid="{00000000-0005-0000-0000-0000FF550000}"/>
    <cellStyle name="Input [yellow] 3 3 6 8" xfId="22638" xr:uid="{00000000-0005-0000-0000-000000560000}"/>
    <cellStyle name="Input [yellow] 3 3 6 8 2" xfId="22639" xr:uid="{00000000-0005-0000-0000-000001560000}"/>
    <cellStyle name="Input [yellow] 3 3 6 8 3" xfId="22640" xr:uid="{00000000-0005-0000-0000-000002560000}"/>
    <cellStyle name="Input [yellow] 3 3 6 8 4" xfId="22641" xr:uid="{00000000-0005-0000-0000-000003560000}"/>
    <cellStyle name="Input [yellow] 3 3 6 8 5" xfId="22642" xr:uid="{00000000-0005-0000-0000-000004560000}"/>
    <cellStyle name="Input [yellow] 3 3 6 8 6" xfId="22643" xr:uid="{00000000-0005-0000-0000-000005560000}"/>
    <cellStyle name="Input [yellow] 3 3 6 8 7" xfId="22644" xr:uid="{00000000-0005-0000-0000-000006560000}"/>
    <cellStyle name="Input [yellow] 3 3 6 8 8" xfId="22645" xr:uid="{00000000-0005-0000-0000-000007560000}"/>
    <cellStyle name="Input [yellow] 3 3 6 9" xfId="22646" xr:uid="{00000000-0005-0000-0000-000008560000}"/>
    <cellStyle name="Input [yellow] 3 3 6 9 2" xfId="22647" xr:uid="{00000000-0005-0000-0000-000009560000}"/>
    <cellStyle name="Input [yellow] 3 3 6 9 3" xfId="22648" xr:uid="{00000000-0005-0000-0000-00000A560000}"/>
    <cellStyle name="Input [yellow] 3 3 6 9 4" xfId="22649" xr:uid="{00000000-0005-0000-0000-00000B560000}"/>
    <cellStyle name="Input [yellow] 3 3 6 9 5" xfId="22650" xr:uid="{00000000-0005-0000-0000-00000C560000}"/>
    <cellStyle name="Input [yellow] 3 3 6 9 6" xfId="22651" xr:uid="{00000000-0005-0000-0000-00000D560000}"/>
    <cellStyle name="Input [yellow] 3 3 6 9 7" xfId="22652" xr:uid="{00000000-0005-0000-0000-00000E560000}"/>
    <cellStyle name="Input [yellow] 3 3 6 9 8" xfId="22653" xr:uid="{00000000-0005-0000-0000-00000F560000}"/>
    <cellStyle name="Input [yellow] 3 3 7" xfId="813" xr:uid="{00000000-0005-0000-0000-000010560000}"/>
    <cellStyle name="Input [yellow] 3 3 7 10" xfId="22654" xr:uid="{00000000-0005-0000-0000-000011560000}"/>
    <cellStyle name="Input [yellow] 3 3 7 11" xfId="22655" xr:uid="{00000000-0005-0000-0000-000012560000}"/>
    <cellStyle name="Input [yellow] 3 3 7 12" xfId="22656" xr:uid="{00000000-0005-0000-0000-000013560000}"/>
    <cellStyle name="Input [yellow] 3 3 7 13" xfId="22657" xr:uid="{00000000-0005-0000-0000-000014560000}"/>
    <cellStyle name="Input [yellow] 3 3 7 14" xfId="22658" xr:uid="{00000000-0005-0000-0000-000015560000}"/>
    <cellStyle name="Input [yellow] 3 3 7 15" xfId="22659" xr:uid="{00000000-0005-0000-0000-000016560000}"/>
    <cellStyle name="Input [yellow] 3 3 7 16" xfId="22660" xr:uid="{00000000-0005-0000-0000-000017560000}"/>
    <cellStyle name="Input [yellow] 3 3 7 17" xfId="22661" xr:uid="{00000000-0005-0000-0000-000018560000}"/>
    <cellStyle name="Input [yellow] 3 3 7 2" xfId="814" xr:uid="{00000000-0005-0000-0000-000019560000}"/>
    <cellStyle name="Input [yellow] 3 3 7 2 10" xfId="22662" xr:uid="{00000000-0005-0000-0000-00001A560000}"/>
    <cellStyle name="Input [yellow] 3 3 7 2 11" xfId="22663" xr:uid="{00000000-0005-0000-0000-00001B560000}"/>
    <cellStyle name="Input [yellow] 3 3 7 2 12" xfId="22664" xr:uid="{00000000-0005-0000-0000-00001C560000}"/>
    <cellStyle name="Input [yellow] 3 3 7 2 13" xfId="22665" xr:uid="{00000000-0005-0000-0000-00001D560000}"/>
    <cellStyle name="Input [yellow] 3 3 7 2 14" xfId="22666" xr:uid="{00000000-0005-0000-0000-00001E560000}"/>
    <cellStyle name="Input [yellow] 3 3 7 2 15" xfId="22667" xr:uid="{00000000-0005-0000-0000-00001F560000}"/>
    <cellStyle name="Input [yellow] 3 3 7 2 16" xfId="22668" xr:uid="{00000000-0005-0000-0000-000020560000}"/>
    <cellStyle name="Input [yellow] 3 3 7 2 2" xfId="815" xr:uid="{00000000-0005-0000-0000-000021560000}"/>
    <cellStyle name="Input [yellow] 3 3 7 2 2 10" xfId="22669" xr:uid="{00000000-0005-0000-0000-000022560000}"/>
    <cellStyle name="Input [yellow] 3 3 7 2 2 2" xfId="22670" xr:uid="{00000000-0005-0000-0000-000023560000}"/>
    <cellStyle name="Input [yellow] 3 3 7 2 2 2 2" xfId="22671" xr:uid="{00000000-0005-0000-0000-000024560000}"/>
    <cellStyle name="Input [yellow] 3 3 7 2 2 2 3" xfId="22672" xr:uid="{00000000-0005-0000-0000-000025560000}"/>
    <cellStyle name="Input [yellow] 3 3 7 2 2 2 4" xfId="22673" xr:uid="{00000000-0005-0000-0000-000026560000}"/>
    <cellStyle name="Input [yellow] 3 3 7 2 2 2 5" xfId="22674" xr:uid="{00000000-0005-0000-0000-000027560000}"/>
    <cellStyle name="Input [yellow] 3 3 7 2 2 2 6" xfId="22675" xr:uid="{00000000-0005-0000-0000-000028560000}"/>
    <cellStyle name="Input [yellow] 3 3 7 2 2 2 7" xfId="22676" xr:uid="{00000000-0005-0000-0000-000029560000}"/>
    <cellStyle name="Input [yellow] 3 3 7 2 2 2 8" xfId="22677" xr:uid="{00000000-0005-0000-0000-00002A560000}"/>
    <cellStyle name="Input [yellow] 3 3 7 2 2 3" xfId="22678" xr:uid="{00000000-0005-0000-0000-00002B560000}"/>
    <cellStyle name="Input [yellow] 3 3 7 2 2 4" xfId="22679" xr:uid="{00000000-0005-0000-0000-00002C560000}"/>
    <cellStyle name="Input [yellow] 3 3 7 2 2 5" xfId="22680" xr:uid="{00000000-0005-0000-0000-00002D560000}"/>
    <cellStyle name="Input [yellow] 3 3 7 2 2 6" xfId="22681" xr:uid="{00000000-0005-0000-0000-00002E560000}"/>
    <cellStyle name="Input [yellow] 3 3 7 2 2 7" xfId="22682" xr:uid="{00000000-0005-0000-0000-00002F560000}"/>
    <cellStyle name="Input [yellow] 3 3 7 2 2 8" xfId="22683" xr:uid="{00000000-0005-0000-0000-000030560000}"/>
    <cellStyle name="Input [yellow] 3 3 7 2 2 9" xfId="22684" xr:uid="{00000000-0005-0000-0000-000031560000}"/>
    <cellStyle name="Input [yellow] 3 3 7 2 3" xfId="22685" xr:uid="{00000000-0005-0000-0000-000032560000}"/>
    <cellStyle name="Input [yellow] 3 3 7 2 3 10" xfId="22686" xr:uid="{00000000-0005-0000-0000-000033560000}"/>
    <cellStyle name="Input [yellow] 3 3 7 2 3 2" xfId="22687" xr:uid="{00000000-0005-0000-0000-000034560000}"/>
    <cellStyle name="Input [yellow] 3 3 7 2 3 2 2" xfId="22688" xr:uid="{00000000-0005-0000-0000-000035560000}"/>
    <cellStyle name="Input [yellow] 3 3 7 2 3 2 3" xfId="22689" xr:uid="{00000000-0005-0000-0000-000036560000}"/>
    <cellStyle name="Input [yellow] 3 3 7 2 3 2 4" xfId="22690" xr:uid="{00000000-0005-0000-0000-000037560000}"/>
    <cellStyle name="Input [yellow] 3 3 7 2 3 2 5" xfId="22691" xr:uid="{00000000-0005-0000-0000-000038560000}"/>
    <cellStyle name="Input [yellow] 3 3 7 2 3 2 6" xfId="22692" xr:uid="{00000000-0005-0000-0000-000039560000}"/>
    <cellStyle name="Input [yellow] 3 3 7 2 3 2 7" xfId="22693" xr:uid="{00000000-0005-0000-0000-00003A560000}"/>
    <cellStyle name="Input [yellow] 3 3 7 2 3 2 8" xfId="22694" xr:uid="{00000000-0005-0000-0000-00003B560000}"/>
    <cellStyle name="Input [yellow] 3 3 7 2 3 3" xfId="22695" xr:uid="{00000000-0005-0000-0000-00003C560000}"/>
    <cellStyle name="Input [yellow] 3 3 7 2 3 4" xfId="22696" xr:uid="{00000000-0005-0000-0000-00003D560000}"/>
    <cellStyle name="Input [yellow] 3 3 7 2 3 5" xfId="22697" xr:uid="{00000000-0005-0000-0000-00003E560000}"/>
    <cellStyle name="Input [yellow] 3 3 7 2 3 6" xfId="22698" xr:uid="{00000000-0005-0000-0000-00003F560000}"/>
    <cellStyle name="Input [yellow] 3 3 7 2 3 7" xfId="22699" xr:uid="{00000000-0005-0000-0000-000040560000}"/>
    <cellStyle name="Input [yellow] 3 3 7 2 3 8" xfId="22700" xr:uid="{00000000-0005-0000-0000-000041560000}"/>
    <cellStyle name="Input [yellow] 3 3 7 2 3 9" xfId="22701" xr:uid="{00000000-0005-0000-0000-000042560000}"/>
    <cellStyle name="Input [yellow] 3 3 7 2 4" xfId="22702" xr:uid="{00000000-0005-0000-0000-000043560000}"/>
    <cellStyle name="Input [yellow] 3 3 7 2 4 2" xfId="22703" xr:uid="{00000000-0005-0000-0000-000044560000}"/>
    <cellStyle name="Input [yellow] 3 3 7 2 4 3" xfId="22704" xr:uid="{00000000-0005-0000-0000-000045560000}"/>
    <cellStyle name="Input [yellow] 3 3 7 2 4 4" xfId="22705" xr:uid="{00000000-0005-0000-0000-000046560000}"/>
    <cellStyle name="Input [yellow] 3 3 7 2 4 5" xfId="22706" xr:uid="{00000000-0005-0000-0000-000047560000}"/>
    <cellStyle name="Input [yellow] 3 3 7 2 4 6" xfId="22707" xr:uid="{00000000-0005-0000-0000-000048560000}"/>
    <cellStyle name="Input [yellow] 3 3 7 2 4 7" xfId="22708" xr:uid="{00000000-0005-0000-0000-000049560000}"/>
    <cellStyle name="Input [yellow] 3 3 7 2 4 8" xfId="22709" xr:uid="{00000000-0005-0000-0000-00004A560000}"/>
    <cellStyle name="Input [yellow] 3 3 7 2 4 9" xfId="22710" xr:uid="{00000000-0005-0000-0000-00004B560000}"/>
    <cellStyle name="Input [yellow] 3 3 7 2 5" xfId="22711" xr:uid="{00000000-0005-0000-0000-00004C560000}"/>
    <cellStyle name="Input [yellow] 3 3 7 2 5 2" xfId="22712" xr:uid="{00000000-0005-0000-0000-00004D560000}"/>
    <cellStyle name="Input [yellow] 3 3 7 2 5 3" xfId="22713" xr:uid="{00000000-0005-0000-0000-00004E560000}"/>
    <cellStyle name="Input [yellow] 3 3 7 2 5 4" xfId="22714" xr:uid="{00000000-0005-0000-0000-00004F560000}"/>
    <cellStyle name="Input [yellow] 3 3 7 2 5 5" xfId="22715" xr:uid="{00000000-0005-0000-0000-000050560000}"/>
    <cellStyle name="Input [yellow] 3 3 7 2 5 6" xfId="22716" xr:uid="{00000000-0005-0000-0000-000051560000}"/>
    <cellStyle name="Input [yellow] 3 3 7 2 5 7" xfId="22717" xr:uid="{00000000-0005-0000-0000-000052560000}"/>
    <cellStyle name="Input [yellow] 3 3 7 2 5 8" xfId="22718" xr:uid="{00000000-0005-0000-0000-000053560000}"/>
    <cellStyle name="Input [yellow] 3 3 7 2 6" xfId="22719" xr:uid="{00000000-0005-0000-0000-000054560000}"/>
    <cellStyle name="Input [yellow] 3 3 7 2 6 2" xfId="22720" xr:uid="{00000000-0005-0000-0000-000055560000}"/>
    <cellStyle name="Input [yellow] 3 3 7 2 6 3" xfId="22721" xr:uid="{00000000-0005-0000-0000-000056560000}"/>
    <cellStyle name="Input [yellow] 3 3 7 2 6 4" xfId="22722" xr:uid="{00000000-0005-0000-0000-000057560000}"/>
    <cellStyle name="Input [yellow] 3 3 7 2 6 5" xfId="22723" xr:uid="{00000000-0005-0000-0000-000058560000}"/>
    <cellStyle name="Input [yellow] 3 3 7 2 6 6" xfId="22724" xr:uid="{00000000-0005-0000-0000-000059560000}"/>
    <cellStyle name="Input [yellow] 3 3 7 2 6 7" xfId="22725" xr:uid="{00000000-0005-0000-0000-00005A560000}"/>
    <cellStyle name="Input [yellow] 3 3 7 2 6 8" xfId="22726" xr:uid="{00000000-0005-0000-0000-00005B560000}"/>
    <cellStyle name="Input [yellow] 3 3 7 2 7" xfId="22727" xr:uid="{00000000-0005-0000-0000-00005C560000}"/>
    <cellStyle name="Input [yellow] 3 3 7 2 7 2" xfId="22728" xr:uid="{00000000-0005-0000-0000-00005D560000}"/>
    <cellStyle name="Input [yellow] 3 3 7 2 7 3" xfId="22729" xr:uid="{00000000-0005-0000-0000-00005E560000}"/>
    <cellStyle name="Input [yellow] 3 3 7 2 7 4" xfId="22730" xr:uid="{00000000-0005-0000-0000-00005F560000}"/>
    <cellStyle name="Input [yellow] 3 3 7 2 7 5" xfId="22731" xr:uid="{00000000-0005-0000-0000-000060560000}"/>
    <cellStyle name="Input [yellow] 3 3 7 2 7 6" xfId="22732" xr:uid="{00000000-0005-0000-0000-000061560000}"/>
    <cellStyle name="Input [yellow] 3 3 7 2 7 7" xfId="22733" xr:uid="{00000000-0005-0000-0000-000062560000}"/>
    <cellStyle name="Input [yellow] 3 3 7 2 7 8" xfId="22734" xr:uid="{00000000-0005-0000-0000-000063560000}"/>
    <cellStyle name="Input [yellow] 3 3 7 2 8" xfId="22735" xr:uid="{00000000-0005-0000-0000-000064560000}"/>
    <cellStyle name="Input [yellow] 3 3 7 2 8 2" xfId="22736" xr:uid="{00000000-0005-0000-0000-000065560000}"/>
    <cellStyle name="Input [yellow] 3 3 7 2 8 3" xfId="22737" xr:uid="{00000000-0005-0000-0000-000066560000}"/>
    <cellStyle name="Input [yellow] 3 3 7 2 8 4" xfId="22738" xr:uid="{00000000-0005-0000-0000-000067560000}"/>
    <cellStyle name="Input [yellow] 3 3 7 2 8 5" xfId="22739" xr:uid="{00000000-0005-0000-0000-000068560000}"/>
    <cellStyle name="Input [yellow] 3 3 7 2 8 6" xfId="22740" xr:uid="{00000000-0005-0000-0000-000069560000}"/>
    <cellStyle name="Input [yellow] 3 3 7 2 8 7" xfId="22741" xr:uid="{00000000-0005-0000-0000-00006A560000}"/>
    <cellStyle name="Input [yellow] 3 3 7 2 8 8" xfId="22742" xr:uid="{00000000-0005-0000-0000-00006B560000}"/>
    <cellStyle name="Input [yellow] 3 3 7 2 9" xfId="22743" xr:uid="{00000000-0005-0000-0000-00006C560000}"/>
    <cellStyle name="Input [yellow] 3 3 7 3" xfId="816" xr:uid="{00000000-0005-0000-0000-00006D560000}"/>
    <cellStyle name="Input [yellow] 3 3 7 3 10" xfId="22744" xr:uid="{00000000-0005-0000-0000-00006E560000}"/>
    <cellStyle name="Input [yellow] 3 3 7 3 2" xfId="22745" xr:uid="{00000000-0005-0000-0000-00006F560000}"/>
    <cellStyle name="Input [yellow] 3 3 7 3 2 2" xfId="22746" xr:uid="{00000000-0005-0000-0000-000070560000}"/>
    <cellStyle name="Input [yellow] 3 3 7 3 2 3" xfId="22747" xr:uid="{00000000-0005-0000-0000-000071560000}"/>
    <cellStyle name="Input [yellow] 3 3 7 3 2 4" xfId="22748" xr:uid="{00000000-0005-0000-0000-000072560000}"/>
    <cellStyle name="Input [yellow] 3 3 7 3 2 5" xfId="22749" xr:uid="{00000000-0005-0000-0000-000073560000}"/>
    <cellStyle name="Input [yellow] 3 3 7 3 2 6" xfId="22750" xr:uid="{00000000-0005-0000-0000-000074560000}"/>
    <cellStyle name="Input [yellow] 3 3 7 3 2 7" xfId="22751" xr:uid="{00000000-0005-0000-0000-000075560000}"/>
    <cellStyle name="Input [yellow] 3 3 7 3 2 8" xfId="22752" xr:uid="{00000000-0005-0000-0000-000076560000}"/>
    <cellStyle name="Input [yellow] 3 3 7 3 3" xfId="22753" xr:uid="{00000000-0005-0000-0000-000077560000}"/>
    <cellStyle name="Input [yellow] 3 3 7 3 4" xfId="22754" xr:uid="{00000000-0005-0000-0000-000078560000}"/>
    <cellStyle name="Input [yellow] 3 3 7 3 5" xfId="22755" xr:uid="{00000000-0005-0000-0000-000079560000}"/>
    <cellStyle name="Input [yellow] 3 3 7 3 6" xfId="22756" xr:uid="{00000000-0005-0000-0000-00007A560000}"/>
    <cellStyle name="Input [yellow] 3 3 7 3 7" xfId="22757" xr:uid="{00000000-0005-0000-0000-00007B560000}"/>
    <cellStyle name="Input [yellow] 3 3 7 3 8" xfId="22758" xr:uid="{00000000-0005-0000-0000-00007C560000}"/>
    <cellStyle name="Input [yellow] 3 3 7 3 9" xfId="22759" xr:uid="{00000000-0005-0000-0000-00007D560000}"/>
    <cellStyle name="Input [yellow] 3 3 7 4" xfId="22760" xr:uid="{00000000-0005-0000-0000-00007E560000}"/>
    <cellStyle name="Input [yellow] 3 3 7 4 10" xfId="22761" xr:uid="{00000000-0005-0000-0000-00007F560000}"/>
    <cellStyle name="Input [yellow] 3 3 7 4 2" xfId="22762" xr:uid="{00000000-0005-0000-0000-000080560000}"/>
    <cellStyle name="Input [yellow] 3 3 7 4 2 2" xfId="22763" xr:uid="{00000000-0005-0000-0000-000081560000}"/>
    <cellStyle name="Input [yellow] 3 3 7 4 2 3" xfId="22764" xr:uid="{00000000-0005-0000-0000-000082560000}"/>
    <cellStyle name="Input [yellow] 3 3 7 4 2 4" xfId="22765" xr:uid="{00000000-0005-0000-0000-000083560000}"/>
    <cellStyle name="Input [yellow] 3 3 7 4 2 5" xfId="22766" xr:uid="{00000000-0005-0000-0000-000084560000}"/>
    <cellStyle name="Input [yellow] 3 3 7 4 2 6" xfId="22767" xr:uid="{00000000-0005-0000-0000-000085560000}"/>
    <cellStyle name="Input [yellow] 3 3 7 4 2 7" xfId="22768" xr:uid="{00000000-0005-0000-0000-000086560000}"/>
    <cellStyle name="Input [yellow] 3 3 7 4 2 8" xfId="22769" xr:uid="{00000000-0005-0000-0000-000087560000}"/>
    <cellStyle name="Input [yellow] 3 3 7 4 3" xfId="22770" xr:uid="{00000000-0005-0000-0000-000088560000}"/>
    <cellStyle name="Input [yellow] 3 3 7 4 4" xfId="22771" xr:uid="{00000000-0005-0000-0000-000089560000}"/>
    <cellStyle name="Input [yellow] 3 3 7 4 5" xfId="22772" xr:uid="{00000000-0005-0000-0000-00008A560000}"/>
    <cellStyle name="Input [yellow] 3 3 7 4 6" xfId="22773" xr:uid="{00000000-0005-0000-0000-00008B560000}"/>
    <cellStyle name="Input [yellow] 3 3 7 4 7" xfId="22774" xr:uid="{00000000-0005-0000-0000-00008C560000}"/>
    <cellStyle name="Input [yellow] 3 3 7 4 8" xfId="22775" xr:uid="{00000000-0005-0000-0000-00008D560000}"/>
    <cellStyle name="Input [yellow] 3 3 7 4 9" xfId="22776" xr:uid="{00000000-0005-0000-0000-00008E560000}"/>
    <cellStyle name="Input [yellow] 3 3 7 5" xfId="22777" xr:uid="{00000000-0005-0000-0000-00008F560000}"/>
    <cellStyle name="Input [yellow] 3 3 7 5 2" xfId="22778" xr:uid="{00000000-0005-0000-0000-000090560000}"/>
    <cellStyle name="Input [yellow] 3 3 7 5 3" xfId="22779" xr:uid="{00000000-0005-0000-0000-000091560000}"/>
    <cellStyle name="Input [yellow] 3 3 7 5 4" xfId="22780" xr:uid="{00000000-0005-0000-0000-000092560000}"/>
    <cellStyle name="Input [yellow] 3 3 7 5 5" xfId="22781" xr:uid="{00000000-0005-0000-0000-000093560000}"/>
    <cellStyle name="Input [yellow] 3 3 7 5 6" xfId="22782" xr:uid="{00000000-0005-0000-0000-000094560000}"/>
    <cellStyle name="Input [yellow] 3 3 7 5 7" xfId="22783" xr:uid="{00000000-0005-0000-0000-000095560000}"/>
    <cellStyle name="Input [yellow] 3 3 7 5 8" xfId="22784" xr:uid="{00000000-0005-0000-0000-000096560000}"/>
    <cellStyle name="Input [yellow] 3 3 7 5 9" xfId="22785" xr:uid="{00000000-0005-0000-0000-000097560000}"/>
    <cellStyle name="Input [yellow] 3 3 7 6" xfId="22786" xr:uid="{00000000-0005-0000-0000-000098560000}"/>
    <cellStyle name="Input [yellow] 3 3 7 6 2" xfId="22787" xr:uid="{00000000-0005-0000-0000-000099560000}"/>
    <cellStyle name="Input [yellow] 3 3 7 6 3" xfId="22788" xr:uid="{00000000-0005-0000-0000-00009A560000}"/>
    <cellStyle name="Input [yellow] 3 3 7 6 4" xfId="22789" xr:uid="{00000000-0005-0000-0000-00009B560000}"/>
    <cellStyle name="Input [yellow] 3 3 7 6 5" xfId="22790" xr:uid="{00000000-0005-0000-0000-00009C560000}"/>
    <cellStyle name="Input [yellow] 3 3 7 6 6" xfId="22791" xr:uid="{00000000-0005-0000-0000-00009D560000}"/>
    <cellStyle name="Input [yellow] 3 3 7 6 7" xfId="22792" xr:uid="{00000000-0005-0000-0000-00009E560000}"/>
    <cellStyle name="Input [yellow] 3 3 7 6 8" xfId="22793" xr:uid="{00000000-0005-0000-0000-00009F560000}"/>
    <cellStyle name="Input [yellow] 3 3 7 7" xfId="22794" xr:uid="{00000000-0005-0000-0000-0000A0560000}"/>
    <cellStyle name="Input [yellow] 3 3 7 7 2" xfId="22795" xr:uid="{00000000-0005-0000-0000-0000A1560000}"/>
    <cellStyle name="Input [yellow] 3 3 7 7 3" xfId="22796" xr:uid="{00000000-0005-0000-0000-0000A2560000}"/>
    <cellStyle name="Input [yellow] 3 3 7 7 4" xfId="22797" xr:uid="{00000000-0005-0000-0000-0000A3560000}"/>
    <cellStyle name="Input [yellow] 3 3 7 7 5" xfId="22798" xr:uid="{00000000-0005-0000-0000-0000A4560000}"/>
    <cellStyle name="Input [yellow] 3 3 7 7 6" xfId="22799" xr:uid="{00000000-0005-0000-0000-0000A5560000}"/>
    <cellStyle name="Input [yellow] 3 3 7 7 7" xfId="22800" xr:uid="{00000000-0005-0000-0000-0000A6560000}"/>
    <cellStyle name="Input [yellow] 3 3 7 7 8" xfId="22801" xr:uid="{00000000-0005-0000-0000-0000A7560000}"/>
    <cellStyle name="Input [yellow] 3 3 7 8" xfId="22802" xr:uid="{00000000-0005-0000-0000-0000A8560000}"/>
    <cellStyle name="Input [yellow] 3 3 7 8 2" xfId="22803" xr:uid="{00000000-0005-0000-0000-0000A9560000}"/>
    <cellStyle name="Input [yellow] 3 3 7 8 3" xfId="22804" xr:uid="{00000000-0005-0000-0000-0000AA560000}"/>
    <cellStyle name="Input [yellow] 3 3 7 8 4" xfId="22805" xr:uid="{00000000-0005-0000-0000-0000AB560000}"/>
    <cellStyle name="Input [yellow] 3 3 7 8 5" xfId="22806" xr:uid="{00000000-0005-0000-0000-0000AC560000}"/>
    <cellStyle name="Input [yellow] 3 3 7 8 6" xfId="22807" xr:uid="{00000000-0005-0000-0000-0000AD560000}"/>
    <cellStyle name="Input [yellow] 3 3 7 8 7" xfId="22808" xr:uid="{00000000-0005-0000-0000-0000AE560000}"/>
    <cellStyle name="Input [yellow] 3 3 7 8 8" xfId="22809" xr:uid="{00000000-0005-0000-0000-0000AF560000}"/>
    <cellStyle name="Input [yellow] 3 3 7 9" xfId="22810" xr:uid="{00000000-0005-0000-0000-0000B0560000}"/>
    <cellStyle name="Input [yellow] 3 3 7 9 2" xfId="22811" xr:uid="{00000000-0005-0000-0000-0000B1560000}"/>
    <cellStyle name="Input [yellow] 3 3 7 9 3" xfId="22812" xr:uid="{00000000-0005-0000-0000-0000B2560000}"/>
    <cellStyle name="Input [yellow] 3 3 7 9 4" xfId="22813" xr:uid="{00000000-0005-0000-0000-0000B3560000}"/>
    <cellStyle name="Input [yellow] 3 3 7 9 5" xfId="22814" xr:uid="{00000000-0005-0000-0000-0000B4560000}"/>
    <cellStyle name="Input [yellow] 3 3 7 9 6" xfId="22815" xr:uid="{00000000-0005-0000-0000-0000B5560000}"/>
    <cellStyle name="Input [yellow] 3 3 7 9 7" xfId="22816" xr:uid="{00000000-0005-0000-0000-0000B6560000}"/>
    <cellStyle name="Input [yellow] 3 3 7 9 8" xfId="22817" xr:uid="{00000000-0005-0000-0000-0000B7560000}"/>
    <cellStyle name="Input [yellow] 3 3 8" xfId="817" xr:uid="{00000000-0005-0000-0000-0000B8560000}"/>
    <cellStyle name="Input [yellow] 3 3 8 10" xfId="22818" xr:uid="{00000000-0005-0000-0000-0000B9560000}"/>
    <cellStyle name="Input [yellow] 3 3 8 11" xfId="22819" xr:uid="{00000000-0005-0000-0000-0000BA560000}"/>
    <cellStyle name="Input [yellow] 3 3 8 12" xfId="22820" xr:uid="{00000000-0005-0000-0000-0000BB560000}"/>
    <cellStyle name="Input [yellow] 3 3 8 13" xfId="22821" xr:uid="{00000000-0005-0000-0000-0000BC560000}"/>
    <cellStyle name="Input [yellow] 3 3 8 14" xfId="22822" xr:uid="{00000000-0005-0000-0000-0000BD560000}"/>
    <cellStyle name="Input [yellow] 3 3 8 15" xfId="22823" xr:uid="{00000000-0005-0000-0000-0000BE560000}"/>
    <cellStyle name="Input [yellow] 3 3 8 16" xfId="22824" xr:uid="{00000000-0005-0000-0000-0000BF560000}"/>
    <cellStyle name="Input [yellow] 3 3 8 2" xfId="818" xr:uid="{00000000-0005-0000-0000-0000C0560000}"/>
    <cellStyle name="Input [yellow] 3 3 8 2 10" xfId="22825" xr:uid="{00000000-0005-0000-0000-0000C1560000}"/>
    <cellStyle name="Input [yellow] 3 3 8 2 2" xfId="22826" xr:uid="{00000000-0005-0000-0000-0000C2560000}"/>
    <cellStyle name="Input [yellow] 3 3 8 2 2 2" xfId="22827" xr:uid="{00000000-0005-0000-0000-0000C3560000}"/>
    <cellStyle name="Input [yellow] 3 3 8 2 2 3" xfId="22828" xr:uid="{00000000-0005-0000-0000-0000C4560000}"/>
    <cellStyle name="Input [yellow] 3 3 8 2 2 4" xfId="22829" xr:uid="{00000000-0005-0000-0000-0000C5560000}"/>
    <cellStyle name="Input [yellow] 3 3 8 2 2 5" xfId="22830" xr:uid="{00000000-0005-0000-0000-0000C6560000}"/>
    <cellStyle name="Input [yellow] 3 3 8 2 2 6" xfId="22831" xr:uid="{00000000-0005-0000-0000-0000C7560000}"/>
    <cellStyle name="Input [yellow] 3 3 8 2 2 7" xfId="22832" xr:uid="{00000000-0005-0000-0000-0000C8560000}"/>
    <cellStyle name="Input [yellow] 3 3 8 2 2 8" xfId="22833" xr:uid="{00000000-0005-0000-0000-0000C9560000}"/>
    <cellStyle name="Input [yellow] 3 3 8 2 3" xfId="22834" xr:uid="{00000000-0005-0000-0000-0000CA560000}"/>
    <cellStyle name="Input [yellow] 3 3 8 2 4" xfId="22835" xr:uid="{00000000-0005-0000-0000-0000CB560000}"/>
    <cellStyle name="Input [yellow] 3 3 8 2 5" xfId="22836" xr:uid="{00000000-0005-0000-0000-0000CC560000}"/>
    <cellStyle name="Input [yellow] 3 3 8 2 6" xfId="22837" xr:uid="{00000000-0005-0000-0000-0000CD560000}"/>
    <cellStyle name="Input [yellow] 3 3 8 2 7" xfId="22838" xr:uid="{00000000-0005-0000-0000-0000CE560000}"/>
    <cellStyle name="Input [yellow] 3 3 8 2 8" xfId="22839" xr:uid="{00000000-0005-0000-0000-0000CF560000}"/>
    <cellStyle name="Input [yellow] 3 3 8 2 9" xfId="22840" xr:uid="{00000000-0005-0000-0000-0000D0560000}"/>
    <cellStyle name="Input [yellow] 3 3 8 3" xfId="22841" xr:uid="{00000000-0005-0000-0000-0000D1560000}"/>
    <cellStyle name="Input [yellow] 3 3 8 3 10" xfId="22842" xr:uid="{00000000-0005-0000-0000-0000D2560000}"/>
    <cellStyle name="Input [yellow] 3 3 8 3 2" xfId="22843" xr:uid="{00000000-0005-0000-0000-0000D3560000}"/>
    <cellStyle name="Input [yellow] 3 3 8 3 2 2" xfId="22844" xr:uid="{00000000-0005-0000-0000-0000D4560000}"/>
    <cellStyle name="Input [yellow] 3 3 8 3 2 3" xfId="22845" xr:uid="{00000000-0005-0000-0000-0000D5560000}"/>
    <cellStyle name="Input [yellow] 3 3 8 3 2 4" xfId="22846" xr:uid="{00000000-0005-0000-0000-0000D6560000}"/>
    <cellStyle name="Input [yellow] 3 3 8 3 2 5" xfId="22847" xr:uid="{00000000-0005-0000-0000-0000D7560000}"/>
    <cellStyle name="Input [yellow] 3 3 8 3 2 6" xfId="22848" xr:uid="{00000000-0005-0000-0000-0000D8560000}"/>
    <cellStyle name="Input [yellow] 3 3 8 3 2 7" xfId="22849" xr:uid="{00000000-0005-0000-0000-0000D9560000}"/>
    <cellStyle name="Input [yellow] 3 3 8 3 2 8" xfId="22850" xr:uid="{00000000-0005-0000-0000-0000DA560000}"/>
    <cellStyle name="Input [yellow] 3 3 8 3 3" xfId="22851" xr:uid="{00000000-0005-0000-0000-0000DB560000}"/>
    <cellStyle name="Input [yellow] 3 3 8 3 4" xfId="22852" xr:uid="{00000000-0005-0000-0000-0000DC560000}"/>
    <cellStyle name="Input [yellow] 3 3 8 3 5" xfId="22853" xr:uid="{00000000-0005-0000-0000-0000DD560000}"/>
    <cellStyle name="Input [yellow] 3 3 8 3 6" xfId="22854" xr:uid="{00000000-0005-0000-0000-0000DE560000}"/>
    <cellStyle name="Input [yellow] 3 3 8 3 7" xfId="22855" xr:uid="{00000000-0005-0000-0000-0000DF560000}"/>
    <cellStyle name="Input [yellow] 3 3 8 3 8" xfId="22856" xr:uid="{00000000-0005-0000-0000-0000E0560000}"/>
    <cellStyle name="Input [yellow] 3 3 8 3 9" xfId="22857" xr:uid="{00000000-0005-0000-0000-0000E1560000}"/>
    <cellStyle name="Input [yellow] 3 3 8 4" xfId="22858" xr:uid="{00000000-0005-0000-0000-0000E2560000}"/>
    <cellStyle name="Input [yellow] 3 3 8 4 2" xfId="22859" xr:uid="{00000000-0005-0000-0000-0000E3560000}"/>
    <cellStyle name="Input [yellow] 3 3 8 4 3" xfId="22860" xr:uid="{00000000-0005-0000-0000-0000E4560000}"/>
    <cellStyle name="Input [yellow] 3 3 8 4 4" xfId="22861" xr:uid="{00000000-0005-0000-0000-0000E5560000}"/>
    <cellStyle name="Input [yellow] 3 3 8 4 5" xfId="22862" xr:uid="{00000000-0005-0000-0000-0000E6560000}"/>
    <cellStyle name="Input [yellow] 3 3 8 4 6" xfId="22863" xr:uid="{00000000-0005-0000-0000-0000E7560000}"/>
    <cellStyle name="Input [yellow] 3 3 8 4 7" xfId="22864" xr:uid="{00000000-0005-0000-0000-0000E8560000}"/>
    <cellStyle name="Input [yellow] 3 3 8 4 8" xfId="22865" xr:uid="{00000000-0005-0000-0000-0000E9560000}"/>
    <cellStyle name="Input [yellow] 3 3 8 4 9" xfId="22866" xr:uid="{00000000-0005-0000-0000-0000EA560000}"/>
    <cellStyle name="Input [yellow] 3 3 8 5" xfId="22867" xr:uid="{00000000-0005-0000-0000-0000EB560000}"/>
    <cellStyle name="Input [yellow] 3 3 8 5 2" xfId="22868" xr:uid="{00000000-0005-0000-0000-0000EC560000}"/>
    <cellStyle name="Input [yellow] 3 3 8 5 3" xfId="22869" xr:uid="{00000000-0005-0000-0000-0000ED560000}"/>
    <cellStyle name="Input [yellow] 3 3 8 5 4" xfId="22870" xr:uid="{00000000-0005-0000-0000-0000EE560000}"/>
    <cellStyle name="Input [yellow] 3 3 8 5 5" xfId="22871" xr:uid="{00000000-0005-0000-0000-0000EF560000}"/>
    <cellStyle name="Input [yellow] 3 3 8 5 6" xfId="22872" xr:uid="{00000000-0005-0000-0000-0000F0560000}"/>
    <cellStyle name="Input [yellow] 3 3 8 5 7" xfId="22873" xr:uid="{00000000-0005-0000-0000-0000F1560000}"/>
    <cellStyle name="Input [yellow] 3 3 8 5 8" xfId="22874" xr:uid="{00000000-0005-0000-0000-0000F2560000}"/>
    <cellStyle name="Input [yellow] 3 3 8 6" xfId="22875" xr:uid="{00000000-0005-0000-0000-0000F3560000}"/>
    <cellStyle name="Input [yellow] 3 3 8 6 2" xfId="22876" xr:uid="{00000000-0005-0000-0000-0000F4560000}"/>
    <cellStyle name="Input [yellow] 3 3 8 6 3" xfId="22877" xr:uid="{00000000-0005-0000-0000-0000F5560000}"/>
    <cellStyle name="Input [yellow] 3 3 8 6 4" xfId="22878" xr:uid="{00000000-0005-0000-0000-0000F6560000}"/>
    <cellStyle name="Input [yellow] 3 3 8 6 5" xfId="22879" xr:uid="{00000000-0005-0000-0000-0000F7560000}"/>
    <cellStyle name="Input [yellow] 3 3 8 6 6" xfId="22880" xr:uid="{00000000-0005-0000-0000-0000F8560000}"/>
    <cellStyle name="Input [yellow] 3 3 8 6 7" xfId="22881" xr:uid="{00000000-0005-0000-0000-0000F9560000}"/>
    <cellStyle name="Input [yellow] 3 3 8 6 8" xfId="22882" xr:uid="{00000000-0005-0000-0000-0000FA560000}"/>
    <cellStyle name="Input [yellow] 3 3 8 7" xfId="22883" xr:uid="{00000000-0005-0000-0000-0000FB560000}"/>
    <cellStyle name="Input [yellow] 3 3 8 7 2" xfId="22884" xr:uid="{00000000-0005-0000-0000-0000FC560000}"/>
    <cellStyle name="Input [yellow] 3 3 8 7 3" xfId="22885" xr:uid="{00000000-0005-0000-0000-0000FD560000}"/>
    <cellStyle name="Input [yellow] 3 3 8 7 4" xfId="22886" xr:uid="{00000000-0005-0000-0000-0000FE560000}"/>
    <cellStyle name="Input [yellow] 3 3 8 7 5" xfId="22887" xr:uid="{00000000-0005-0000-0000-0000FF560000}"/>
    <cellStyle name="Input [yellow] 3 3 8 7 6" xfId="22888" xr:uid="{00000000-0005-0000-0000-000000570000}"/>
    <cellStyle name="Input [yellow] 3 3 8 7 7" xfId="22889" xr:uid="{00000000-0005-0000-0000-000001570000}"/>
    <cellStyle name="Input [yellow] 3 3 8 7 8" xfId="22890" xr:uid="{00000000-0005-0000-0000-000002570000}"/>
    <cellStyle name="Input [yellow] 3 3 8 8" xfId="22891" xr:uid="{00000000-0005-0000-0000-000003570000}"/>
    <cellStyle name="Input [yellow] 3 3 8 8 2" xfId="22892" xr:uid="{00000000-0005-0000-0000-000004570000}"/>
    <cellStyle name="Input [yellow] 3 3 8 8 3" xfId="22893" xr:uid="{00000000-0005-0000-0000-000005570000}"/>
    <cellStyle name="Input [yellow] 3 3 8 8 4" xfId="22894" xr:uid="{00000000-0005-0000-0000-000006570000}"/>
    <cellStyle name="Input [yellow] 3 3 8 8 5" xfId="22895" xr:uid="{00000000-0005-0000-0000-000007570000}"/>
    <cellStyle name="Input [yellow] 3 3 8 8 6" xfId="22896" xr:uid="{00000000-0005-0000-0000-000008570000}"/>
    <cellStyle name="Input [yellow] 3 3 8 8 7" xfId="22897" xr:uid="{00000000-0005-0000-0000-000009570000}"/>
    <cellStyle name="Input [yellow] 3 3 8 8 8" xfId="22898" xr:uid="{00000000-0005-0000-0000-00000A570000}"/>
    <cellStyle name="Input [yellow] 3 3 8 9" xfId="22899" xr:uid="{00000000-0005-0000-0000-00000B570000}"/>
    <cellStyle name="Input [yellow] 3 3 9" xfId="819" xr:uid="{00000000-0005-0000-0000-00000C570000}"/>
    <cellStyle name="Input [yellow] 3 3 9 10" xfId="22900" xr:uid="{00000000-0005-0000-0000-00000D570000}"/>
    <cellStyle name="Input [yellow] 3 3 9 2" xfId="22901" xr:uid="{00000000-0005-0000-0000-00000E570000}"/>
    <cellStyle name="Input [yellow] 3 3 9 2 2" xfId="22902" xr:uid="{00000000-0005-0000-0000-00000F570000}"/>
    <cellStyle name="Input [yellow] 3 3 9 2 3" xfId="22903" xr:uid="{00000000-0005-0000-0000-000010570000}"/>
    <cellStyle name="Input [yellow] 3 3 9 2 4" xfId="22904" xr:uid="{00000000-0005-0000-0000-000011570000}"/>
    <cellStyle name="Input [yellow] 3 3 9 2 5" xfId="22905" xr:uid="{00000000-0005-0000-0000-000012570000}"/>
    <cellStyle name="Input [yellow] 3 3 9 2 6" xfId="22906" xr:uid="{00000000-0005-0000-0000-000013570000}"/>
    <cellStyle name="Input [yellow] 3 3 9 2 7" xfId="22907" xr:uid="{00000000-0005-0000-0000-000014570000}"/>
    <cellStyle name="Input [yellow] 3 3 9 2 8" xfId="22908" xr:uid="{00000000-0005-0000-0000-000015570000}"/>
    <cellStyle name="Input [yellow] 3 3 9 3" xfId="22909" xr:uid="{00000000-0005-0000-0000-000016570000}"/>
    <cellStyle name="Input [yellow] 3 3 9 4" xfId="22910" xr:uid="{00000000-0005-0000-0000-000017570000}"/>
    <cellStyle name="Input [yellow] 3 3 9 5" xfId="22911" xr:uid="{00000000-0005-0000-0000-000018570000}"/>
    <cellStyle name="Input [yellow] 3 3 9 6" xfId="22912" xr:uid="{00000000-0005-0000-0000-000019570000}"/>
    <cellStyle name="Input [yellow] 3 3 9 7" xfId="22913" xr:uid="{00000000-0005-0000-0000-00001A570000}"/>
    <cellStyle name="Input [yellow] 3 3 9 8" xfId="22914" xr:uid="{00000000-0005-0000-0000-00001B570000}"/>
    <cellStyle name="Input [yellow] 3 3 9 9" xfId="22915" xr:uid="{00000000-0005-0000-0000-00001C570000}"/>
    <cellStyle name="Input [yellow] 3 4" xfId="820" xr:uid="{00000000-0005-0000-0000-00001D570000}"/>
    <cellStyle name="Input [yellow] 3 4 10" xfId="22916" xr:uid="{00000000-0005-0000-0000-00001E570000}"/>
    <cellStyle name="Input [yellow] 3 4 10 2" xfId="22917" xr:uid="{00000000-0005-0000-0000-00001F570000}"/>
    <cellStyle name="Input [yellow] 3 4 10 3" xfId="22918" xr:uid="{00000000-0005-0000-0000-000020570000}"/>
    <cellStyle name="Input [yellow] 3 4 10 4" xfId="22919" xr:uid="{00000000-0005-0000-0000-000021570000}"/>
    <cellStyle name="Input [yellow] 3 4 10 5" xfId="22920" xr:uid="{00000000-0005-0000-0000-000022570000}"/>
    <cellStyle name="Input [yellow] 3 4 10 6" xfId="22921" xr:uid="{00000000-0005-0000-0000-000023570000}"/>
    <cellStyle name="Input [yellow] 3 4 10 7" xfId="22922" xr:uid="{00000000-0005-0000-0000-000024570000}"/>
    <cellStyle name="Input [yellow] 3 4 10 8" xfId="22923" xr:uid="{00000000-0005-0000-0000-000025570000}"/>
    <cellStyle name="Input [yellow] 3 4 11" xfId="22924" xr:uid="{00000000-0005-0000-0000-000026570000}"/>
    <cellStyle name="Input [yellow] 3 4 11 2" xfId="22925" xr:uid="{00000000-0005-0000-0000-000027570000}"/>
    <cellStyle name="Input [yellow] 3 4 11 3" xfId="22926" xr:uid="{00000000-0005-0000-0000-000028570000}"/>
    <cellStyle name="Input [yellow] 3 4 11 4" xfId="22927" xr:uid="{00000000-0005-0000-0000-000029570000}"/>
    <cellStyle name="Input [yellow] 3 4 11 5" xfId="22928" xr:uid="{00000000-0005-0000-0000-00002A570000}"/>
    <cellStyle name="Input [yellow] 3 4 11 6" xfId="22929" xr:uid="{00000000-0005-0000-0000-00002B570000}"/>
    <cellStyle name="Input [yellow] 3 4 11 7" xfId="22930" xr:uid="{00000000-0005-0000-0000-00002C570000}"/>
    <cellStyle name="Input [yellow] 3 4 11 8" xfId="22931" xr:uid="{00000000-0005-0000-0000-00002D570000}"/>
    <cellStyle name="Input [yellow] 3 4 12" xfId="22932" xr:uid="{00000000-0005-0000-0000-00002E570000}"/>
    <cellStyle name="Input [yellow] 3 4 13" xfId="22933" xr:uid="{00000000-0005-0000-0000-00002F570000}"/>
    <cellStyle name="Input [yellow] 3 4 14" xfId="22934" xr:uid="{00000000-0005-0000-0000-000030570000}"/>
    <cellStyle name="Input [yellow] 3 4 15" xfId="22935" xr:uid="{00000000-0005-0000-0000-000031570000}"/>
    <cellStyle name="Input [yellow] 3 4 16" xfId="22936" xr:uid="{00000000-0005-0000-0000-000032570000}"/>
    <cellStyle name="Input [yellow] 3 4 17" xfId="22937" xr:uid="{00000000-0005-0000-0000-000033570000}"/>
    <cellStyle name="Input [yellow] 3 4 18" xfId="22938" xr:uid="{00000000-0005-0000-0000-000034570000}"/>
    <cellStyle name="Input [yellow] 3 4 19" xfId="22939" xr:uid="{00000000-0005-0000-0000-000035570000}"/>
    <cellStyle name="Input [yellow] 3 4 2" xfId="821" xr:uid="{00000000-0005-0000-0000-000036570000}"/>
    <cellStyle name="Input [yellow] 3 4 2 10" xfId="22940" xr:uid="{00000000-0005-0000-0000-000037570000}"/>
    <cellStyle name="Input [yellow] 3 4 2 11" xfId="22941" xr:uid="{00000000-0005-0000-0000-000038570000}"/>
    <cellStyle name="Input [yellow] 3 4 2 12" xfId="22942" xr:uid="{00000000-0005-0000-0000-000039570000}"/>
    <cellStyle name="Input [yellow] 3 4 2 13" xfId="22943" xr:uid="{00000000-0005-0000-0000-00003A570000}"/>
    <cellStyle name="Input [yellow] 3 4 2 14" xfId="22944" xr:uid="{00000000-0005-0000-0000-00003B570000}"/>
    <cellStyle name="Input [yellow] 3 4 2 15" xfId="22945" xr:uid="{00000000-0005-0000-0000-00003C570000}"/>
    <cellStyle name="Input [yellow] 3 4 2 16" xfId="22946" xr:uid="{00000000-0005-0000-0000-00003D570000}"/>
    <cellStyle name="Input [yellow] 3 4 2 17" xfId="22947" xr:uid="{00000000-0005-0000-0000-00003E570000}"/>
    <cellStyle name="Input [yellow] 3 4 2 2" xfId="822" xr:uid="{00000000-0005-0000-0000-00003F570000}"/>
    <cellStyle name="Input [yellow] 3 4 2 2 10" xfId="22948" xr:uid="{00000000-0005-0000-0000-000040570000}"/>
    <cellStyle name="Input [yellow] 3 4 2 2 11" xfId="22949" xr:uid="{00000000-0005-0000-0000-000041570000}"/>
    <cellStyle name="Input [yellow] 3 4 2 2 12" xfId="22950" xr:uid="{00000000-0005-0000-0000-000042570000}"/>
    <cellStyle name="Input [yellow] 3 4 2 2 13" xfId="22951" xr:uid="{00000000-0005-0000-0000-000043570000}"/>
    <cellStyle name="Input [yellow] 3 4 2 2 14" xfId="22952" xr:uid="{00000000-0005-0000-0000-000044570000}"/>
    <cellStyle name="Input [yellow] 3 4 2 2 15" xfId="22953" xr:uid="{00000000-0005-0000-0000-000045570000}"/>
    <cellStyle name="Input [yellow] 3 4 2 2 16" xfId="22954" xr:uid="{00000000-0005-0000-0000-000046570000}"/>
    <cellStyle name="Input [yellow] 3 4 2 2 2" xfId="823" xr:uid="{00000000-0005-0000-0000-000047570000}"/>
    <cellStyle name="Input [yellow] 3 4 2 2 2 10" xfId="22955" xr:uid="{00000000-0005-0000-0000-000048570000}"/>
    <cellStyle name="Input [yellow] 3 4 2 2 2 2" xfId="22956" xr:uid="{00000000-0005-0000-0000-000049570000}"/>
    <cellStyle name="Input [yellow] 3 4 2 2 2 2 2" xfId="22957" xr:uid="{00000000-0005-0000-0000-00004A570000}"/>
    <cellStyle name="Input [yellow] 3 4 2 2 2 2 3" xfId="22958" xr:uid="{00000000-0005-0000-0000-00004B570000}"/>
    <cellStyle name="Input [yellow] 3 4 2 2 2 2 4" xfId="22959" xr:uid="{00000000-0005-0000-0000-00004C570000}"/>
    <cellStyle name="Input [yellow] 3 4 2 2 2 2 5" xfId="22960" xr:uid="{00000000-0005-0000-0000-00004D570000}"/>
    <cellStyle name="Input [yellow] 3 4 2 2 2 2 6" xfId="22961" xr:uid="{00000000-0005-0000-0000-00004E570000}"/>
    <cellStyle name="Input [yellow] 3 4 2 2 2 2 7" xfId="22962" xr:uid="{00000000-0005-0000-0000-00004F570000}"/>
    <cellStyle name="Input [yellow] 3 4 2 2 2 2 8" xfId="22963" xr:uid="{00000000-0005-0000-0000-000050570000}"/>
    <cellStyle name="Input [yellow] 3 4 2 2 2 3" xfId="22964" xr:uid="{00000000-0005-0000-0000-000051570000}"/>
    <cellStyle name="Input [yellow] 3 4 2 2 2 4" xfId="22965" xr:uid="{00000000-0005-0000-0000-000052570000}"/>
    <cellStyle name="Input [yellow] 3 4 2 2 2 5" xfId="22966" xr:uid="{00000000-0005-0000-0000-000053570000}"/>
    <cellStyle name="Input [yellow] 3 4 2 2 2 6" xfId="22967" xr:uid="{00000000-0005-0000-0000-000054570000}"/>
    <cellStyle name="Input [yellow] 3 4 2 2 2 7" xfId="22968" xr:uid="{00000000-0005-0000-0000-000055570000}"/>
    <cellStyle name="Input [yellow] 3 4 2 2 2 8" xfId="22969" xr:uid="{00000000-0005-0000-0000-000056570000}"/>
    <cellStyle name="Input [yellow] 3 4 2 2 2 9" xfId="22970" xr:uid="{00000000-0005-0000-0000-000057570000}"/>
    <cellStyle name="Input [yellow] 3 4 2 2 3" xfId="22971" xr:uid="{00000000-0005-0000-0000-000058570000}"/>
    <cellStyle name="Input [yellow] 3 4 2 2 3 10" xfId="22972" xr:uid="{00000000-0005-0000-0000-000059570000}"/>
    <cellStyle name="Input [yellow] 3 4 2 2 3 2" xfId="22973" xr:uid="{00000000-0005-0000-0000-00005A570000}"/>
    <cellStyle name="Input [yellow] 3 4 2 2 3 2 2" xfId="22974" xr:uid="{00000000-0005-0000-0000-00005B570000}"/>
    <cellStyle name="Input [yellow] 3 4 2 2 3 2 3" xfId="22975" xr:uid="{00000000-0005-0000-0000-00005C570000}"/>
    <cellStyle name="Input [yellow] 3 4 2 2 3 2 4" xfId="22976" xr:uid="{00000000-0005-0000-0000-00005D570000}"/>
    <cellStyle name="Input [yellow] 3 4 2 2 3 2 5" xfId="22977" xr:uid="{00000000-0005-0000-0000-00005E570000}"/>
    <cellStyle name="Input [yellow] 3 4 2 2 3 2 6" xfId="22978" xr:uid="{00000000-0005-0000-0000-00005F570000}"/>
    <cellStyle name="Input [yellow] 3 4 2 2 3 2 7" xfId="22979" xr:uid="{00000000-0005-0000-0000-000060570000}"/>
    <cellStyle name="Input [yellow] 3 4 2 2 3 2 8" xfId="22980" xr:uid="{00000000-0005-0000-0000-000061570000}"/>
    <cellStyle name="Input [yellow] 3 4 2 2 3 3" xfId="22981" xr:uid="{00000000-0005-0000-0000-000062570000}"/>
    <cellStyle name="Input [yellow] 3 4 2 2 3 4" xfId="22982" xr:uid="{00000000-0005-0000-0000-000063570000}"/>
    <cellStyle name="Input [yellow] 3 4 2 2 3 5" xfId="22983" xr:uid="{00000000-0005-0000-0000-000064570000}"/>
    <cellStyle name="Input [yellow] 3 4 2 2 3 6" xfId="22984" xr:uid="{00000000-0005-0000-0000-000065570000}"/>
    <cellStyle name="Input [yellow] 3 4 2 2 3 7" xfId="22985" xr:uid="{00000000-0005-0000-0000-000066570000}"/>
    <cellStyle name="Input [yellow] 3 4 2 2 3 8" xfId="22986" xr:uid="{00000000-0005-0000-0000-000067570000}"/>
    <cellStyle name="Input [yellow] 3 4 2 2 3 9" xfId="22987" xr:uid="{00000000-0005-0000-0000-000068570000}"/>
    <cellStyle name="Input [yellow] 3 4 2 2 4" xfId="22988" xr:uid="{00000000-0005-0000-0000-000069570000}"/>
    <cellStyle name="Input [yellow] 3 4 2 2 4 2" xfId="22989" xr:uid="{00000000-0005-0000-0000-00006A570000}"/>
    <cellStyle name="Input [yellow] 3 4 2 2 4 3" xfId="22990" xr:uid="{00000000-0005-0000-0000-00006B570000}"/>
    <cellStyle name="Input [yellow] 3 4 2 2 4 4" xfId="22991" xr:uid="{00000000-0005-0000-0000-00006C570000}"/>
    <cellStyle name="Input [yellow] 3 4 2 2 4 5" xfId="22992" xr:uid="{00000000-0005-0000-0000-00006D570000}"/>
    <cellStyle name="Input [yellow] 3 4 2 2 4 6" xfId="22993" xr:uid="{00000000-0005-0000-0000-00006E570000}"/>
    <cellStyle name="Input [yellow] 3 4 2 2 4 7" xfId="22994" xr:uid="{00000000-0005-0000-0000-00006F570000}"/>
    <cellStyle name="Input [yellow] 3 4 2 2 4 8" xfId="22995" xr:uid="{00000000-0005-0000-0000-000070570000}"/>
    <cellStyle name="Input [yellow] 3 4 2 2 4 9" xfId="22996" xr:uid="{00000000-0005-0000-0000-000071570000}"/>
    <cellStyle name="Input [yellow] 3 4 2 2 5" xfId="22997" xr:uid="{00000000-0005-0000-0000-000072570000}"/>
    <cellStyle name="Input [yellow] 3 4 2 2 5 2" xfId="22998" xr:uid="{00000000-0005-0000-0000-000073570000}"/>
    <cellStyle name="Input [yellow] 3 4 2 2 5 3" xfId="22999" xr:uid="{00000000-0005-0000-0000-000074570000}"/>
    <cellStyle name="Input [yellow] 3 4 2 2 5 4" xfId="23000" xr:uid="{00000000-0005-0000-0000-000075570000}"/>
    <cellStyle name="Input [yellow] 3 4 2 2 5 5" xfId="23001" xr:uid="{00000000-0005-0000-0000-000076570000}"/>
    <cellStyle name="Input [yellow] 3 4 2 2 5 6" xfId="23002" xr:uid="{00000000-0005-0000-0000-000077570000}"/>
    <cellStyle name="Input [yellow] 3 4 2 2 5 7" xfId="23003" xr:uid="{00000000-0005-0000-0000-000078570000}"/>
    <cellStyle name="Input [yellow] 3 4 2 2 5 8" xfId="23004" xr:uid="{00000000-0005-0000-0000-000079570000}"/>
    <cellStyle name="Input [yellow] 3 4 2 2 6" xfId="23005" xr:uid="{00000000-0005-0000-0000-00007A570000}"/>
    <cellStyle name="Input [yellow] 3 4 2 2 6 2" xfId="23006" xr:uid="{00000000-0005-0000-0000-00007B570000}"/>
    <cellStyle name="Input [yellow] 3 4 2 2 6 3" xfId="23007" xr:uid="{00000000-0005-0000-0000-00007C570000}"/>
    <cellStyle name="Input [yellow] 3 4 2 2 6 4" xfId="23008" xr:uid="{00000000-0005-0000-0000-00007D570000}"/>
    <cellStyle name="Input [yellow] 3 4 2 2 6 5" xfId="23009" xr:uid="{00000000-0005-0000-0000-00007E570000}"/>
    <cellStyle name="Input [yellow] 3 4 2 2 6 6" xfId="23010" xr:uid="{00000000-0005-0000-0000-00007F570000}"/>
    <cellStyle name="Input [yellow] 3 4 2 2 6 7" xfId="23011" xr:uid="{00000000-0005-0000-0000-000080570000}"/>
    <cellStyle name="Input [yellow] 3 4 2 2 6 8" xfId="23012" xr:uid="{00000000-0005-0000-0000-000081570000}"/>
    <cellStyle name="Input [yellow] 3 4 2 2 7" xfId="23013" xr:uid="{00000000-0005-0000-0000-000082570000}"/>
    <cellStyle name="Input [yellow] 3 4 2 2 7 2" xfId="23014" xr:uid="{00000000-0005-0000-0000-000083570000}"/>
    <cellStyle name="Input [yellow] 3 4 2 2 7 3" xfId="23015" xr:uid="{00000000-0005-0000-0000-000084570000}"/>
    <cellStyle name="Input [yellow] 3 4 2 2 7 4" xfId="23016" xr:uid="{00000000-0005-0000-0000-000085570000}"/>
    <cellStyle name="Input [yellow] 3 4 2 2 7 5" xfId="23017" xr:uid="{00000000-0005-0000-0000-000086570000}"/>
    <cellStyle name="Input [yellow] 3 4 2 2 7 6" xfId="23018" xr:uid="{00000000-0005-0000-0000-000087570000}"/>
    <cellStyle name="Input [yellow] 3 4 2 2 7 7" xfId="23019" xr:uid="{00000000-0005-0000-0000-000088570000}"/>
    <cellStyle name="Input [yellow] 3 4 2 2 7 8" xfId="23020" xr:uid="{00000000-0005-0000-0000-000089570000}"/>
    <cellStyle name="Input [yellow] 3 4 2 2 8" xfId="23021" xr:uid="{00000000-0005-0000-0000-00008A570000}"/>
    <cellStyle name="Input [yellow] 3 4 2 2 8 2" xfId="23022" xr:uid="{00000000-0005-0000-0000-00008B570000}"/>
    <cellStyle name="Input [yellow] 3 4 2 2 8 3" xfId="23023" xr:uid="{00000000-0005-0000-0000-00008C570000}"/>
    <cellStyle name="Input [yellow] 3 4 2 2 8 4" xfId="23024" xr:uid="{00000000-0005-0000-0000-00008D570000}"/>
    <cellStyle name="Input [yellow] 3 4 2 2 8 5" xfId="23025" xr:uid="{00000000-0005-0000-0000-00008E570000}"/>
    <cellStyle name="Input [yellow] 3 4 2 2 8 6" xfId="23026" xr:uid="{00000000-0005-0000-0000-00008F570000}"/>
    <cellStyle name="Input [yellow] 3 4 2 2 8 7" xfId="23027" xr:uid="{00000000-0005-0000-0000-000090570000}"/>
    <cellStyle name="Input [yellow] 3 4 2 2 8 8" xfId="23028" xr:uid="{00000000-0005-0000-0000-000091570000}"/>
    <cellStyle name="Input [yellow] 3 4 2 2 9" xfId="23029" xr:uid="{00000000-0005-0000-0000-000092570000}"/>
    <cellStyle name="Input [yellow] 3 4 2 3" xfId="824" xr:uid="{00000000-0005-0000-0000-000093570000}"/>
    <cellStyle name="Input [yellow] 3 4 2 3 10" xfId="23030" xr:uid="{00000000-0005-0000-0000-000094570000}"/>
    <cellStyle name="Input [yellow] 3 4 2 3 2" xfId="23031" xr:uid="{00000000-0005-0000-0000-000095570000}"/>
    <cellStyle name="Input [yellow] 3 4 2 3 2 2" xfId="23032" xr:uid="{00000000-0005-0000-0000-000096570000}"/>
    <cellStyle name="Input [yellow] 3 4 2 3 2 3" xfId="23033" xr:uid="{00000000-0005-0000-0000-000097570000}"/>
    <cellStyle name="Input [yellow] 3 4 2 3 2 4" xfId="23034" xr:uid="{00000000-0005-0000-0000-000098570000}"/>
    <cellStyle name="Input [yellow] 3 4 2 3 2 5" xfId="23035" xr:uid="{00000000-0005-0000-0000-000099570000}"/>
    <cellStyle name="Input [yellow] 3 4 2 3 2 6" xfId="23036" xr:uid="{00000000-0005-0000-0000-00009A570000}"/>
    <cellStyle name="Input [yellow] 3 4 2 3 2 7" xfId="23037" xr:uid="{00000000-0005-0000-0000-00009B570000}"/>
    <cellStyle name="Input [yellow] 3 4 2 3 2 8" xfId="23038" xr:uid="{00000000-0005-0000-0000-00009C570000}"/>
    <cellStyle name="Input [yellow] 3 4 2 3 3" xfId="23039" xr:uid="{00000000-0005-0000-0000-00009D570000}"/>
    <cellStyle name="Input [yellow] 3 4 2 3 4" xfId="23040" xr:uid="{00000000-0005-0000-0000-00009E570000}"/>
    <cellStyle name="Input [yellow] 3 4 2 3 5" xfId="23041" xr:uid="{00000000-0005-0000-0000-00009F570000}"/>
    <cellStyle name="Input [yellow] 3 4 2 3 6" xfId="23042" xr:uid="{00000000-0005-0000-0000-0000A0570000}"/>
    <cellStyle name="Input [yellow] 3 4 2 3 7" xfId="23043" xr:uid="{00000000-0005-0000-0000-0000A1570000}"/>
    <cellStyle name="Input [yellow] 3 4 2 3 8" xfId="23044" xr:uid="{00000000-0005-0000-0000-0000A2570000}"/>
    <cellStyle name="Input [yellow] 3 4 2 3 9" xfId="23045" xr:uid="{00000000-0005-0000-0000-0000A3570000}"/>
    <cellStyle name="Input [yellow] 3 4 2 4" xfId="23046" xr:uid="{00000000-0005-0000-0000-0000A4570000}"/>
    <cellStyle name="Input [yellow] 3 4 2 4 10" xfId="23047" xr:uid="{00000000-0005-0000-0000-0000A5570000}"/>
    <cellStyle name="Input [yellow] 3 4 2 4 2" xfId="23048" xr:uid="{00000000-0005-0000-0000-0000A6570000}"/>
    <cellStyle name="Input [yellow] 3 4 2 4 2 2" xfId="23049" xr:uid="{00000000-0005-0000-0000-0000A7570000}"/>
    <cellStyle name="Input [yellow] 3 4 2 4 2 3" xfId="23050" xr:uid="{00000000-0005-0000-0000-0000A8570000}"/>
    <cellStyle name="Input [yellow] 3 4 2 4 2 4" xfId="23051" xr:uid="{00000000-0005-0000-0000-0000A9570000}"/>
    <cellStyle name="Input [yellow] 3 4 2 4 2 5" xfId="23052" xr:uid="{00000000-0005-0000-0000-0000AA570000}"/>
    <cellStyle name="Input [yellow] 3 4 2 4 2 6" xfId="23053" xr:uid="{00000000-0005-0000-0000-0000AB570000}"/>
    <cellStyle name="Input [yellow] 3 4 2 4 2 7" xfId="23054" xr:uid="{00000000-0005-0000-0000-0000AC570000}"/>
    <cellStyle name="Input [yellow] 3 4 2 4 2 8" xfId="23055" xr:uid="{00000000-0005-0000-0000-0000AD570000}"/>
    <cellStyle name="Input [yellow] 3 4 2 4 3" xfId="23056" xr:uid="{00000000-0005-0000-0000-0000AE570000}"/>
    <cellStyle name="Input [yellow] 3 4 2 4 4" xfId="23057" xr:uid="{00000000-0005-0000-0000-0000AF570000}"/>
    <cellStyle name="Input [yellow] 3 4 2 4 5" xfId="23058" xr:uid="{00000000-0005-0000-0000-0000B0570000}"/>
    <cellStyle name="Input [yellow] 3 4 2 4 6" xfId="23059" xr:uid="{00000000-0005-0000-0000-0000B1570000}"/>
    <cellStyle name="Input [yellow] 3 4 2 4 7" xfId="23060" xr:uid="{00000000-0005-0000-0000-0000B2570000}"/>
    <cellStyle name="Input [yellow] 3 4 2 4 8" xfId="23061" xr:uid="{00000000-0005-0000-0000-0000B3570000}"/>
    <cellStyle name="Input [yellow] 3 4 2 4 9" xfId="23062" xr:uid="{00000000-0005-0000-0000-0000B4570000}"/>
    <cellStyle name="Input [yellow] 3 4 2 5" xfId="23063" xr:uid="{00000000-0005-0000-0000-0000B5570000}"/>
    <cellStyle name="Input [yellow] 3 4 2 5 2" xfId="23064" xr:uid="{00000000-0005-0000-0000-0000B6570000}"/>
    <cellStyle name="Input [yellow] 3 4 2 5 3" xfId="23065" xr:uid="{00000000-0005-0000-0000-0000B7570000}"/>
    <cellStyle name="Input [yellow] 3 4 2 5 4" xfId="23066" xr:uid="{00000000-0005-0000-0000-0000B8570000}"/>
    <cellStyle name="Input [yellow] 3 4 2 5 5" xfId="23067" xr:uid="{00000000-0005-0000-0000-0000B9570000}"/>
    <cellStyle name="Input [yellow] 3 4 2 5 6" xfId="23068" xr:uid="{00000000-0005-0000-0000-0000BA570000}"/>
    <cellStyle name="Input [yellow] 3 4 2 5 7" xfId="23069" xr:uid="{00000000-0005-0000-0000-0000BB570000}"/>
    <cellStyle name="Input [yellow] 3 4 2 5 8" xfId="23070" xr:uid="{00000000-0005-0000-0000-0000BC570000}"/>
    <cellStyle name="Input [yellow] 3 4 2 5 9" xfId="23071" xr:uid="{00000000-0005-0000-0000-0000BD570000}"/>
    <cellStyle name="Input [yellow] 3 4 2 6" xfId="23072" xr:uid="{00000000-0005-0000-0000-0000BE570000}"/>
    <cellStyle name="Input [yellow] 3 4 2 6 2" xfId="23073" xr:uid="{00000000-0005-0000-0000-0000BF570000}"/>
    <cellStyle name="Input [yellow] 3 4 2 6 3" xfId="23074" xr:uid="{00000000-0005-0000-0000-0000C0570000}"/>
    <cellStyle name="Input [yellow] 3 4 2 6 4" xfId="23075" xr:uid="{00000000-0005-0000-0000-0000C1570000}"/>
    <cellStyle name="Input [yellow] 3 4 2 6 5" xfId="23076" xr:uid="{00000000-0005-0000-0000-0000C2570000}"/>
    <cellStyle name="Input [yellow] 3 4 2 6 6" xfId="23077" xr:uid="{00000000-0005-0000-0000-0000C3570000}"/>
    <cellStyle name="Input [yellow] 3 4 2 6 7" xfId="23078" xr:uid="{00000000-0005-0000-0000-0000C4570000}"/>
    <cellStyle name="Input [yellow] 3 4 2 6 8" xfId="23079" xr:uid="{00000000-0005-0000-0000-0000C5570000}"/>
    <cellStyle name="Input [yellow] 3 4 2 7" xfId="23080" xr:uid="{00000000-0005-0000-0000-0000C6570000}"/>
    <cellStyle name="Input [yellow] 3 4 2 7 2" xfId="23081" xr:uid="{00000000-0005-0000-0000-0000C7570000}"/>
    <cellStyle name="Input [yellow] 3 4 2 7 3" xfId="23082" xr:uid="{00000000-0005-0000-0000-0000C8570000}"/>
    <cellStyle name="Input [yellow] 3 4 2 7 4" xfId="23083" xr:uid="{00000000-0005-0000-0000-0000C9570000}"/>
    <cellStyle name="Input [yellow] 3 4 2 7 5" xfId="23084" xr:uid="{00000000-0005-0000-0000-0000CA570000}"/>
    <cellStyle name="Input [yellow] 3 4 2 7 6" xfId="23085" xr:uid="{00000000-0005-0000-0000-0000CB570000}"/>
    <cellStyle name="Input [yellow] 3 4 2 7 7" xfId="23086" xr:uid="{00000000-0005-0000-0000-0000CC570000}"/>
    <cellStyle name="Input [yellow] 3 4 2 7 8" xfId="23087" xr:uid="{00000000-0005-0000-0000-0000CD570000}"/>
    <cellStyle name="Input [yellow] 3 4 2 8" xfId="23088" xr:uid="{00000000-0005-0000-0000-0000CE570000}"/>
    <cellStyle name="Input [yellow] 3 4 2 8 2" xfId="23089" xr:uid="{00000000-0005-0000-0000-0000CF570000}"/>
    <cellStyle name="Input [yellow] 3 4 2 8 3" xfId="23090" xr:uid="{00000000-0005-0000-0000-0000D0570000}"/>
    <cellStyle name="Input [yellow] 3 4 2 8 4" xfId="23091" xr:uid="{00000000-0005-0000-0000-0000D1570000}"/>
    <cellStyle name="Input [yellow] 3 4 2 8 5" xfId="23092" xr:uid="{00000000-0005-0000-0000-0000D2570000}"/>
    <cellStyle name="Input [yellow] 3 4 2 8 6" xfId="23093" xr:uid="{00000000-0005-0000-0000-0000D3570000}"/>
    <cellStyle name="Input [yellow] 3 4 2 8 7" xfId="23094" xr:uid="{00000000-0005-0000-0000-0000D4570000}"/>
    <cellStyle name="Input [yellow] 3 4 2 8 8" xfId="23095" xr:uid="{00000000-0005-0000-0000-0000D5570000}"/>
    <cellStyle name="Input [yellow] 3 4 2 9" xfId="23096" xr:uid="{00000000-0005-0000-0000-0000D6570000}"/>
    <cellStyle name="Input [yellow] 3 4 2 9 2" xfId="23097" xr:uid="{00000000-0005-0000-0000-0000D7570000}"/>
    <cellStyle name="Input [yellow] 3 4 2 9 3" xfId="23098" xr:uid="{00000000-0005-0000-0000-0000D8570000}"/>
    <cellStyle name="Input [yellow] 3 4 2 9 4" xfId="23099" xr:uid="{00000000-0005-0000-0000-0000D9570000}"/>
    <cellStyle name="Input [yellow] 3 4 2 9 5" xfId="23100" xr:uid="{00000000-0005-0000-0000-0000DA570000}"/>
    <cellStyle name="Input [yellow] 3 4 2 9 6" xfId="23101" xr:uid="{00000000-0005-0000-0000-0000DB570000}"/>
    <cellStyle name="Input [yellow] 3 4 2 9 7" xfId="23102" xr:uid="{00000000-0005-0000-0000-0000DC570000}"/>
    <cellStyle name="Input [yellow] 3 4 2 9 8" xfId="23103" xr:uid="{00000000-0005-0000-0000-0000DD570000}"/>
    <cellStyle name="Input [yellow] 3 4 3" xfId="825" xr:uid="{00000000-0005-0000-0000-0000DE570000}"/>
    <cellStyle name="Input [yellow] 3 4 3 10" xfId="23104" xr:uid="{00000000-0005-0000-0000-0000DF570000}"/>
    <cellStyle name="Input [yellow] 3 4 3 11" xfId="23105" xr:uid="{00000000-0005-0000-0000-0000E0570000}"/>
    <cellStyle name="Input [yellow] 3 4 3 12" xfId="23106" xr:uid="{00000000-0005-0000-0000-0000E1570000}"/>
    <cellStyle name="Input [yellow] 3 4 3 13" xfId="23107" xr:uid="{00000000-0005-0000-0000-0000E2570000}"/>
    <cellStyle name="Input [yellow] 3 4 3 14" xfId="23108" xr:uid="{00000000-0005-0000-0000-0000E3570000}"/>
    <cellStyle name="Input [yellow] 3 4 3 15" xfId="23109" xr:uid="{00000000-0005-0000-0000-0000E4570000}"/>
    <cellStyle name="Input [yellow] 3 4 3 16" xfId="23110" xr:uid="{00000000-0005-0000-0000-0000E5570000}"/>
    <cellStyle name="Input [yellow] 3 4 3 17" xfId="23111" xr:uid="{00000000-0005-0000-0000-0000E6570000}"/>
    <cellStyle name="Input [yellow] 3 4 3 2" xfId="826" xr:uid="{00000000-0005-0000-0000-0000E7570000}"/>
    <cellStyle name="Input [yellow] 3 4 3 2 10" xfId="23112" xr:uid="{00000000-0005-0000-0000-0000E8570000}"/>
    <cellStyle name="Input [yellow] 3 4 3 2 11" xfId="23113" xr:uid="{00000000-0005-0000-0000-0000E9570000}"/>
    <cellStyle name="Input [yellow] 3 4 3 2 12" xfId="23114" xr:uid="{00000000-0005-0000-0000-0000EA570000}"/>
    <cellStyle name="Input [yellow] 3 4 3 2 13" xfId="23115" xr:uid="{00000000-0005-0000-0000-0000EB570000}"/>
    <cellStyle name="Input [yellow] 3 4 3 2 14" xfId="23116" xr:uid="{00000000-0005-0000-0000-0000EC570000}"/>
    <cellStyle name="Input [yellow] 3 4 3 2 15" xfId="23117" xr:uid="{00000000-0005-0000-0000-0000ED570000}"/>
    <cellStyle name="Input [yellow] 3 4 3 2 16" xfId="23118" xr:uid="{00000000-0005-0000-0000-0000EE570000}"/>
    <cellStyle name="Input [yellow] 3 4 3 2 2" xfId="827" xr:uid="{00000000-0005-0000-0000-0000EF570000}"/>
    <cellStyle name="Input [yellow] 3 4 3 2 2 10" xfId="23119" xr:uid="{00000000-0005-0000-0000-0000F0570000}"/>
    <cellStyle name="Input [yellow] 3 4 3 2 2 2" xfId="23120" xr:uid="{00000000-0005-0000-0000-0000F1570000}"/>
    <cellStyle name="Input [yellow] 3 4 3 2 2 2 2" xfId="23121" xr:uid="{00000000-0005-0000-0000-0000F2570000}"/>
    <cellStyle name="Input [yellow] 3 4 3 2 2 2 3" xfId="23122" xr:uid="{00000000-0005-0000-0000-0000F3570000}"/>
    <cellStyle name="Input [yellow] 3 4 3 2 2 2 4" xfId="23123" xr:uid="{00000000-0005-0000-0000-0000F4570000}"/>
    <cellStyle name="Input [yellow] 3 4 3 2 2 2 5" xfId="23124" xr:uid="{00000000-0005-0000-0000-0000F5570000}"/>
    <cellStyle name="Input [yellow] 3 4 3 2 2 2 6" xfId="23125" xr:uid="{00000000-0005-0000-0000-0000F6570000}"/>
    <cellStyle name="Input [yellow] 3 4 3 2 2 2 7" xfId="23126" xr:uid="{00000000-0005-0000-0000-0000F7570000}"/>
    <cellStyle name="Input [yellow] 3 4 3 2 2 2 8" xfId="23127" xr:uid="{00000000-0005-0000-0000-0000F8570000}"/>
    <cellStyle name="Input [yellow] 3 4 3 2 2 3" xfId="23128" xr:uid="{00000000-0005-0000-0000-0000F9570000}"/>
    <cellStyle name="Input [yellow] 3 4 3 2 2 4" xfId="23129" xr:uid="{00000000-0005-0000-0000-0000FA570000}"/>
    <cellStyle name="Input [yellow] 3 4 3 2 2 5" xfId="23130" xr:uid="{00000000-0005-0000-0000-0000FB570000}"/>
    <cellStyle name="Input [yellow] 3 4 3 2 2 6" xfId="23131" xr:uid="{00000000-0005-0000-0000-0000FC570000}"/>
    <cellStyle name="Input [yellow] 3 4 3 2 2 7" xfId="23132" xr:uid="{00000000-0005-0000-0000-0000FD570000}"/>
    <cellStyle name="Input [yellow] 3 4 3 2 2 8" xfId="23133" xr:uid="{00000000-0005-0000-0000-0000FE570000}"/>
    <cellStyle name="Input [yellow] 3 4 3 2 2 9" xfId="23134" xr:uid="{00000000-0005-0000-0000-0000FF570000}"/>
    <cellStyle name="Input [yellow] 3 4 3 2 3" xfId="23135" xr:uid="{00000000-0005-0000-0000-000000580000}"/>
    <cellStyle name="Input [yellow] 3 4 3 2 3 10" xfId="23136" xr:uid="{00000000-0005-0000-0000-000001580000}"/>
    <cellStyle name="Input [yellow] 3 4 3 2 3 2" xfId="23137" xr:uid="{00000000-0005-0000-0000-000002580000}"/>
    <cellStyle name="Input [yellow] 3 4 3 2 3 2 2" xfId="23138" xr:uid="{00000000-0005-0000-0000-000003580000}"/>
    <cellStyle name="Input [yellow] 3 4 3 2 3 2 3" xfId="23139" xr:uid="{00000000-0005-0000-0000-000004580000}"/>
    <cellStyle name="Input [yellow] 3 4 3 2 3 2 4" xfId="23140" xr:uid="{00000000-0005-0000-0000-000005580000}"/>
    <cellStyle name="Input [yellow] 3 4 3 2 3 2 5" xfId="23141" xr:uid="{00000000-0005-0000-0000-000006580000}"/>
    <cellStyle name="Input [yellow] 3 4 3 2 3 2 6" xfId="23142" xr:uid="{00000000-0005-0000-0000-000007580000}"/>
    <cellStyle name="Input [yellow] 3 4 3 2 3 2 7" xfId="23143" xr:uid="{00000000-0005-0000-0000-000008580000}"/>
    <cellStyle name="Input [yellow] 3 4 3 2 3 2 8" xfId="23144" xr:uid="{00000000-0005-0000-0000-000009580000}"/>
    <cellStyle name="Input [yellow] 3 4 3 2 3 3" xfId="23145" xr:uid="{00000000-0005-0000-0000-00000A580000}"/>
    <cellStyle name="Input [yellow] 3 4 3 2 3 4" xfId="23146" xr:uid="{00000000-0005-0000-0000-00000B580000}"/>
    <cellStyle name="Input [yellow] 3 4 3 2 3 5" xfId="23147" xr:uid="{00000000-0005-0000-0000-00000C580000}"/>
    <cellStyle name="Input [yellow] 3 4 3 2 3 6" xfId="23148" xr:uid="{00000000-0005-0000-0000-00000D580000}"/>
    <cellStyle name="Input [yellow] 3 4 3 2 3 7" xfId="23149" xr:uid="{00000000-0005-0000-0000-00000E580000}"/>
    <cellStyle name="Input [yellow] 3 4 3 2 3 8" xfId="23150" xr:uid="{00000000-0005-0000-0000-00000F580000}"/>
    <cellStyle name="Input [yellow] 3 4 3 2 3 9" xfId="23151" xr:uid="{00000000-0005-0000-0000-000010580000}"/>
    <cellStyle name="Input [yellow] 3 4 3 2 4" xfId="23152" xr:uid="{00000000-0005-0000-0000-000011580000}"/>
    <cellStyle name="Input [yellow] 3 4 3 2 4 2" xfId="23153" xr:uid="{00000000-0005-0000-0000-000012580000}"/>
    <cellStyle name="Input [yellow] 3 4 3 2 4 3" xfId="23154" xr:uid="{00000000-0005-0000-0000-000013580000}"/>
    <cellStyle name="Input [yellow] 3 4 3 2 4 4" xfId="23155" xr:uid="{00000000-0005-0000-0000-000014580000}"/>
    <cellStyle name="Input [yellow] 3 4 3 2 4 5" xfId="23156" xr:uid="{00000000-0005-0000-0000-000015580000}"/>
    <cellStyle name="Input [yellow] 3 4 3 2 4 6" xfId="23157" xr:uid="{00000000-0005-0000-0000-000016580000}"/>
    <cellStyle name="Input [yellow] 3 4 3 2 4 7" xfId="23158" xr:uid="{00000000-0005-0000-0000-000017580000}"/>
    <cellStyle name="Input [yellow] 3 4 3 2 4 8" xfId="23159" xr:uid="{00000000-0005-0000-0000-000018580000}"/>
    <cellStyle name="Input [yellow] 3 4 3 2 4 9" xfId="23160" xr:uid="{00000000-0005-0000-0000-000019580000}"/>
    <cellStyle name="Input [yellow] 3 4 3 2 5" xfId="23161" xr:uid="{00000000-0005-0000-0000-00001A580000}"/>
    <cellStyle name="Input [yellow] 3 4 3 2 5 2" xfId="23162" xr:uid="{00000000-0005-0000-0000-00001B580000}"/>
    <cellStyle name="Input [yellow] 3 4 3 2 5 3" xfId="23163" xr:uid="{00000000-0005-0000-0000-00001C580000}"/>
    <cellStyle name="Input [yellow] 3 4 3 2 5 4" xfId="23164" xr:uid="{00000000-0005-0000-0000-00001D580000}"/>
    <cellStyle name="Input [yellow] 3 4 3 2 5 5" xfId="23165" xr:uid="{00000000-0005-0000-0000-00001E580000}"/>
    <cellStyle name="Input [yellow] 3 4 3 2 5 6" xfId="23166" xr:uid="{00000000-0005-0000-0000-00001F580000}"/>
    <cellStyle name="Input [yellow] 3 4 3 2 5 7" xfId="23167" xr:uid="{00000000-0005-0000-0000-000020580000}"/>
    <cellStyle name="Input [yellow] 3 4 3 2 5 8" xfId="23168" xr:uid="{00000000-0005-0000-0000-000021580000}"/>
    <cellStyle name="Input [yellow] 3 4 3 2 6" xfId="23169" xr:uid="{00000000-0005-0000-0000-000022580000}"/>
    <cellStyle name="Input [yellow] 3 4 3 2 6 2" xfId="23170" xr:uid="{00000000-0005-0000-0000-000023580000}"/>
    <cellStyle name="Input [yellow] 3 4 3 2 6 3" xfId="23171" xr:uid="{00000000-0005-0000-0000-000024580000}"/>
    <cellStyle name="Input [yellow] 3 4 3 2 6 4" xfId="23172" xr:uid="{00000000-0005-0000-0000-000025580000}"/>
    <cellStyle name="Input [yellow] 3 4 3 2 6 5" xfId="23173" xr:uid="{00000000-0005-0000-0000-000026580000}"/>
    <cellStyle name="Input [yellow] 3 4 3 2 6 6" xfId="23174" xr:uid="{00000000-0005-0000-0000-000027580000}"/>
    <cellStyle name="Input [yellow] 3 4 3 2 6 7" xfId="23175" xr:uid="{00000000-0005-0000-0000-000028580000}"/>
    <cellStyle name="Input [yellow] 3 4 3 2 6 8" xfId="23176" xr:uid="{00000000-0005-0000-0000-000029580000}"/>
    <cellStyle name="Input [yellow] 3 4 3 2 7" xfId="23177" xr:uid="{00000000-0005-0000-0000-00002A580000}"/>
    <cellStyle name="Input [yellow] 3 4 3 2 7 2" xfId="23178" xr:uid="{00000000-0005-0000-0000-00002B580000}"/>
    <cellStyle name="Input [yellow] 3 4 3 2 7 3" xfId="23179" xr:uid="{00000000-0005-0000-0000-00002C580000}"/>
    <cellStyle name="Input [yellow] 3 4 3 2 7 4" xfId="23180" xr:uid="{00000000-0005-0000-0000-00002D580000}"/>
    <cellStyle name="Input [yellow] 3 4 3 2 7 5" xfId="23181" xr:uid="{00000000-0005-0000-0000-00002E580000}"/>
    <cellStyle name="Input [yellow] 3 4 3 2 7 6" xfId="23182" xr:uid="{00000000-0005-0000-0000-00002F580000}"/>
    <cellStyle name="Input [yellow] 3 4 3 2 7 7" xfId="23183" xr:uid="{00000000-0005-0000-0000-000030580000}"/>
    <cellStyle name="Input [yellow] 3 4 3 2 7 8" xfId="23184" xr:uid="{00000000-0005-0000-0000-000031580000}"/>
    <cellStyle name="Input [yellow] 3 4 3 2 8" xfId="23185" xr:uid="{00000000-0005-0000-0000-000032580000}"/>
    <cellStyle name="Input [yellow] 3 4 3 2 8 2" xfId="23186" xr:uid="{00000000-0005-0000-0000-000033580000}"/>
    <cellStyle name="Input [yellow] 3 4 3 2 8 3" xfId="23187" xr:uid="{00000000-0005-0000-0000-000034580000}"/>
    <cellStyle name="Input [yellow] 3 4 3 2 8 4" xfId="23188" xr:uid="{00000000-0005-0000-0000-000035580000}"/>
    <cellStyle name="Input [yellow] 3 4 3 2 8 5" xfId="23189" xr:uid="{00000000-0005-0000-0000-000036580000}"/>
    <cellStyle name="Input [yellow] 3 4 3 2 8 6" xfId="23190" xr:uid="{00000000-0005-0000-0000-000037580000}"/>
    <cellStyle name="Input [yellow] 3 4 3 2 8 7" xfId="23191" xr:uid="{00000000-0005-0000-0000-000038580000}"/>
    <cellStyle name="Input [yellow] 3 4 3 2 8 8" xfId="23192" xr:uid="{00000000-0005-0000-0000-000039580000}"/>
    <cellStyle name="Input [yellow] 3 4 3 2 9" xfId="23193" xr:uid="{00000000-0005-0000-0000-00003A580000}"/>
    <cellStyle name="Input [yellow] 3 4 3 3" xfId="828" xr:uid="{00000000-0005-0000-0000-00003B580000}"/>
    <cellStyle name="Input [yellow] 3 4 3 3 10" xfId="23194" xr:uid="{00000000-0005-0000-0000-00003C580000}"/>
    <cellStyle name="Input [yellow] 3 4 3 3 2" xfId="23195" xr:uid="{00000000-0005-0000-0000-00003D580000}"/>
    <cellStyle name="Input [yellow] 3 4 3 3 2 2" xfId="23196" xr:uid="{00000000-0005-0000-0000-00003E580000}"/>
    <cellStyle name="Input [yellow] 3 4 3 3 2 3" xfId="23197" xr:uid="{00000000-0005-0000-0000-00003F580000}"/>
    <cellStyle name="Input [yellow] 3 4 3 3 2 4" xfId="23198" xr:uid="{00000000-0005-0000-0000-000040580000}"/>
    <cellStyle name="Input [yellow] 3 4 3 3 2 5" xfId="23199" xr:uid="{00000000-0005-0000-0000-000041580000}"/>
    <cellStyle name="Input [yellow] 3 4 3 3 2 6" xfId="23200" xr:uid="{00000000-0005-0000-0000-000042580000}"/>
    <cellStyle name="Input [yellow] 3 4 3 3 2 7" xfId="23201" xr:uid="{00000000-0005-0000-0000-000043580000}"/>
    <cellStyle name="Input [yellow] 3 4 3 3 2 8" xfId="23202" xr:uid="{00000000-0005-0000-0000-000044580000}"/>
    <cellStyle name="Input [yellow] 3 4 3 3 3" xfId="23203" xr:uid="{00000000-0005-0000-0000-000045580000}"/>
    <cellStyle name="Input [yellow] 3 4 3 3 4" xfId="23204" xr:uid="{00000000-0005-0000-0000-000046580000}"/>
    <cellStyle name="Input [yellow] 3 4 3 3 5" xfId="23205" xr:uid="{00000000-0005-0000-0000-000047580000}"/>
    <cellStyle name="Input [yellow] 3 4 3 3 6" xfId="23206" xr:uid="{00000000-0005-0000-0000-000048580000}"/>
    <cellStyle name="Input [yellow] 3 4 3 3 7" xfId="23207" xr:uid="{00000000-0005-0000-0000-000049580000}"/>
    <cellStyle name="Input [yellow] 3 4 3 3 8" xfId="23208" xr:uid="{00000000-0005-0000-0000-00004A580000}"/>
    <cellStyle name="Input [yellow] 3 4 3 3 9" xfId="23209" xr:uid="{00000000-0005-0000-0000-00004B580000}"/>
    <cellStyle name="Input [yellow] 3 4 3 4" xfId="23210" xr:uid="{00000000-0005-0000-0000-00004C580000}"/>
    <cellStyle name="Input [yellow] 3 4 3 4 10" xfId="23211" xr:uid="{00000000-0005-0000-0000-00004D580000}"/>
    <cellStyle name="Input [yellow] 3 4 3 4 2" xfId="23212" xr:uid="{00000000-0005-0000-0000-00004E580000}"/>
    <cellStyle name="Input [yellow] 3 4 3 4 2 2" xfId="23213" xr:uid="{00000000-0005-0000-0000-00004F580000}"/>
    <cellStyle name="Input [yellow] 3 4 3 4 2 3" xfId="23214" xr:uid="{00000000-0005-0000-0000-000050580000}"/>
    <cellStyle name="Input [yellow] 3 4 3 4 2 4" xfId="23215" xr:uid="{00000000-0005-0000-0000-000051580000}"/>
    <cellStyle name="Input [yellow] 3 4 3 4 2 5" xfId="23216" xr:uid="{00000000-0005-0000-0000-000052580000}"/>
    <cellStyle name="Input [yellow] 3 4 3 4 2 6" xfId="23217" xr:uid="{00000000-0005-0000-0000-000053580000}"/>
    <cellStyle name="Input [yellow] 3 4 3 4 2 7" xfId="23218" xr:uid="{00000000-0005-0000-0000-000054580000}"/>
    <cellStyle name="Input [yellow] 3 4 3 4 2 8" xfId="23219" xr:uid="{00000000-0005-0000-0000-000055580000}"/>
    <cellStyle name="Input [yellow] 3 4 3 4 3" xfId="23220" xr:uid="{00000000-0005-0000-0000-000056580000}"/>
    <cellStyle name="Input [yellow] 3 4 3 4 4" xfId="23221" xr:uid="{00000000-0005-0000-0000-000057580000}"/>
    <cellStyle name="Input [yellow] 3 4 3 4 5" xfId="23222" xr:uid="{00000000-0005-0000-0000-000058580000}"/>
    <cellStyle name="Input [yellow] 3 4 3 4 6" xfId="23223" xr:uid="{00000000-0005-0000-0000-000059580000}"/>
    <cellStyle name="Input [yellow] 3 4 3 4 7" xfId="23224" xr:uid="{00000000-0005-0000-0000-00005A580000}"/>
    <cellStyle name="Input [yellow] 3 4 3 4 8" xfId="23225" xr:uid="{00000000-0005-0000-0000-00005B580000}"/>
    <cellStyle name="Input [yellow] 3 4 3 4 9" xfId="23226" xr:uid="{00000000-0005-0000-0000-00005C580000}"/>
    <cellStyle name="Input [yellow] 3 4 3 5" xfId="23227" xr:uid="{00000000-0005-0000-0000-00005D580000}"/>
    <cellStyle name="Input [yellow] 3 4 3 5 2" xfId="23228" xr:uid="{00000000-0005-0000-0000-00005E580000}"/>
    <cellStyle name="Input [yellow] 3 4 3 5 3" xfId="23229" xr:uid="{00000000-0005-0000-0000-00005F580000}"/>
    <cellStyle name="Input [yellow] 3 4 3 5 4" xfId="23230" xr:uid="{00000000-0005-0000-0000-000060580000}"/>
    <cellStyle name="Input [yellow] 3 4 3 5 5" xfId="23231" xr:uid="{00000000-0005-0000-0000-000061580000}"/>
    <cellStyle name="Input [yellow] 3 4 3 5 6" xfId="23232" xr:uid="{00000000-0005-0000-0000-000062580000}"/>
    <cellStyle name="Input [yellow] 3 4 3 5 7" xfId="23233" xr:uid="{00000000-0005-0000-0000-000063580000}"/>
    <cellStyle name="Input [yellow] 3 4 3 5 8" xfId="23234" xr:uid="{00000000-0005-0000-0000-000064580000}"/>
    <cellStyle name="Input [yellow] 3 4 3 5 9" xfId="23235" xr:uid="{00000000-0005-0000-0000-000065580000}"/>
    <cellStyle name="Input [yellow] 3 4 3 6" xfId="23236" xr:uid="{00000000-0005-0000-0000-000066580000}"/>
    <cellStyle name="Input [yellow] 3 4 3 6 2" xfId="23237" xr:uid="{00000000-0005-0000-0000-000067580000}"/>
    <cellStyle name="Input [yellow] 3 4 3 6 3" xfId="23238" xr:uid="{00000000-0005-0000-0000-000068580000}"/>
    <cellStyle name="Input [yellow] 3 4 3 6 4" xfId="23239" xr:uid="{00000000-0005-0000-0000-000069580000}"/>
    <cellStyle name="Input [yellow] 3 4 3 6 5" xfId="23240" xr:uid="{00000000-0005-0000-0000-00006A580000}"/>
    <cellStyle name="Input [yellow] 3 4 3 6 6" xfId="23241" xr:uid="{00000000-0005-0000-0000-00006B580000}"/>
    <cellStyle name="Input [yellow] 3 4 3 6 7" xfId="23242" xr:uid="{00000000-0005-0000-0000-00006C580000}"/>
    <cellStyle name="Input [yellow] 3 4 3 6 8" xfId="23243" xr:uid="{00000000-0005-0000-0000-00006D580000}"/>
    <cellStyle name="Input [yellow] 3 4 3 7" xfId="23244" xr:uid="{00000000-0005-0000-0000-00006E580000}"/>
    <cellStyle name="Input [yellow] 3 4 3 7 2" xfId="23245" xr:uid="{00000000-0005-0000-0000-00006F580000}"/>
    <cellStyle name="Input [yellow] 3 4 3 7 3" xfId="23246" xr:uid="{00000000-0005-0000-0000-000070580000}"/>
    <cellStyle name="Input [yellow] 3 4 3 7 4" xfId="23247" xr:uid="{00000000-0005-0000-0000-000071580000}"/>
    <cellStyle name="Input [yellow] 3 4 3 7 5" xfId="23248" xr:uid="{00000000-0005-0000-0000-000072580000}"/>
    <cellStyle name="Input [yellow] 3 4 3 7 6" xfId="23249" xr:uid="{00000000-0005-0000-0000-000073580000}"/>
    <cellStyle name="Input [yellow] 3 4 3 7 7" xfId="23250" xr:uid="{00000000-0005-0000-0000-000074580000}"/>
    <cellStyle name="Input [yellow] 3 4 3 7 8" xfId="23251" xr:uid="{00000000-0005-0000-0000-000075580000}"/>
    <cellStyle name="Input [yellow] 3 4 3 8" xfId="23252" xr:uid="{00000000-0005-0000-0000-000076580000}"/>
    <cellStyle name="Input [yellow] 3 4 3 8 2" xfId="23253" xr:uid="{00000000-0005-0000-0000-000077580000}"/>
    <cellStyle name="Input [yellow] 3 4 3 8 3" xfId="23254" xr:uid="{00000000-0005-0000-0000-000078580000}"/>
    <cellStyle name="Input [yellow] 3 4 3 8 4" xfId="23255" xr:uid="{00000000-0005-0000-0000-000079580000}"/>
    <cellStyle name="Input [yellow] 3 4 3 8 5" xfId="23256" xr:uid="{00000000-0005-0000-0000-00007A580000}"/>
    <cellStyle name="Input [yellow] 3 4 3 8 6" xfId="23257" xr:uid="{00000000-0005-0000-0000-00007B580000}"/>
    <cellStyle name="Input [yellow] 3 4 3 8 7" xfId="23258" xr:uid="{00000000-0005-0000-0000-00007C580000}"/>
    <cellStyle name="Input [yellow] 3 4 3 8 8" xfId="23259" xr:uid="{00000000-0005-0000-0000-00007D580000}"/>
    <cellStyle name="Input [yellow] 3 4 3 9" xfId="23260" xr:uid="{00000000-0005-0000-0000-00007E580000}"/>
    <cellStyle name="Input [yellow] 3 4 3 9 2" xfId="23261" xr:uid="{00000000-0005-0000-0000-00007F580000}"/>
    <cellStyle name="Input [yellow] 3 4 3 9 3" xfId="23262" xr:uid="{00000000-0005-0000-0000-000080580000}"/>
    <cellStyle name="Input [yellow] 3 4 3 9 4" xfId="23263" xr:uid="{00000000-0005-0000-0000-000081580000}"/>
    <cellStyle name="Input [yellow] 3 4 3 9 5" xfId="23264" xr:uid="{00000000-0005-0000-0000-000082580000}"/>
    <cellStyle name="Input [yellow] 3 4 3 9 6" xfId="23265" xr:uid="{00000000-0005-0000-0000-000083580000}"/>
    <cellStyle name="Input [yellow] 3 4 3 9 7" xfId="23266" xr:uid="{00000000-0005-0000-0000-000084580000}"/>
    <cellStyle name="Input [yellow] 3 4 3 9 8" xfId="23267" xr:uid="{00000000-0005-0000-0000-000085580000}"/>
    <cellStyle name="Input [yellow] 3 4 4" xfId="829" xr:uid="{00000000-0005-0000-0000-000086580000}"/>
    <cellStyle name="Input [yellow] 3 4 4 10" xfId="23268" xr:uid="{00000000-0005-0000-0000-000087580000}"/>
    <cellStyle name="Input [yellow] 3 4 4 11" xfId="23269" xr:uid="{00000000-0005-0000-0000-000088580000}"/>
    <cellStyle name="Input [yellow] 3 4 4 12" xfId="23270" xr:uid="{00000000-0005-0000-0000-000089580000}"/>
    <cellStyle name="Input [yellow] 3 4 4 13" xfId="23271" xr:uid="{00000000-0005-0000-0000-00008A580000}"/>
    <cellStyle name="Input [yellow] 3 4 4 14" xfId="23272" xr:uid="{00000000-0005-0000-0000-00008B580000}"/>
    <cellStyle name="Input [yellow] 3 4 4 15" xfId="23273" xr:uid="{00000000-0005-0000-0000-00008C580000}"/>
    <cellStyle name="Input [yellow] 3 4 4 16" xfId="23274" xr:uid="{00000000-0005-0000-0000-00008D580000}"/>
    <cellStyle name="Input [yellow] 3 4 4 2" xfId="830" xr:uid="{00000000-0005-0000-0000-00008E580000}"/>
    <cellStyle name="Input [yellow] 3 4 4 2 10" xfId="23275" xr:uid="{00000000-0005-0000-0000-00008F580000}"/>
    <cellStyle name="Input [yellow] 3 4 4 2 2" xfId="23276" xr:uid="{00000000-0005-0000-0000-000090580000}"/>
    <cellStyle name="Input [yellow] 3 4 4 2 2 2" xfId="23277" xr:uid="{00000000-0005-0000-0000-000091580000}"/>
    <cellStyle name="Input [yellow] 3 4 4 2 2 3" xfId="23278" xr:uid="{00000000-0005-0000-0000-000092580000}"/>
    <cellStyle name="Input [yellow] 3 4 4 2 2 4" xfId="23279" xr:uid="{00000000-0005-0000-0000-000093580000}"/>
    <cellStyle name="Input [yellow] 3 4 4 2 2 5" xfId="23280" xr:uid="{00000000-0005-0000-0000-000094580000}"/>
    <cellStyle name="Input [yellow] 3 4 4 2 2 6" xfId="23281" xr:uid="{00000000-0005-0000-0000-000095580000}"/>
    <cellStyle name="Input [yellow] 3 4 4 2 2 7" xfId="23282" xr:uid="{00000000-0005-0000-0000-000096580000}"/>
    <cellStyle name="Input [yellow] 3 4 4 2 2 8" xfId="23283" xr:uid="{00000000-0005-0000-0000-000097580000}"/>
    <cellStyle name="Input [yellow] 3 4 4 2 3" xfId="23284" xr:uid="{00000000-0005-0000-0000-000098580000}"/>
    <cellStyle name="Input [yellow] 3 4 4 2 4" xfId="23285" xr:uid="{00000000-0005-0000-0000-000099580000}"/>
    <cellStyle name="Input [yellow] 3 4 4 2 5" xfId="23286" xr:uid="{00000000-0005-0000-0000-00009A580000}"/>
    <cellStyle name="Input [yellow] 3 4 4 2 6" xfId="23287" xr:uid="{00000000-0005-0000-0000-00009B580000}"/>
    <cellStyle name="Input [yellow] 3 4 4 2 7" xfId="23288" xr:uid="{00000000-0005-0000-0000-00009C580000}"/>
    <cellStyle name="Input [yellow] 3 4 4 2 8" xfId="23289" xr:uid="{00000000-0005-0000-0000-00009D580000}"/>
    <cellStyle name="Input [yellow] 3 4 4 2 9" xfId="23290" xr:uid="{00000000-0005-0000-0000-00009E580000}"/>
    <cellStyle name="Input [yellow] 3 4 4 3" xfId="23291" xr:uid="{00000000-0005-0000-0000-00009F580000}"/>
    <cellStyle name="Input [yellow] 3 4 4 3 10" xfId="23292" xr:uid="{00000000-0005-0000-0000-0000A0580000}"/>
    <cellStyle name="Input [yellow] 3 4 4 3 2" xfId="23293" xr:uid="{00000000-0005-0000-0000-0000A1580000}"/>
    <cellStyle name="Input [yellow] 3 4 4 3 2 2" xfId="23294" xr:uid="{00000000-0005-0000-0000-0000A2580000}"/>
    <cellStyle name="Input [yellow] 3 4 4 3 2 3" xfId="23295" xr:uid="{00000000-0005-0000-0000-0000A3580000}"/>
    <cellStyle name="Input [yellow] 3 4 4 3 2 4" xfId="23296" xr:uid="{00000000-0005-0000-0000-0000A4580000}"/>
    <cellStyle name="Input [yellow] 3 4 4 3 2 5" xfId="23297" xr:uid="{00000000-0005-0000-0000-0000A5580000}"/>
    <cellStyle name="Input [yellow] 3 4 4 3 2 6" xfId="23298" xr:uid="{00000000-0005-0000-0000-0000A6580000}"/>
    <cellStyle name="Input [yellow] 3 4 4 3 2 7" xfId="23299" xr:uid="{00000000-0005-0000-0000-0000A7580000}"/>
    <cellStyle name="Input [yellow] 3 4 4 3 2 8" xfId="23300" xr:uid="{00000000-0005-0000-0000-0000A8580000}"/>
    <cellStyle name="Input [yellow] 3 4 4 3 3" xfId="23301" xr:uid="{00000000-0005-0000-0000-0000A9580000}"/>
    <cellStyle name="Input [yellow] 3 4 4 3 4" xfId="23302" xr:uid="{00000000-0005-0000-0000-0000AA580000}"/>
    <cellStyle name="Input [yellow] 3 4 4 3 5" xfId="23303" xr:uid="{00000000-0005-0000-0000-0000AB580000}"/>
    <cellStyle name="Input [yellow] 3 4 4 3 6" xfId="23304" xr:uid="{00000000-0005-0000-0000-0000AC580000}"/>
    <cellStyle name="Input [yellow] 3 4 4 3 7" xfId="23305" xr:uid="{00000000-0005-0000-0000-0000AD580000}"/>
    <cellStyle name="Input [yellow] 3 4 4 3 8" xfId="23306" xr:uid="{00000000-0005-0000-0000-0000AE580000}"/>
    <cellStyle name="Input [yellow] 3 4 4 3 9" xfId="23307" xr:uid="{00000000-0005-0000-0000-0000AF580000}"/>
    <cellStyle name="Input [yellow] 3 4 4 4" xfId="23308" xr:uid="{00000000-0005-0000-0000-0000B0580000}"/>
    <cellStyle name="Input [yellow] 3 4 4 4 2" xfId="23309" xr:uid="{00000000-0005-0000-0000-0000B1580000}"/>
    <cellStyle name="Input [yellow] 3 4 4 4 3" xfId="23310" xr:uid="{00000000-0005-0000-0000-0000B2580000}"/>
    <cellStyle name="Input [yellow] 3 4 4 4 4" xfId="23311" xr:uid="{00000000-0005-0000-0000-0000B3580000}"/>
    <cellStyle name="Input [yellow] 3 4 4 4 5" xfId="23312" xr:uid="{00000000-0005-0000-0000-0000B4580000}"/>
    <cellStyle name="Input [yellow] 3 4 4 4 6" xfId="23313" xr:uid="{00000000-0005-0000-0000-0000B5580000}"/>
    <cellStyle name="Input [yellow] 3 4 4 4 7" xfId="23314" xr:uid="{00000000-0005-0000-0000-0000B6580000}"/>
    <cellStyle name="Input [yellow] 3 4 4 4 8" xfId="23315" xr:uid="{00000000-0005-0000-0000-0000B7580000}"/>
    <cellStyle name="Input [yellow] 3 4 4 4 9" xfId="23316" xr:uid="{00000000-0005-0000-0000-0000B8580000}"/>
    <cellStyle name="Input [yellow] 3 4 4 5" xfId="23317" xr:uid="{00000000-0005-0000-0000-0000B9580000}"/>
    <cellStyle name="Input [yellow] 3 4 4 5 2" xfId="23318" xr:uid="{00000000-0005-0000-0000-0000BA580000}"/>
    <cellStyle name="Input [yellow] 3 4 4 5 3" xfId="23319" xr:uid="{00000000-0005-0000-0000-0000BB580000}"/>
    <cellStyle name="Input [yellow] 3 4 4 5 4" xfId="23320" xr:uid="{00000000-0005-0000-0000-0000BC580000}"/>
    <cellStyle name="Input [yellow] 3 4 4 5 5" xfId="23321" xr:uid="{00000000-0005-0000-0000-0000BD580000}"/>
    <cellStyle name="Input [yellow] 3 4 4 5 6" xfId="23322" xr:uid="{00000000-0005-0000-0000-0000BE580000}"/>
    <cellStyle name="Input [yellow] 3 4 4 5 7" xfId="23323" xr:uid="{00000000-0005-0000-0000-0000BF580000}"/>
    <cellStyle name="Input [yellow] 3 4 4 5 8" xfId="23324" xr:uid="{00000000-0005-0000-0000-0000C0580000}"/>
    <cellStyle name="Input [yellow] 3 4 4 6" xfId="23325" xr:uid="{00000000-0005-0000-0000-0000C1580000}"/>
    <cellStyle name="Input [yellow] 3 4 4 6 2" xfId="23326" xr:uid="{00000000-0005-0000-0000-0000C2580000}"/>
    <cellStyle name="Input [yellow] 3 4 4 6 3" xfId="23327" xr:uid="{00000000-0005-0000-0000-0000C3580000}"/>
    <cellStyle name="Input [yellow] 3 4 4 6 4" xfId="23328" xr:uid="{00000000-0005-0000-0000-0000C4580000}"/>
    <cellStyle name="Input [yellow] 3 4 4 6 5" xfId="23329" xr:uid="{00000000-0005-0000-0000-0000C5580000}"/>
    <cellStyle name="Input [yellow] 3 4 4 6 6" xfId="23330" xr:uid="{00000000-0005-0000-0000-0000C6580000}"/>
    <cellStyle name="Input [yellow] 3 4 4 6 7" xfId="23331" xr:uid="{00000000-0005-0000-0000-0000C7580000}"/>
    <cellStyle name="Input [yellow] 3 4 4 6 8" xfId="23332" xr:uid="{00000000-0005-0000-0000-0000C8580000}"/>
    <cellStyle name="Input [yellow] 3 4 4 7" xfId="23333" xr:uid="{00000000-0005-0000-0000-0000C9580000}"/>
    <cellStyle name="Input [yellow] 3 4 4 7 2" xfId="23334" xr:uid="{00000000-0005-0000-0000-0000CA580000}"/>
    <cellStyle name="Input [yellow] 3 4 4 7 3" xfId="23335" xr:uid="{00000000-0005-0000-0000-0000CB580000}"/>
    <cellStyle name="Input [yellow] 3 4 4 7 4" xfId="23336" xr:uid="{00000000-0005-0000-0000-0000CC580000}"/>
    <cellStyle name="Input [yellow] 3 4 4 7 5" xfId="23337" xr:uid="{00000000-0005-0000-0000-0000CD580000}"/>
    <cellStyle name="Input [yellow] 3 4 4 7 6" xfId="23338" xr:uid="{00000000-0005-0000-0000-0000CE580000}"/>
    <cellStyle name="Input [yellow] 3 4 4 7 7" xfId="23339" xr:uid="{00000000-0005-0000-0000-0000CF580000}"/>
    <cellStyle name="Input [yellow] 3 4 4 7 8" xfId="23340" xr:uid="{00000000-0005-0000-0000-0000D0580000}"/>
    <cellStyle name="Input [yellow] 3 4 4 8" xfId="23341" xr:uid="{00000000-0005-0000-0000-0000D1580000}"/>
    <cellStyle name="Input [yellow] 3 4 4 8 2" xfId="23342" xr:uid="{00000000-0005-0000-0000-0000D2580000}"/>
    <cellStyle name="Input [yellow] 3 4 4 8 3" xfId="23343" xr:uid="{00000000-0005-0000-0000-0000D3580000}"/>
    <cellStyle name="Input [yellow] 3 4 4 8 4" xfId="23344" xr:uid="{00000000-0005-0000-0000-0000D4580000}"/>
    <cellStyle name="Input [yellow] 3 4 4 8 5" xfId="23345" xr:uid="{00000000-0005-0000-0000-0000D5580000}"/>
    <cellStyle name="Input [yellow] 3 4 4 8 6" xfId="23346" xr:uid="{00000000-0005-0000-0000-0000D6580000}"/>
    <cellStyle name="Input [yellow] 3 4 4 8 7" xfId="23347" xr:uid="{00000000-0005-0000-0000-0000D7580000}"/>
    <cellStyle name="Input [yellow] 3 4 4 8 8" xfId="23348" xr:uid="{00000000-0005-0000-0000-0000D8580000}"/>
    <cellStyle name="Input [yellow] 3 4 4 9" xfId="23349" xr:uid="{00000000-0005-0000-0000-0000D9580000}"/>
    <cellStyle name="Input [yellow] 3 4 5" xfId="831" xr:uid="{00000000-0005-0000-0000-0000DA580000}"/>
    <cellStyle name="Input [yellow] 3 4 5 10" xfId="23350" xr:uid="{00000000-0005-0000-0000-0000DB580000}"/>
    <cellStyle name="Input [yellow] 3 4 5 2" xfId="23351" xr:uid="{00000000-0005-0000-0000-0000DC580000}"/>
    <cellStyle name="Input [yellow] 3 4 5 2 2" xfId="23352" xr:uid="{00000000-0005-0000-0000-0000DD580000}"/>
    <cellStyle name="Input [yellow] 3 4 5 2 3" xfId="23353" xr:uid="{00000000-0005-0000-0000-0000DE580000}"/>
    <cellStyle name="Input [yellow] 3 4 5 2 4" xfId="23354" xr:uid="{00000000-0005-0000-0000-0000DF580000}"/>
    <cellStyle name="Input [yellow] 3 4 5 2 5" xfId="23355" xr:uid="{00000000-0005-0000-0000-0000E0580000}"/>
    <cellStyle name="Input [yellow] 3 4 5 2 6" xfId="23356" xr:uid="{00000000-0005-0000-0000-0000E1580000}"/>
    <cellStyle name="Input [yellow] 3 4 5 2 7" xfId="23357" xr:uid="{00000000-0005-0000-0000-0000E2580000}"/>
    <cellStyle name="Input [yellow] 3 4 5 2 8" xfId="23358" xr:uid="{00000000-0005-0000-0000-0000E3580000}"/>
    <cellStyle name="Input [yellow] 3 4 5 3" xfId="23359" xr:uid="{00000000-0005-0000-0000-0000E4580000}"/>
    <cellStyle name="Input [yellow] 3 4 5 4" xfId="23360" xr:uid="{00000000-0005-0000-0000-0000E5580000}"/>
    <cellStyle name="Input [yellow] 3 4 5 5" xfId="23361" xr:uid="{00000000-0005-0000-0000-0000E6580000}"/>
    <cellStyle name="Input [yellow] 3 4 5 6" xfId="23362" xr:uid="{00000000-0005-0000-0000-0000E7580000}"/>
    <cellStyle name="Input [yellow] 3 4 5 7" xfId="23363" xr:uid="{00000000-0005-0000-0000-0000E8580000}"/>
    <cellStyle name="Input [yellow] 3 4 5 8" xfId="23364" xr:uid="{00000000-0005-0000-0000-0000E9580000}"/>
    <cellStyle name="Input [yellow] 3 4 5 9" xfId="23365" xr:uid="{00000000-0005-0000-0000-0000EA580000}"/>
    <cellStyle name="Input [yellow] 3 4 6" xfId="23366" xr:uid="{00000000-0005-0000-0000-0000EB580000}"/>
    <cellStyle name="Input [yellow] 3 4 6 10" xfId="23367" xr:uid="{00000000-0005-0000-0000-0000EC580000}"/>
    <cellStyle name="Input [yellow] 3 4 6 2" xfId="23368" xr:uid="{00000000-0005-0000-0000-0000ED580000}"/>
    <cellStyle name="Input [yellow] 3 4 6 2 2" xfId="23369" xr:uid="{00000000-0005-0000-0000-0000EE580000}"/>
    <cellStyle name="Input [yellow] 3 4 6 2 3" xfId="23370" xr:uid="{00000000-0005-0000-0000-0000EF580000}"/>
    <cellStyle name="Input [yellow] 3 4 6 2 4" xfId="23371" xr:uid="{00000000-0005-0000-0000-0000F0580000}"/>
    <cellStyle name="Input [yellow] 3 4 6 2 5" xfId="23372" xr:uid="{00000000-0005-0000-0000-0000F1580000}"/>
    <cellStyle name="Input [yellow] 3 4 6 2 6" xfId="23373" xr:uid="{00000000-0005-0000-0000-0000F2580000}"/>
    <cellStyle name="Input [yellow] 3 4 6 2 7" xfId="23374" xr:uid="{00000000-0005-0000-0000-0000F3580000}"/>
    <cellStyle name="Input [yellow] 3 4 6 2 8" xfId="23375" xr:uid="{00000000-0005-0000-0000-0000F4580000}"/>
    <cellStyle name="Input [yellow] 3 4 6 3" xfId="23376" xr:uid="{00000000-0005-0000-0000-0000F5580000}"/>
    <cellStyle name="Input [yellow] 3 4 6 4" xfId="23377" xr:uid="{00000000-0005-0000-0000-0000F6580000}"/>
    <cellStyle name="Input [yellow] 3 4 6 5" xfId="23378" xr:uid="{00000000-0005-0000-0000-0000F7580000}"/>
    <cellStyle name="Input [yellow] 3 4 6 6" xfId="23379" xr:uid="{00000000-0005-0000-0000-0000F8580000}"/>
    <cellStyle name="Input [yellow] 3 4 6 7" xfId="23380" xr:uid="{00000000-0005-0000-0000-0000F9580000}"/>
    <cellStyle name="Input [yellow] 3 4 6 8" xfId="23381" xr:uid="{00000000-0005-0000-0000-0000FA580000}"/>
    <cellStyle name="Input [yellow] 3 4 6 9" xfId="23382" xr:uid="{00000000-0005-0000-0000-0000FB580000}"/>
    <cellStyle name="Input [yellow] 3 4 7" xfId="23383" xr:uid="{00000000-0005-0000-0000-0000FC580000}"/>
    <cellStyle name="Input [yellow] 3 4 7 2" xfId="23384" xr:uid="{00000000-0005-0000-0000-0000FD580000}"/>
    <cellStyle name="Input [yellow] 3 4 7 3" xfId="23385" xr:uid="{00000000-0005-0000-0000-0000FE580000}"/>
    <cellStyle name="Input [yellow] 3 4 7 4" xfId="23386" xr:uid="{00000000-0005-0000-0000-0000FF580000}"/>
    <cellStyle name="Input [yellow] 3 4 7 5" xfId="23387" xr:uid="{00000000-0005-0000-0000-000000590000}"/>
    <cellStyle name="Input [yellow] 3 4 7 6" xfId="23388" xr:uid="{00000000-0005-0000-0000-000001590000}"/>
    <cellStyle name="Input [yellow] 3 4 7 7" xfId="23389" xr:uid="{00000000-0005-0000-0000-000002590000}"/>
    <cellStyle name="Input [yellow] 3 4 7 8" xfId="23390" xr:uid="{00000000-0005-0000-0000-000003590000}"/>
    <cellStyle name="Input [yellow] 3 4 7 9" xfId="23391" xr:uid="{00000000-0005-0000-0000-000004590000}"/>
    <cellStyle name="Input [yellow] 3 4 8" xfId="23392" xr:uid="{00000000-0005-0000-0000-000005590000}"/>
    <cellStyle name="Input [yellow] 3 4 8 2" xfId="23393" xr:uid="{00000000-0005-0000-0000-000006590000}"/>
    <cellStyle name="Input [yellow] 3 4 8 3" xfId="23394" xr:uid="{00000000-0005-0000-0000-000007590000}"/>
    <cellStyle name="Input [yellow] 3 4 8 4" xfId="23395" xr:uid="{00000000-0005-0000-0000-000008590000}"/>
    <cellStyle name="Input [yellow] 3 4 8 5" xfId="23396" xr:uid="{00000000-0005-0000-0000-000009590000}"/>
    <cellStyle name="Input [yellow] 3 4 8 6" xfId="23397" xr:uid="{00000000-0005-0000-0000-00000A590000}"/>
    <cellStyle name="Input [yellow] 3 4 8 7" xfId="23398" xr:uid="{00000000-0005-0000-0000-00000B590000}"/>
    <cellStyle name="Input [yellow] 3 4 8 8" xfId="23399" xr:uid="{00000000-0005-0000-0000-00000C590000}"/>
    <cellStyle name="Input [yellow] 3 4 9" xfId="23400" xr:uid="{00000000-0005-0000-0000-00000D590000}"/>
    <cellStyle name="Input [yellow] 3 4 9 2" xfId="23401" xr:uid="{00000000-0005-0000-0000-00000E590000}"/>
    <cellStyle name="Input [yellow] 3 4 9 3" xfId="23402" xr:uid="{00000000-0005-0000-0000-00000F590000}"/>
    <cellStyle name="Input [yellow] 3 4 9 4" xfId="23403" xr:uid="{00000000-0005-0000-0000-000010590000}"/>
    <cellStyle name="Input [yellow] 3 4 9 5" xfId="23404" xr:uid="{00000000-0005-0000-0000-000011590000}"/>
    <cellStyle name="Input [yellow] 3 4 9 6" xfId="23405" xr:uid="{00000000-0005-0000-0000-000012590000}"/>
    <cellStyle name="Input [yellow] 3 4 9 7" xfId="23406" xr:uid="{00000000-0005-0000-0000-000013590000}"/>
    <cellStyle name="Input [yellow] 3 4 9 8" xfId="23407" xr:uid="{00000000-0005-0000-0000-000014590000}"/>
    <cellStyle name="Input [yellow] 3 5" xfId="832" xr:uid="{00000000-0005-0000-0000-000015590000}"/>
    <cellStyle name="Input [yellow] 3 5 10" xfId="23408" xr:uid="{00000000-0005-0000-0000-000016590000}"/>
    <cellStyle name="Input [yellow] 3 5 10 2" xfId="23409" xr:uid="{00000000-0005-0000-0000-000017590000}"/>
    <cellStyle name="Input [yellow] 3 5 10 3" xfId="23410" xr:uid="{00000000-0005-0000-0000-000018590000}"/>
    <cellStyle name="Input [yellow] 3 5 10 4" xfId="23411" xr:uid="{00000000-0005-0000-0000-000019590000}"/>
    <cellStyle name="Input [yellow] 3 5 10 5" xfId="23412" xr:uid="{00000000-0005-0000-0000-00001A590000}"/>
    <cellStyle name="Input [yellow] 3 5 10 6" xfId="23413" xr:uid="{00000000-0005-0000-0000-00001B590000}"/>
    <cellStyle name="Input [yellow] 3 5 10 7" xfId="23414" xr:uid="{00000000-0005-0000-0000-00001C590000}"/>
    <cellStyle name="Input [yellow] 3 5 10 8" xfId="23415" xr:uid="{00000000-0005-0000-0000-00001D590000}"/>
    <cellStyle name="Input [yellow] 3 5 11" xfId="23416" xr:uid="{00000000-0005-0000-0000-00001E590000}"/>
    <cellStyle name="Input [yellow] 3 5 11 2" xfId="23417" xr:uid="{00000000-0005-0000-0000-00001F590000}"/>
    <cellStyle name="Input [yellow] 3 5 11 3" xfId="23418" xr:uid="{00000000-0005-0000-0000-000020590000}"/>
    <cellStyle name="Input [yellow] 3 5 11 4" xfId="23419" xr:uid="{00000000-0005-0000-0000-000021590000}"/>
    <cellStyle name="Input [yellow] 3 5 11 5" xfId="23420" xr:uid="{00000000-0005-0000-0000-000022590000}"/>
    <cellStyle name="Input [yellow] 3 5 11 6" xfId="23421" xr:uid="{00000000-0005-0000-0000-000023590000}"/>
    <cellStyle name="Input [yellow] 3 5 11 7" xfId="23422" xr:uid="{00000000-0005-0000-0000-000024590000}"/>
    <cellStyle name="Input [yellow] 3 5 11 8" xfId="23423" xr:uid="{00000000-0005-0000-0000-000025590000}"/>
    <cellStyle name="Input [yellow] 3 5 12" xfId="23424" xr:uid="{00000000-0005-0000-0000-000026590000}"/>
    <cellStyle name="Input [yellow] 3 5 13" xfId="23425" xr:uid="{00000000-0005-0000-0000-000027590000}"/>
    <cellStyle name="Input [yellow] 3 5 14" xfId="23426" xr:uid="{00000000-0005-0000-0000-000028590000}"/>
    <cellStyle name="Input [yellow] 3 5 15" xfId="23427" xr:uid="{00000000-0005-0000-0000-000029590000}"/>
    <cellStyle name="Input [yellow] 3 5 16" xfId="23428" xr:uid="{00000000-0005-0000-0000-00002A590000}"/>
    <cellStyle name="Input [yellow] 3 5 17" xfId="23429" xr:uid="{00000000-0005-0000-0000-00002B590000}"/>
    <cellStyle name="Input [yellow] 3 5 18" xfId="23430" xr:uid="{00000000-0005-0000-0000-00002C590000}"/>
    <cellStyle name="Input [yellow] 3 5 19" xfId="23431" xr:uid="{00000000-0005-0000-0000-00002D590000}"/>
    <cellStyle name="Input [yellow] 3 5 2" xfId="833" xr:uid="{00000000-0005-0000-0000-00002E590000}"/>
    <cellStyle name="Input [yellow] 3 5 2 10" xfId="23432" xr:uid="{00000000-0005-0000-0000-00002F590000}"/>
    <cellStyle name="Input [yellow] 3 5 2 11" xfId="23433" xr:uid="{00000000-0005-0000-0000-000030590000}"/>
    <cellStyle name="Input [yellow] 3 5 2 12" xfId="23434" xr:uid="{00000000-0005-0000-0000-000031590000}"/>
    <cellStyle name="Input [yellow] 3 5 2 13" xfId="23435" xr:uid="{00000000-0005-0000-0000-000032590000}"/>
    <cellStyle name="Input [yellow] 3 5 2 14" xfId="23436" xr:uid="{00000000-0005-0000-0000-000033590000}"/>
    <cellStyle name="Input [yellow] 3 5 2 15" xfId="23437" xr:uid="{00000000-0005-0000-0000-000034590000}"/>
    <cellStyle name="Input [yellow] 3 5 2 16" xfId="23438" xr:uid="{00000000-0005-0000-0000-000035590000}"/>
    <cellStyle name="Input [yellow] 3 5 2 17" xfId="23439" xr:uid="{00000000-0005-0000-0000-000036590000}"/>
    <cellStyle name="Input [yellow] 3 5 2 2" xfId="834" xr:uid="{00000000-0005-0000-0000-000037590000}"/>
    <cellStyle name="Input [yellow] 3 5 2 2 10" xfId="23440" xr:uid="{00000000-0005-0000-0000-000038590000}"/>
    <cellStyle name="Input [yellow] 3 5 2 2 11" xfId="23441" xr:uid="{00000000-0005-0000-0000-000039590000}"/>
    <cellStyle name="Input [yellow] 3 5 2 2 12" xfId="23442" xr:uid="{00000000-0005-0000-0000-00003A590000}"/>
    <cellStyle name="Input [yellow] 3 5 2 2 13" xfId="23443" xr:uid="{00000000-0005-0000-0000-00003B590000}"/>
    <cellStyle name="Input [yellow] 3 5 2 2 14" xfId="23444" xr:uid="{00000000-0005-0000-0000-00003C590000}"/>
    <cellStyle name="Input [yellow] 3 5 2 2 15" xfId="23445" xr:uid="{00000000-0005-0000-0000-00003D590000}"/>
    <cellStyle name="Input [yellow] 3 5 2 2 16" xfId="23446" xr:uid="{00000000-0005-0000-0000-00003E590000}"/>
    <cellStyle name="Input [yellow] 3 5 2 2 2" xfId="835" xr:uid="{00000000-0005-0000-0000-00003F590000}"/>
    <cellStyle name="Input [yellow] 3 5 2 2 2 10" xfId="23447" xr:uid="{00000000-0005-0000-0000-000040590000}"/>
    <cellStyle name="Input [yellow] 3 5 2 2 2 2" xfId="23448" xr:uid="{00000000-0005-0000-0000-000041590000}"/>
    <cellStyle name="Input [yellow] 3 5 2 2 2 2 2" xfId="23449" xr:uid="{00000000-0005-0000-0000-000042590000}"/>
    <cellStyle name="Input [yellow] 3 5 2 2 2 2 3" xfId="23450" xr:uid="{00000000-0005-0000-0000-000043590000}"/>
    <cellStyle name="Input [yellow] 3 5 2 2 2 2 4" xfId="23451" xr:uid="{00000000-0005-0000-0000-000044590000}"/>
    <cellStyle name="Input [yellow] 3 5 2 2 2 2 5" xfId="23452" xr:uid="{00000000-0005-0000-0000-000045590000}"/>
    <cellStyle name="Input [yellow] 3 5 2 2 2 2 6" xfId="23453" xr:uid="{00000000-0005-0000-0000-000046590000}"/>
    <cellStyle name="Input [yellow] 3 5 2 2 2 2 7" xfId="23454" xr:uid="{00000000-0005-0000-0000-000047590000}"/>
    <cellStyle name="Input [yellow] 3 5 2 2 2 2 8" xfId="23455" xr:uid="{00000000-0005-0000-0000-000048590000}"/>
    <cellStyle name="Input [yellow] 3 5 2 2 2 3" xfId="23456" xr:uid="{00000000-0005-0000-0000-000049590000}"/>
    <cellStyle name="Input [yellow] 3 5 2 2 2 4" xfId="23457" xr:uid="{00000000-0005-0000-0000-00004A590000}"/>
    <cellStyle name="Input [yellow] 3 5 2 2 2 5" xfId="23458" xr:uid="{00000000-0005-0000-0000-00004B590000}"/>
    <cellStyle name="Input [yellow] 3 5 2 2 2 6" xfId="23459" xr:uid="{00000000-0005-0000-0000-00004C590000}"/>
    <cellStyle name="Input [yellow] 3 5 2 2 2 7" xfId="23460" xr:uid="{00000000-0005-0000-0000-00004D590000}"/>
    <cellStyle name="Input [yellow] 3 5 2 2 2 8" xfId="23461" xr:uid="{00000000-0005-0000-0000-00004E590000}"/>
    <cellStyle name="Input [yellow] 3 5 2 2 2 9" xfId="23462" xr:uid="{00000000-0005-0000-0000-00004F590000}"/>
    <cellStyle name="Input [yellow] 3 5 2 2 3" xfId="23463" xr:uid="{00000000-0005-0000-0000-000050590000}"/>
    <cellStyle name="Input [yellow] 3 5 2 2 3 10" xfId="23464" xr:uid="{00000000-0005-0000-0000-000051590000}"/>
    <cellStyle name="Input [yellow] 3 5 2 2 3 2" xfId="23465" xr:uid="{00000000-0005-0000-0000-000052590000}"/>
    <cellStyle name="Input [yellow] 3 5 2 2 3 2 2" xfId="23466" xr:uid="{00000000-0005-0000-0000-000053590000}"/>
    <cellStyle name="Input [yellow] 3 5 2 2 3 2 3" xfId="23467" xr:uid="{00000000-0005-0000-0000-000054590000}"/>
    <cellStyle name="Input [yellow] 3 5 2 2 3 2 4" xfId="23468" xr:uid="{00000000-0005-0000-0000-000055590000}"/>
    <cellStyle name="Input [yellow] 3 5 2 2 3 2 5" xfId="23469" xr:uid="{00000000-0005-0000-0000-000056590000}"/>
    <cellStyle name="Input [yellow] 3 5 2 2 3 2 6" xfId="23470" xr:uid="{00000000-0005-0000-0000-000057590000}"/>
    <cellStyle name="Input [yellow] 3 5 2 2 3 2 7" xfId="23471" xr:uid="{00000000-0005-0000-0000-000058590000}"/>
    <cellStyle name="Input [yellow] 3 5 2 2 3 2 8" xfId="23472" xr:uid="{00000000-0005-0000-0000-000059590000}"/>
    <cellStyle name="Input [yellow] 3 5 2 2 3 3" xfId="23473" xr:uid="{00000000-0005-0000-0000-00005A590000}"/>
    <cellStyle name="Input [yellow] 3 5 2 2 3 4" xfId="23474" xr:uid="{00000000-0005-0000-0000-00005B590000}"/>
    <cellStyle name="Input [yellow] 3 5 2 2 3 5" xfId="23475" xr:uid="{00000000-0005-0000-0000-00005C590000}"/>
    <cellStyle name="Input [yellow] 3 5 2 2 3 6" xfId="23476" xr:uid="{00000000-0005-0000-0000-00005D590000}"/>
    <cellStyle name="Input [yellow] 3 5 2 2 3 7" xfId="23477" xr:uid="{00000000-0005-0000-0000-00005E590000}"/>
    <cellStyle name="Input [yellow] 3 5 2 2 3 8" xfId="23478" xr:uid="{00000000-0005-0000-0000-00005F590000}"/>
    <cellStyle name="Input [yellow] 3 5 2 2 3 9" xfId="23479" xr:uid="{00000000-0005-0000-0000-000060590000}"/>
    <cellStyle name="Input [yellow] 3 5 2 2 4" xfId="23480" xr:uid="{00000000-0005-0000-0000-000061590000}"/>
    <cellStyle name="Input [yellow] 3 5 2 2 4 2" xfId="23481" xr:uid="{00000000-0005-0000-0000-000062590000}"/>
    <cellStyle name="Input [yellow] 3 5 2 2 4 3" xfId="23482" xr:uid="{00000000-0005-0000-0000-000063590000}"/>
    <cellStyle name="Input [yellow] 3 5 2 2 4 4" xfId="23483" xr:uid="{00000000-0005-0000-0000-000064590000}"/>
    <cellStyle name="Input [yellow] 3 5 2 2 4 5" xfId="23484" xr:uid="{00000000-0005-0000-0000-000065590000}"/>
    <cellStyle name="Input [yellow] 3 5 2 2 4 6" xfId="23485" xr:uid="{00000000-0005-0000-0000-000066590000}"/>
    <cellStyle name="Input [yellow] 3 5 2 2 4 7" xfId="23486" xr:uid="{00000000-0005-0000-0000-000067590000}"/>
    <cellStyle name="Input [yellow] 3 5 2 2 4 8" xfId="23487" xr:uid="{00000000-0005-0000-0000-000068590000}"/>
    <cellStyle name="Input [yellow] 3 5 2 2 4 9" xfId="23488" xr:uid="{00000000-0005-0000-0000-000069590000}"/>
    <cellStyle name="Input [yellow] 3 5 2 2 5" xfId="23489" xr:uid="{00000000-0005-0000-0000-00006A590000}"/>
    <cellStyle name="Input [yellow] 3 5 2 2 5 2" xfId="23490" xr:uid="{00000000-0005-0000-0000-00006B590000}"/>
    <cellStyle name="Input [yellow] 3 5 2 2 5 3" xfId="23491" xr:uid="{00000000-0005-0000-0000-00006C590000}"/>
    <cellStyle name="Input [yellow] 3 5 2 2 5 4" xfId="23492" xr:uid="{00000000-0005-0000-0000-00006D590000}"/>
    <cellStyle name="Input [yellow] 3 5 2 2 5 5" xfId="23493" xr:uid="{00000000-0005-0000-0000-00006E590000}"/>
    <cellStyle name="Input [yellow] 3 5 2 2 5 6" xfId="23494" xr:uid="{00000000-0005-0000-0000-00006F590000}"/>
    <cellStyle name="Input [yellow] 3 5 2 2 5 7" xfId="23495" xr:uid="{00000000-0005-0000-0000-000070590000}"/>
    <cellStyle name="Input [yellow] 3 5 2 2 5 8" xfId="23496" xr:uid="{00000000-0005-0000-0000-000071590000}"/>
    <cellStyle name="Input [yellow] 3 5 2 2 6" xfId="23497" xr:uid="{00000000-0005-0000-0000-000072590000}"/>
    <cellStyle name="Input [yellow] 3 5 2 2 6 2" xfId="23498" xr:uid="{00000000-0005-0000-0000-000073590000}"/>
    <cellStyle name="Input [yellow] 3 5 2 2 6 3" xfId="23499" xr:uid="{00000000-0005-0000-0000-000074590000}"/>
    <cellStyle name="Input [yellow] 3 5 2 2 6 4" xfId="23500" xr:uid="{00000000-0005-0000-0000-000075590000}"/>
    <cellStyle name="Input [yellow] 3 5 2 2 6 5" xfId="23501" xr:uid="{00000000-0005-0000-0000-000076590000}"/>
    <cellStyle name="Input [yellow] 3 5 2 2 6 6" xfId="23502" xr:uid="{00000000-0005-0000-0000-000077590000}"/>
    <cellStyle name="Input [yellow] 3 5 2 2 6 7" xfId="23503" xr:uid="{00000000-0005-0000-0000-000078590000}"/>
    <cellStyle name="Input [yellow] 3 5 2 2 6 8" xfId="23504" xr:uid="{00000000-0005-0000-0000-000079590000}"/>
    <cellStyle name="Input [yellow] 3 5 2 2 7" xfId="23505" xr:uid="{00000000-0005-0000-0000-00007A590000}"/>
    <cellStyle name="Input [yellow] 3 5 2 2 7 2" xfId="23506" xr:uid="{00000000-0005-0000-0000-00007B590000}"/>
    <cellStyle name="Input [yellow] 3 5 2 2 7 3" xfId="23507" xr:uid="{00000000-0005-0000-0000-00007C590000}"/>
    <cellStyle name="Input [yellow] 3 5 2 2 7 4" xfId="23508" xr:uid="{00000000-0005-0000-0000-00007D590000}"/>
    <cellStyle name="Input [yellow] 3 5 2 2 7 5" xfId="23509" xr:uid="{00000000-0005-0000-0000-00007E590000}"/>
    <cellStyle name="Input [yellow] 3 5 2 2 7 6" xfId="23510" xr:uid="{00000000-0005-0000-0000-00007F590000}"/>
    <cellStyle name="Input [yellow] 3 5 2 2 7 7" xfId="23511" xr:uid="{00000000-0005-0000-0000-000080590000}"/>
    <cellStyle name="Input [yellow] 3 5 2 2 7 8" xfId="23512" xr:uid="{00000000-0005-0000-0000-000081590000}"/>
    <cellStyle name="Input [yellow] 3 5 2 2 8" xfId="23513" xr:uid="{00000000-0005-0000-0000-000082590000}"/>
    <cellStyle name="Input [yellow] 3 5 2 2 8 2" xfId="23514" xr:uid="{00000000-0005-0000-0000-000083590000}"/>
    <cellStyle name="Input [yellow] 3 5 2 2 8 3" xfId="23515" xr:uid="{00000000-0005-0000-0000-000084590000}"/>
    <cellStyle name="Input [yellow] 3 5 2 2 8 4" xfId="23516" xr:uid="{00000000-0005-0000-0000-000085590000}"/>
    <cellStyle name="Input [yellow] 3 5 2 2 8 5" xfId="23517" xr:uid="{00000000-0005-0000-0000-000086590000}"/>
    <cellStyle name="Input [yellow] 3 5 2 2 8 6" xfId="23518" xr:uid="{00000000-0005-0000-0000-000087590000}"/>
    <cellStyle name="Input [yellow] 3 5 2 2 8 7" xfId="23519" xr:uid="{00000000-0005-0000-0000-000088590000}"/>
    <cellStyle name="Input [yellow] 3 5 2 2 8 8" xfId="23520" xr:uid="{00000000-0005-0000-0000-000089590000}"/>
    <cellStyle name="Input [yellow] 3 5 2 2 9" xfId="23521" xr:uid="{00000000-0005-0000-0000-00008A590000}"/>
    <cellStyle name="Input [yellow] 3 5 2 3" xfId="836" xr:uid="{00000000-0005-0000-0000-00008B590000}"/>
    <cellStyle name="Input [yellow] 3 5 2 3 10" xfId="23522" xr:uid="{00000000-0005-0000-0000-00008C590000}"/>
    <cellStyle name="Input [yellow] 3 5 2 3 2" xfId="23523" xr:uid="{00000000-0005-0000-0000-00008D590000}"/>
    <cellStyle name="Input [yellow] 3 5 2 3 2 2" xfId="23524" xr:uid="{00000000-0005-0000-0000-00008E590000}"/>
    <cellStyle name="Input [yellow] 3 5 2 3 2 3" xfId="23525" xr:uid="{00000000-0005-0000-0000-00008F590000}"/>
    <cellStyle name="Input [yellow] 3 5 2 3 2 4" xfId="23526" xr:uid="{00000000-0005-0000-0000-000090590000}"/>
    <cellStyle name="Input [yellow] 3 5 2 3 2 5" xfId="23527" xr:uid="{00000000-0005-0000-0000-000091590000}"/>
    <cellStyle name="Input [yellow] 3 5 2 3 2 6" xfId="23528" xr:uid="{00000000-0005-0000-0000-000092590000}"/>
    <cellStyle name="Input [yellow] 3 5 2 3 2 7" xfId="23529" xr:uid="{00000000-0005-0000-0000-000093590000}"/>
    <cellStyle name="Input [yellow] 3 5 2 3 2 8" xfId="23530" xr:uid="{00000000-0005-0000-0000-000094590000}"/>
    <cellStyle name="Input [yellow] 3 5 2 3 3" xfId="23531" xr:uid="{00000000-0005-0000-0000-000095590000}"/>
    <cellStyle name="Input [yellow] 3 5 2 3 4" xfId="23532" xr:uid="{00000000-0005-0000-0000-000096590000}"/>
    <cellStyle name="Input [yellow] 3 5 2 3 5" xfId="23533" xr:uid="{00000000-0005-0000-0000-000097590000}"/>
    <cellStyle name="Input [yellow] 3 5 2 3 6" xfId="23534" xr:uid="{00000000-0005-0000-0000-000098590000}"/>
    <cellStyle name="Input [yellow] 3 5 2 3 7" xfId="23535" xr:uid="{00000000-0005-0000-0000-000099590000}"/>
    <cellStyle name="Input [yellow] 3 5 2 3 8" xfId="23536" xr:uid="{00000000-0005-0000-0000-00009A590000}"/>
    <cellStyle name="Input [yellow] 3 5 2 3 9" xfId="23537" xr:uid="{00000000-0005-0000-0000-00009B590000}"/>
    <cellStyle name="Input [yellow] 3 5 2 4" xfId="23538" xr:uid="{00000000-0005-0000-0000-00009C590000}"/>
    <cellStyle name="Input [yellow] 3 5 2 4 10" xfId="23539" xr:uid="{00000000-0005-0000-0000-00009D590000}"/>
    <cellStyle name="Input [yellow] 3 5 2 4 2" xfId="23540" xr:uid="{00000000-0005-0000-0000-00009E590000}"/>
    <cellStyle name="Input [yellow] 3 5 2 4 2 2" xfId="23541" xr:uid="{00000000-0005-0000-0000-00009F590000}"/>
    <cellStyle name="Input [yellow] 3 5 2 4 2 3" xfId="23542" xr:uid="{00000000-0005-0000-0000-0000A0590000}"/>
    <cellStyle name="Input [yellow] 3 5 2 4 2 4" xfId="23543" xr:uid="{00000000-0005-0000-0000-0000A1590000}"/>
    <cellStyle name="Input [yellow] 3 5 2 4 2 5" xfId="23544" xr:uid="{00000000-0005-0000-0000-0000A2590000}"/>
    <cellStyle name="Input [yellow] 3 5 2 4 2 6" xfId="23545" xr:uid="{00000000-0005-0000-0000-0000A3590000}"/>
    <cellStyle name="Input [yellow] 3 5 2 4 2 7" xfId="23546" xr:uid="{00000000-0005-0000-0000-0000A4590000}"/>
    <cellStyle name="Input [yellow] 3 5 2 4 2 8" xfId="23547" xr:uid="{00000000-0005-0000-0000-0000A5590000}"/>
    <cellStyle name="Input [yellow] 3 5 2 4 3" xfId="23548" xr:uid="{00000000-0005-0000-0000-0000A6590000}"/>
    <cellStyle name="Input [yellow] 3 5 2 4 4" xfId="23549" xr:uid="{00000000-0005-0000-0000-0000A7590000}"/>
    <cellStyle name="Input [yellow] 3 5 2 4 5" xfId="23550" xr:uid="{00000000-0005-0000-0000-0000A8590000}"/>
    <cellStyle name="Input [yellow] 3 5 2 4 6" xfId="23551" xr:uid="{00000000-0005-0000-0000-0000A9590000}"/>
    <cellStyle name="Input [yellow] 3 5 2 4 7" xfId="23552" xr:uid="{00000000-0005-0000-0000-0000AA590000}"/>
    <cellStyle name="Input [yellow] 3 5 2 4 8" xfId="23553" xr:uid="{00000000-0005-0000-0000-0000AB590000}"/>
    <cellStyle name="Input [yellow] 3 5 2 4 9" xfId="23554" xr:uid="{00000000-0005-0000-0000-0000AC590000}"/>
    <cellStyle name="Input [yellow] 3 5 2 5" xfId="23555" xr:uid="{00000000-0005-0000-0000-0000AD590000}"/>
    <cellStyle name="Input [yellow] 3 5 2 5 2" xfId="23556" xr:uid="{00000000-0005-0000-0000-0000AE590000}"/>
    <cellStyle name="Input [yellow] 3 5 2 5 3" xfId="23557" xr:uid="{00000000-0005-0000-0000-0000AF590000}"/>
    <cellStyle name="Input [yellow] 3 5 2 5 4" xfId="23558" xr:uid="{00000000-0005-0000-0000-0000B0590000}"/>
    <cellStyle name="Input [yellow] 3 5 2 5 5" xfId="23559" xr:uid="{00000000-0005-0000-0000-0000B1590000}"/>
    <cellStyle name="Input [yellow] 3 5 2 5 6" xfId="23560" xr:uid="{00000000-0005-0000-0000-0000B2590000}"/>
    <cellStyle name="Input [yellow] 3 5 2 5 7" xfId="23561" xr:uid="{00000000-0005-0000-0000-0000B3590000}"/>
    <cellStyle name="Input [yellow] 3 5 2 5 8" xfId="23562" xr:uid="{00000000-0005-0000-0000-0000B4590000}"/>
    <cellStyle name="Input [yellow] 3 5 2 5 9" xfId="23563" xr:uid="{00000000-0005-0000-0000-0000B5590000}"/>
    <cellStyle name="Input [yellow] 3 5 2 6" xfId="23564" xr:uid="{00000000-0005-0000-0000-0000B6590000}"/>
    <cellStyle name="Input [yellow] 3 5 2 6 2" xfId="23565" xr:uid="{00000000-0005-0000-0000-0000B7590000}"/>
    <cellStyle name="Input [yellow] 3 5 2 6 3" xfId="23566" xr:uid="{00000000-0005-0000-0000-0000B8590000}"/>
    <cellStyle name="Input [yellow] 3 5 2 6 4" xfId="23567" xr:uid="{00000000-0005-0000-0000-0000B9590000}"/>
    <cellStyle name="Input [yellow] 3 5 2 6 5" xfId="23568" xr:uid="{00000000-0005-0000-0000-0000BA590000}"/>
    <cellStyle name="Input [yellow] 3 5 2 6 6" xfId="23569" xr:uid="{00000000-0005-0000-0000-0000BB590000}"/>
    <cellStyle name="Input [yellow] 3 5 2 6 7" xfId="23570" xr:uid="{00000000-0005-0000-0000-0000BC590000}"/>
    <cellStyle name="Input [yellow] 3 5 2 6 8" xfId="23571" xr:uid="{00000000-0005-0000-0000-0000BD590000}"/>
    <cellStyle name="Input [yellow] 3 5 2 7" xfId="23572" xr:uid="{00000000-0005-0000-0000-0000BE590000}"/>
    <cellStyle name="Input [yellow] 3 5 2 7 2" xfId="23573" xr:uid="{00000000-0005-0000-0000-0000BF590000}"/>
    <cellStyle name="Input [yellow] 3 5 2 7 3" xfId="23574" xr:uid="{00000000-0005-0000-0000-0000C0590000}"/>
    <cellStyle name="Input [yellow] 3 5 2 7 4" xfId="23575" xr:uid="{00000000-0005-0000-0000-0000C1590000}"/>
    <cellStyle name="Input [yellow] 3 5 2 7 5" xfId="23576" xr:uid="{00000000-0005-0000-0000-0000C2590000}"/>
    <cellStyle name="Input [yellow] 3 5 2 7 6" xfId="23577" xr:uid="{00000000-0005-0000-0000-0000C3590000}"/>
    <cellStyle name="Input [yellow] 3 5 2 7 7" xfId="23578" xr:uid="{00000000-0005-0000-0000-0000C4590000}"/>
    <cellStyle name="Input [yellow] 3 5 2 7 8" xfId="23579" xr:uid="{00000000-0005-0000-0000-0000C5590000}"/>
    <cellStyle name="Input [yellow] 3 5 2 8" xfId="23580" xr:uid="{00000000-0005-0000-0000-0000C6590000}"/>
    <cellStyle name="Input [yellow] 3 5 2 8 2" xfId="23581" xr:uid="{00000000-0005-0000-0000-0000C7590000}"/>
    <cellStyle name="Input [yellow] 3 5 2 8 3" xfId="23582" xr:uid="{00000000-0005-0000-0000-0000C8590000}"/>
    <cellStyle name="Input [yellow] 3 5 2 8 4" xfId="23583" xr:uid="{00000000-0005-0000-0000-0000C9590000}"/>
    <cellStyle name="Input [yellow] 3 5 2 8 5" xfId="23584" xr:uid="{00000000-0005-0000-0000-0000CA590000}"/>
    <cellStyle name="Input [yellow] 3 5 2 8 6" xfId="23585" xr:uid="{00000000-0005-0000-0000-0000CB590000}"/>
    <cellStyle name="Input [yellow] 3 5 2 8 7" xfId="23586" xr:uid="{00000000-0005-0000-0000-0000CC590000}"/>
    <cellStyle name="Input [yellow] 3 5 2 8 8" xfId="23587" xr:uid="{00000000-0005-0000-0000-0000CD590000}"/>
    <cellStyle name="Input [yellow] 3 5 2 9" xfId="23588" xr:uid="{00000000-0005-0000-0000-0000CE590000}"/>
    <cellStyle name="Input [yellow] 3 5 2 9 2" xfId="23589" xr:uid="{00000000-0005-0000-0000-0000CF590000}"/>
    <cellStyle name="Input [yellow] 3 5 2 9 3" xfId="23590" xr:uid="{00000000-0005-0000-0000-0000D0590000}"/>
    <cellStyle name="Input [yellow] 3 5 2 9 4" xfId="23591" xr:uid="{00000000-0005-0000-0000-0000D1590000}"/>
    <cellStyle name="Input [yellow] 3 5 2 9 5" xfId="23592" xr:uid="{00000000-0005-0000-0000-0000D2590000}"/>
    <cellStyle name="Input [yellow] 3 5 2 9 6" xfId="23593" xr:uid="{00000000-0005-0000-0000-0000D3590000}"/>
    <cellStyle name="Input [yellow] 3 5 2 9 7" xfId="23594" xr:uid="{00000000-0005-0000-0000-0000D4590000}"/>
    <cellStyle name="Input [yellow] 3 5 2 9 8" xfId="23595" xr:uid="{00000000-0005-0000-0000-0000D5590000}"/>
    <cellStyle name="Input [yellow] 3 5 3" xfId="837" xr:uid="{00000000-0005-0000-0000-0000D6590000}"/>
    <cellStyle name="Input [yellow] 3 5 3 10" xfId="23596" xr:uid="{00000000-0005-0000-0000-0000D7590000}"/>
    <cellStyle name="Input [yellow] 3 5 3 11" xfId="23597" xr:uid="{00000000-0005-0000-0000-0000D8590000}"/>
    <cellStyle name="Input [yellow] 3 5 3 12" xfId="23598" xr:uid="{00000000-0005-0000-0000-0000D9590000}"/>
    <cellStyle name="Input [yellow] 3 5 3 13" xfId="23599" xr:uid="{00000000-0005-0000-0000-0000DA590000}"/>
    <cellStyle name="Input [yellow] 3 5 3 14" xfId="23600" xr:uid="{00000000-0005-0000-0000-0000DB590000}"/>
    <cellStyle name="Input [yellow] 3 5 3 15" xfId="23601" xr:uid="{00000000-0005-0000-0000-0000DC590000}"/>
    <cellStyle name="Input [yellow] 3 5 3 16" xfId="23602" xr:uid="{00000000-0005-0000-0000-0000DD590000}"/>
    <cellStyle name="Input [yellow] 3 5 3 17" xfId="23603" xr:uid="{00000000-0005-0000-0000-0000DE590000}"/>
    <cellStyle name="Input [yellow] 3 5 3 2" xfId="838" xr:uid="{00000000-0005-0000-0000-0000DF590000}"/>
    <cellStyle name="Input [yellow] 3 5 3 2 10" xfId="23604" xr:uid="{00000000-0005-0000-0000-0000E0590000}"/>
    <cellStyle name="Input [yellow] 3 5 3 2 11" xfId="23605" xr:uid="{00000000-0005-0000-0000-0000E1590000}"/>
    <cellStyle name="Input [yellow] 3 5 3 2 12" xfId="23606" xr:uid="{00000000-0005-0000-0000-0000E2590000}"/>
    <cellStyle name="Input [yellow] 3 5 3 2 13" xfId="23607" xr:uid="{00000000-0005-0000-0000-0000E3590000}"/>
    <cellStyle name="Input [yellow] 3 5 3 2 14" xfId="23608" xr:uid="{00000000-0005-0000-0000-0000E4590000}"/>
    <cellStyle name="Input [yellow] 3 5 3 2 15" xfId="23609" xr:uid="{00000000-0005-0000-0000-0000E5590000}"/>
    <cellStyle name="Input [yellow] 3 5 3 2 16" xfId="23610" xr:uid="{00000000-0005-0000-0000-0000E6590000}"/>
    <cellStyle name="Input [yellow] 3 5 3 2 2" xfId="839" xr:uid="{00000000-0005-0000-0000-0000E7590000}"/>
    <cellStyle name="Input [yellow] 3 5 3 2 2 10" xfId="23611" xr:uid="{00000000-0005-0000-0000-0000E8590000}"/>
    <cellStyle name="Input [yellow] 3 5 3 2 2 2" xfId="23612" xr:uid="{00000000-0005-0000-0000-0000E9590000}"/>
    <cellStyle name="Input [yellow] 3 5 3 2 2 2 2" xfId="23613" xr:uid="{00000000-0005-0000-0000-0000EA590000}"/>
    <cellStyle name="Input [yellow] 3 5 3 2 2 2 3" xfId="23614" xr:uid="{00000000-0005-0000-0000-0000EB590000}"/>
    <cellStyle name="Input [yellow] 3 5 3 2 2 2 4" xfId="23615" xr:uid="{00000000-0005-0000-0000-0000EC590000}"/>
    <cellStyle name="Input [yellow] 3 5 3 2 2 2 5" xfId="23616" xr:uid="{00000000-0005-0000-0000-0000ED590000}"/>
    <cellStyle name="Input [yellow] 3 5 3 2 2 2 6" xfId="23617" xr:uid="{00000000-0005-0000-0000-0000EE590000}"/>
    <cellStyle name="Input [yellow] 3 5 3 2 2 2 7" xfId="23618" xr:uid="{00000000-0005-0000-0000-0000EF590000}"/>
    <cellStyle name="Input [yellow] 3 5 3 2 2 2 8" xfId="23619" xr:uid="{00000000-0005-0000-0000-0000F0590000}"/>
    <cellStyle name="Input [yellow] 3 5 3 2 2 3" xfId="23620" xr:uid="{00000000-0005-0000-0000-0000F1590000}"/>
    <cellStyle name="Input [yellow] 3 5 3 2 2 4" xfId="23621" xr:uid="{00000000-0005-0000-0000-0000F2590000}"/>
    <cellStyle name="Input [yellow] 3 5 3 2 2 5" xfId="23622" xr:uid="{00000000-0005-0000-0000-0000F3590000}"/>
    <cellStyle name="Input [yellow] 3 5 3 2 2 6" xfId="23623" xr:uid="{00000000-0005-0000-0000-0000F4590000}"/>
    <cellStyle name="Input [yellow] 3 5 3 2 2 7" xfId="23624" xr:uid="{00000000-0005-0000-0000-0000F5590000}"/>
    <cellStyle name="Input [yellow] 3 5 3 2 2 8" xfId="23625" xr:uid="{00000000-0005-0000-0000-0000F6590000}"/>
    <cellStyle name="Input [yellow] 3 5 3 2 2 9" xfId="23626" xr:uid="{00000000-0005-0000-0000-0000F7590000}"/>
    <cellStyle name="Input [yellow] 3 5 3 2 3" xfId="23627" xr:uid="{00000000-0005-0000-0000-0000F8590000}"/>
    <cellStyle name="Input [yellow] 3 5 3 2 3 10" xfId="23628" xr:uid="{00000000-0005-0000-0000-0000F9590000}"/>
    <cellStyle name="Input [yellow] 3 5 3 2 3 2" xfId="23629" xr:uid="{00000000-0005-0000-0000-0000FA590000}"/>
    <cellStyle name="Input [yellow] 3 5 3 2 3 2 2" xfId="23630" xr:uid="{00000000-0005-0000-0000-0000FB590000}"/>
    <cellStyle name="Input [yellow] 3 5 3 2 3 2 3" xfId="23631" xr:uid="{00000000-0005-0000-0000-0000FC590000}"/>
    <cellStyle name="Input [yellow] 3 5 3 2 3 2 4" xfId="23632" xr:uid="{00000000-0005-0000-0000-0000FD590000}"/>
    <cellStyle name="Input [yellow] 3 5 3 2 3 2 5" xfId="23633" xr:uid="{00000000-0005-0000-0000-0000FE590000}"/>
    <cellStyle name="Input [yellow] 3 5 3 2 3 2 6" xfId="23634" xr:uid="{00000000-0005-0000-0000-0000FF590000}"/>
    <cellStyle name="Input [yellow] 3 5 3 2 3 2 7" xfId="23635" xr:uid="{00000000-0005-0000-0000-0000005A0000}"/>
    <cellStyle name="Input [yellow] 3 5 3 2 3 2 8" xfId="23636" xr:uid="{00000000-0005-0000-0000-0000015A0000}"/>
    <cellStyle name="Input [yellow] 3 5 3 2 3 3" xfId="23637" xr:uid="{00000000-0005-0000-0000-0000025A0000}"/>
    <cellStyle name="Input [yellow] 3 5 3 2 3 4" xfId="23638" xr:uid="{00000000-0005-0000-0000-0000035A0000}"/>
    <cellStyle name="Input [yellow] 3 5 3 2 3 5" xfId="23639" xr:uid="{00000000-0005-0000-0000-0000045A0000}"/>
    <cellStyle name="Input [yellow] 3 5 3 2 3 6" xfId="23640" xr:uid="{00000000-0005-0000-0000-0000055A0000}"/>
    <cellStyle name="Input [yellow] 3 5 3 2 3 7" xfId="23641" xr:uid="{00000000-0005-0000-0000-0000065A0000}"/>
    <cellStyle name="Input [yellow] 3 5 3 2 3 8" xfId="23642" xr:uid="{00000000-0005-0000-0000-0000075A0000}"/>
    <cellStyle name="Input [yellow] 3 5 3 2 3 9" xfId="23643" xr:uid="{00000000-0005-0000-0000-0000085A0000}"/>
    <cellStyle name="Input [yellow] 3 5 3 2 4" xfId="23644" xr:uid="{00000000-0005-0000-0000-0000095A0000}"/>
    <cellStyle name="Input [yellow] 3 5 3 2 4 2" xfId="23645" xr:uid="{00000000-0005-0000-0000-00000A5A0000}"/>
    <cellStyle name="Input [yellow] 3 5 3 2 4 3" xfId="23646" xr:uid="{00000000-0005-0000-0000-00000B5A0000}"/>
    <cellStyle name="Input [yellow] 3 5 3 2 4 4" xfId="23647" xr:uid="{00000000-0005-0000-0000-00000C5A0000}"/>
    <cellStyle name="Input [yellow] 3 5 3 2 4 5" xfId="23648" xr:uid="{00000000-0005-0000-0000-00000D5A0000}"/>
    <cellStyle name="Input [yellow] 3 5 3 2 4 6" xfId="23649" xr:uid="{00000000-0005-0000-0000-00000E5A0000}"/>
    <cellStyle name="Input [yellow] 3 5 3 2 4 7" xfId="23650" xr:uid="{00000000-0005-0000-0000-00000F5A0000}"/>
    <cellStyle name="Input [yellow] 3 5 3 2 4 8" xfId="23651" xr:uid="{00000000-0005-0000-0000-0000105A0000}"/>
    <cellStyle name="Input [yellow] 3 5 3 2 4 9" xfId="23652" xr:uid="{00000000-0005-0000-0000-0000115A0000}"/>
    <cellStyle name="Input [yellow] 3 5 3 2 5" xfId="23653" xr:uid="{00000000-0005-0000-0000-0000125A0000}"/>
    <cellStyle name="Input [yellow] 3 5 3 2 5 2" xfId="23654" xr:uid="{00000000-0005-0000-0000-0000135A0000}"/>
    <cellStyle name="Input [yellow] 3 5 3 2 5 3" xfId="23655" xr:uid="{00000000-0005-0000-0000-0000145A0000}"/>
    <cellStyle name="Input [yellow] 3 5 3 2 5 4" xfId="23656" xr:uid="{00000000-0005-0000-0000-0000155A0000}"/>
    <cellStyle name="Input [yellow] 3 5 3 2 5 5" xfId="23657" xr:uid="{00000000-0005-0000-0000-0000165A0000}"/>
    <cellStyle name="Input [yellow] 3 5 3 2 5 6" xfId="23658" xr:uid="{00000000-0005-0000-0000-0000175A0000}"/>
    <cellStyle name="Input [yellow] 3 5 3 2 5 7" xfId="23659" xr:uid="{00000000-0005-0000-0000-0000185A0000}"/>
    <cellStyle name="Input [yellow] 3 5 3 2 5 8" xfId="23660" xr:uid="{00000000-0005-0000-0000-0000195A0000}"/>
    <cellStyle name="Input [yellow] 3 5 3 2 6" xfId="23661" xr:uid="{00000000-0005-0000-0000-00001A5A0000}"/>
    <cellStyle name="Input [yellow] 3 5 3 2 6 2" xfId="23662" xr:uid="{00000000-0005-0000-0000-00001B5A0000}"/>
    <cellStyle name="Input [yellow] 3 5 3 2 6 3" xfId="23663" xr:uid="{00000000-0005-0000-0000-00001C5A0000}"/>
    <cellStyle name="Input [yellow] 3 5 3 2 6 4" xfId="23664" xr:uid="{00000000-0005-0000-0000-00001D5A0000}"/>
    <cellStyle name="Input [yellow] 3 5 3 2 6 5" xfId="23665" xr:uid="{00000000-0005-0000-0000-00001E5A0000}"/>
    <cellStyle name="Input [yellow] 3 5 3 2 6 6" xfId="23666" xr:uid="{00000000-0005-0000-0000-00001F5A0000}"/>
    <cellStyle name="Input [yellow] 3 5 3 2 6 7" xfId="23667" xr:uid="{00000000-0005-0000-0000-0000205A0000}"/>
    <cellStyle name="Input [yellow] 3 5 3 2 6 8" xfId="23668" xr:uid="{00000000-0005-0000-0000-0000215A0000}"/>
    <cellStyle name="Input [yellow] 3 5 3 2 7" xfId="23669" xr:uid="{00000000-0005-0000-0000-0000225A0000}"/>
    <cellStyle name="Input [yellow] 3 5 3 2 7 2" xfId="23670" xr:uid="{00000000-0005-0000-0000-0000235A0000}"/>
    <cellStyle name="Input [yellow] 3 5 3 2 7 3" xfId="23671" xr:uid="{00000000-0005-0000-0000-0000245A0000}"/>
    <cellStyle name="Input [yellow] 3 5 3 2 7 4" xfId="23672" xr:uid="{00000000-0005-0000-0000-0000255A0000}"/>
    <cellStyle name="Input [yellow] 3 5 3 2 7 5" xfId="23673" xr:uid="{00000000-0005-0000-0000-0000265A0000}"/>
    <cellStyle name="Input [yellow] 3 5 3 2 7 6" xfId="23674" xr:uid="{00000000-0005-0000-0000-0000275A0000}"/>
    <cellStyle name="Input [yellow] 3 5 3 2 7 7" xfId="23675" xr:uid="{00000000-0005-0000-0000-0000285A0000}"/>
    <cellStyle name="Input [yellow] 3 5 3 2 7 8" xfId="23676" xr:uid="{00000000-0005-0000-0000-0000295A0000}"/>
    <cellStyle name="Input [yellow] 3 5 3 2 8" xfId="23677" xr:uid="{00000000-0005-0000-0000-00002A5A0000}"/>
    <cellStyle name="Input [yellow] 3 5 3 2 8 2" xfId="23678" xr:uid="{00000000-0005-0000-0000-00002B5A0000}"/>
    <cellStyle name="Input [yellow] 3 5 3 2 8 3" xfId="23679" xr:uid="{00000000-0005-0000-0000-00002C5A0000}"/>
    <cellStyle name="Input [yellow] 3 5 3 2 8 4" xfId="23680" xr:uid="{00000000-0005-0000-0000-00002D5A0000}"/>
    <cellStyle name="Input [yellow] 3 5 3 2 8 5" xfId="23681" xr:uid="{00000000-0005-0000-0000-00002E5A0000}"/>
    <cellStyle name="Input [yellow] 3 5 3 2 8 6" xfId="23682" xr:uid="{00000000-0005-0000-0000-00002F5A0000}"/>
    <cellStyle name="Input [yellow] 3 5 3 2 8 7" xfId="23683" xr:uid="{00000000-0005-0000-0000-0000305A0000}"/>
    <cellStyle name="Input [yellow] 3 5 3 2 8 8" xfId="23684" xr:uid="{00000000-0005-0000-0000-0000315A0000}"/>
    <cellStyle name="Input [yellow] 3 5 3 2 9" xfId="23685" xr:uid="{00000000-0005-0000-0000-0000325A0000}"/>
    <cellStyle name="Input [yellow] 3 5 3 3" xfId="840" xr:uid="{00000000-0005-0000-0000-0000335A0000}"/>
    <cellStyle name="Input [yellow] 3 5 3 3 10" xfId="23686" xr:uid="{00000000-0005-0000-0000-0000345A0000}"/>
    <cellStyle name="Input [yellow] 3 5 3 3 2" xfId="23687" xr:uid="{00000000-0005-0000-0000-0000355A0000}"/>
    <cellStyle name="Input [yellow] 3 5 3 3 2 2" xfId="23688" xr:uid="{00000000-0005-0000-0000-0000365A0000}"/>
    <cellStyle name="Input [yellow] 3 5 3 3 2 3" xfId="23689" xr:uid="{00000000-0005-0000-0000-0000375A0000}"/>
    <cellStyle name="Input [yellow] 3 5 3 3 2 4" xfId="23690" xr:uid="{00000000-0005-0000-0000-0000385A0000}"/>
    <cellStyle name="Input [yellow] 3 5 3 3 2 5" xfId="23691" xr:uid="{00000000-0005-0000-0000-0000395A0000}"/>
    <cellStyle name="Input [yellow] 3 5 3 3 2 6" xfId="23692" xr:uid="{00000000-0005-0000-0000-00003A5A0000}"/>
    <cellStyle name="Input [yellow] 3 5 3 3 2 7" xfId="23693" xr:uid="{00000000-0005-0000-0000-00003B5A0000}"/>
    <cellStyle name="Input [yellow] 3 5 3 3 2 8" xfId="23694" xr:uid="{00000000-0005-0000-0000-00003C5A0000}"/>
    <cellStyle name="Input [yellow] 3 5 3 3 3" xfId="23695" xr:uid="{00000000-0005-0000-0000-00003D5A0000}"/>
    <cellStyle name="Input [yellow] 3 5 3 3 4" xfId="23696" xr:uid="{00000000-0005-0000-0000-00003E5A0000}"/>
    <cellStyle name="Input [yellow] 3 5 3 3 5" xfId="23697" xr:uid="{00000000-0005-0000-0000-00003F5A0000}"/>
    <cellStyle name="Input [yellow] 3 5 3 3 6" xfId="23698" xr:uid="{00000000-0005-0000-0000-0000405A0000}"/>
    <cellStyle name="Input [yellow] 3 5 3 3 7" xfId="23699" xr:uid="{00000000-0005-0000-0000-0000415A0000}"/>
    <cellStyle name="Input [yellow] 3 5 3 3 8" xfId="23700" xr:uid="{00000000-0005-0000-0000-0000425A0000}"/>
    <cellStyle name="Input [yellow] 3 5 3 3 9" xfId="23701" xr:uid="{00000000-0005-0000-0000-0000435A0000}"/>
    <cellStyle name="Input [yellow] 3 5 3 4" xfId="23702" xr:uid="{00000000-0005-0000-0000-0000445A0000}"/>
    <cellStyle name="Input [yellow] 3 5 3 4 10" xfId="23703" xr:uid="{00000000-0005-0000-0000-0000455A0000}"/>
    <cellStyle name="Input [yellow] 3 5 3 4 2" xfId="23704" xr:uid="{00000000-0005-0000-0000-0000465A0000}"/>
    <cellStyle name="Input [yellow] 3 5 3 4 2 2" xfId="23705" xr:uid="{00000000-0005-0000-0000-0000475A0000}"/>
    <cellStyle name="Input [yellow] 3 5 3 4 2 3" xfId="23706" xr:uid="{00000000-0005-0000-0000-0000485A0000}"/>
    <cellStyle name="Input [yellow] 3 5 3 4 2 4" xfId="23707" xr:uid="{00000000-0005-0000-0000-0000495A0000}"/>
    <cellStyle name="Input [yellow] 3 5 3 4 2 5" xfId="23708" xr:uid="{00000000-0005-0000-0000-00004A5A0000}"/>
    <cellStyle name="Input [yellow] 3 5 3 4 2 6" xfId="23709" xr:uid="{00000000-0005-0000-0000-00004B5A0000}"/>
    <cellStyle name="Input [yellow] 3 5 3 4 2 7" xfId="23710" xr:uid="{00000000-0005-0000-0000-00004C5A0000}"/>
    <cellStyle name="Input [yellow] 3 5 3 4 2 8" xfId="23711" xr:uid="{00000000-0005-0000-0000-00004D5A0000}"/>
    <cellStyle name="Input [yellow] 3 5 3 4 3" xfId="23712" xr:uid="{00000000-0005-0000-0000-00004E5A0000}"/>
    <cellStyle name="Input [yellow] 3 5 3 4 4" xfId="23713" xr:uid="{00000000-0005-0000-0000-00004F5A0000}"/>
    <cellStyle name="Input [yellow] 3 5 3 4 5" xfId="23714" xr:uid="{00000000-0005-0000-0000-0000505A0000}"/>
    <cellStyle name="Input [yellow] 3 5 3 4 6" xfId="23715" xr:uid="{00000000-0005-0000-0000-0000515A0000}"/>
    <cellStyle name="Input [yellow] 3 5 3 4 7" xfId="23716" xr:uid="{00000000-0005-0000-0000-0000525A0000}"/>
    <cellStyle name="Input [yellow] 3 5 3 4 8" xfId="23717" xr:uid="{00000000-0005-0000-0000-0000535A0000}"/>
    <cellStyle name="Input [yellow] 3 5 3 4 9" xfId="23718" xr:uid="{00000000-0005-0000-0000-0000545A0000}"/>
    <cellStyle name="Input [yellow] 3 5 3 5" xfId="23719" xr:uid="{00000000-0005-0000-0000-0000555A0000}"/>
    <cellStyle name="Input [yellow] 3 5 3 5 2" xfId="23720" xr:uid="{00000000-0005-0000-0000-0000565A0000}"/>
    <cellStyle name="Input [yellow] 3 5 3 5 3" xfId="23721" xr:uid="{00000000-0005-0000-0000-0000575A0000}"/>
    <cellStyle name="Input [yellow] 3 5 3 5 4" xfId="23722" xr:uid="{00000000-0005-0000-0000-0000585A0000}"/>
    <cellStyle name="Input [yellow] 3 5 3 5 5" xfId="23723" xr:uid="{00000000-0005-0000-0000-0000595A0000}"/>
    <cellStyle name="Input [yellow] 3 5 3 5 6" xfId="23724" xr:uid="{00000000-0005-0000-0000-00005A5A0000}"/>
    <cellStyle name="Input [yellow] 3 5 3 5 7" xfId="23725" xr:uid="{00000000-0005-0000-0000-00005B5A0000}"/>
    <cellStyle name="Input [yellow] 3 5 3 5 8" xfId="23726" xr:uid="{00000000-0005-0000-0000-00005C5A0000}"/>
    <cellStyle name="Input [yellow] 3 5 3 5 9" xfId="23727" xr:uid="{00000000-0005-0000-0000-00005D5A0000}"/>
    <cellStyle name="Input [yellow] 3 5 3 6" xfId="23728" xr:uid="{00000000-0005-0000-0000-00005E5A0000}"/>
    <cellStyle name="Input [yellow] 3 5 3 6 2" xfId="23729" xr:uid="{00000000-0005-0000-0000-00005F5A0000}"/>
    <cellStyle name="Input [yellow] 3 5 3 6 3" xfId="23730" xr:uid="{00000000-0005-0000-0000-0000605A0000}"/>
    <cellStyle name="Input [yellow] 3 5 3 6 4" xfId="23731" xr:uid="{00000000-0005-0000-0000-0000615A0000}"/>
    <cellStyle name="Input [yellow] 3 5 3 6 5" xfId="23732" xr:uid="{00000000-0005-0000-0000-0000625A0000}"/>
    <cellStyle name="Input [yellow] 3 5 3 6 6" xfId="23733" xr:uid="{00000000-0005-0000-0000-0000635A0000}"/>
    <cellStyle name="Input [yellow] 3 5 3 6 7" xfId="23734" xr:uid="{00000000-0005-0000-0000-0000645A0000}"/>
    <cellStyle name="Input [yellow] 3 5 3 6 8" xfId="23735" xr:uid="{00000000-0005-0000-0000-0000655A0000}"/>
    <cellStyle name="Input [yellow] 3 5 3 7" xfId="23736" xr:uid="{00000000-0005-0000-0000-0000665A0000}"/>
    <cellStyle name="Input [yellow] 3 5 3 7 2" xfId="23737" xr:uid="{00000000-0005-0000-0000-0000675A0000}"/>
    <cellStyle name="Input [yellow] 3 5 3 7 3" xfId="23738" xr:uid="{00000000-0005-0000-0000-0000685A0000}"/>
    <cellStyle name="Input [yellow] 3 5 3 7 4" xfId="23739" xr:uid="{00000000-0005-0000-0000-0000695A0000}"/>
    <cellStyle name="Input [yellow] 3 5 3 7 5" xfId="23740" xr:uid="{00000000-0005-0000-0000-00006A5A0000}"/>
    <cellStyle name="Input [yellow] 3 5 3 7 6" xfId="23741" xr:uid="{00000000-0005-0000-0000-00006B5A0000}"/>
    <cellStyle name="Input [yellow] 3 5 3 7 7" xfId="23742" xr:uid="{00000000-0005-0000-0000-00006C5A0000}"/>
    <cellStyle name="Input [yellow] 3 5 3 7 8" xfId="23743" xr:uid="{00000000-0005-0000-0000-00006D5A0000}"/>
    <cellStyle name="Input [yellow] 3 5 3 8" xfId="23744" xr:uid="{00000000-0005-0000-0000-00006E5A0000}"/>
    <cellStyle name="Input [yellow] 3 5 3 8 2" xfId="23745" xr:uid="{00000000-0005-0000-0000-00006F5A0000}"/>
    <cellStyle name="Input [yellow] 3 5 3 8 3" xfId="23746" xr:uid="{00000000-0005-0000-0000-0000705A0000}"/>
    <cellStyle name="Input [yellow] 3 5 3 8 4" xfId="23747" xr:uid="{00000000-0005-0000-0000-0000715A0000}"/>
    <cellStyle name="Input [yellow] 3 5 3 8 5" xfId="23748" xr:uid="{00000000-0005-0000-0000-0000725A0000}"/>
    <cellStyle name="Input [yellow] 3 5 3 8 6" xfId="23749" xr:uid="{00000000-0005-0000-0000-0000735A0000}"/>
    <cellStyle name="Input [yellow] 3 5 3 8 7" xfId="23750" xr:uid="{00000000-0005-0000-0000-0000745A0000}"/>
    <cellStyle name="Input [yellow] 3 5 3 8 8" xfId="23751" xr:uid="{00000000-0005-0000-0000-0000755A0000}"/>
    <cellStyle name="Input [yellow] 3 5 3 9" xfId="23752" xr:uid="{00000000-0005-0000-0000-0000765A0000}"/>
    <cellStyle name="Input [yellow] 3 5 3 9 2" xfId="23753" xr:uid="{00000000-0005-0000-0000-0000775A0000}"/>
    <cellStyle name="Input [yellow] 3 5 3 9 3" xfId="23754" xr:uid="{00000000-0005-0000-0000-0000785A0000}"/>
    <cellStyle name="Input [yellow] 3 5 3 9 4" xfId="23755" xr:uid="{00000000-0005-0000-0000-0000795A0000}"/>
    <cellStyle name="Input [yellow] 3 5 3 9 5" xfId="23756" xr:uid="{00000000-0005-0000-0000-00007A5A0000}"/>
    <cellStyle name="Input [yellow] 3 5 3 9 6" xfId="23757" xr:uid="{00000000-0005-0000-0000-00007B5A0000}"/>
    <cellStyle name="Input [yellow] 3 5 3 9 7" xfId="23758" xr:uid="{00000000-0005-0000-0000-00007C5A0000}"/>
    <cellStyle name="Input [yellow] 3 5 3 9 8" xfId="23759" xr:uid="{00000000-0005-0000-0000-00007D5A0000}"/>
    <cellStyle name="Input [yellow] 3 5 4" xfId="841" xr:uid="{00000000-0005-0000-0000-00007E5A0000}"/>
    <cellStyle name="Input [yellow] 3 5 4 10" xfId="23760" xr:uid="{00000000-0005-0000-0000-00007F5A0000}"/>
    <cellStyle name="Input [yellow] 3 5 4 11" xfId="23761" xr:uid="{00000000-0005-0000-0000-0000805A0000}"/>
    <cellStyle name="Input [yellow] 3 5 4 12" xfId="23762" xr:uid="{00000000-0005-0000-0000-0000815A0000}"/>
    <cellStyle name="Input [yellow] 3 5 4 13" xfId="23763" xr:uid="{00000000-0005-0000-0000-0000825A0000}"/>
    <cellStyle name="Input [yellow] 3 5 4 14" xfId="23764" xr:uid="{00000000-0005-0000-0000-0000835A0000}"/>
    <cellStyle name="Input [yellow] 3 5 4 15" xfId="23765" xr:uid="{00000000-0005-0000-0000-0000845A0000}"/>
    <cellStyle name="Input [yellow] 3 5 4 16" xfId="23766" xr:uid="{00000000-0005-0000-0000-0000855A0000}"/>
    <cellStyle name="Input [yellow] 3 5 4 2" xfId="842" xr:uid="{00000000-0005-0000-0000-0000865A0000}"/>
    <cellStyle name="Input [yellow] 3 5 4 2 10" xfId="23767" xr:uid="{00000000-0005-0000-0000-0000875A0000}"/>
    <cellStyle name="Input [yellow] 3 5 4 2 2" xfId="23768" xr:uid="{00000000-0005-0000-0000-0000885A0000}"/>
    <cellStyle name="Input [yellow] 3 5 4 2 2 2" xfId="23769" xr:uid="{00000000-0005-0000-0000-0000895A0000}"/>
    <cellStyle name="Input [yellow] 3 5 4 2 2 3" xfId="23770" xr:uid="{00000000-0005-0000-0000-00008A5A0000}"/>
    <cellStyle name="Input [yellow] 3 5 4 2 2 4" xfId="23771" xr:uid="{00000000-0005-0000-0000-00008B5A0000}"/>
    <cellStyle name="Input [yellow] 3 5 4 2 2 5" xfId="23772" xr:uid="{00000000-0005-0000-0000-00008C5A0000}"/>
    <cellStyle name="Input [yellow] 3 5 4 2 2 6" xfId="23773" xr:uid="{00000000-0005-0000-0000-00008D5A0000}"/>
    <cellStyle name="Input [yellow] 3 5 4 2 2 7" xfId="23774" xr:uid="{00000000-0005-0000-0000-00008E5A0000}"/>
    <cellStyle name="Input [yellow] 3 5 4 2 2 8" xfId="23775" xr:uid="{00000000-0005-0000-0000-00008F5A0000}"/>
    <cellStyle name="Input [yellow] 3 5 4 2 3" xfId="23776" xr:uid="{00000000-0005-0000-0000-0000905A0000}"/>
    <cellStyle name="Input [yellow] 3 5 4 2 4" xfId="23777" xr:uid="{00000000-0005-0000-0000-0000915A0000}"/>
    <cellStyle name="Input [yellow] 3 5 4 2 5" xfId="23778" xr:uid="{00000000-0005-0000-0000-0000925A0000}"/>
    <cellStyle name="Input [yellow] 3 5 4 2 6" xfId="23779" xr:uid="{00000000-0005-0000-0000-0000935A0000}"/>
    <cellStyle name="Input [yellow] 3 5 4 2 7" xfId="23780" xr:uid="{00000000-0005-0000-0000-0000945A0000}"/>
    <cellStyle name="Input [yellow] 3 5 4 2 8" xfId="23781" xr:uid="{00000000-0005-0000-0000-0000955A0000}"/>
    <cellStyle name="Input [yellow] 3 5 4 2 9" xfId="23782" xr:uid="{00000000-0005-0000-0000-0000965A0000}"/>
    <cellStyle name="Input [yellow] 3 5 4 3" xfId="23783" xr:uid="{00000000-0005-0000-0000-0000975A0000}"/>
    <cellStyle name="Input [yellow] 3 5 4 3 10" xfId="23784" xr:uid="{00000000-0005-0000-0000-0000985A0000}"/>
    <cellStyle name="Input [yellow] 3 5 4 3 2" xfId="23785" xr:uid="{00000000-0005-0000-0000-0000995A0000}"/>
    <cellStyle name="Input [yellow] 3 5 4 3 2 2" xfId="23786" xr:uid="{00000000-0005-0000-0000-00009A5A0000}"/>
    <cellStyle name="Input [yellow] 3 5 4 3 2 3" xfId="23787" xr:uid="{00000000-0005-0000-0000-00009B5A0000}"/>
    <cellStyle name="Input [yellow] 3 5 4 3 2 4" xfId="23788" xr:uid="{00000000-0005-0000-0000-00009C5A0000}"/>
    <cellStyle name="Input [yellow] 3 5 4 3 2 5" xfId="23789" xr:uid="{00000000-0005-0000-0000-00009D5A0000}"/>
    <cellStyle name="Input [yellow] 3 5 4 3 2 6" xfId="23790" xr:uid="{00000000-0005-0000-0000-00009E5A0000}"/>
    <cellStyle name="Input [yellow] 3 5 4 3 2 7" xfId="23791" xr:uid="{00000000-0005-0000-0000-00009F5A0000}"/>
    <cellStyle name="Input [yellow] 3 5 4 3 2 8" xfId="23792" xr:uid="{00000000-0005-0000-0000-0000A05A0000}"/>
    <cellStyle name="Input [yellow] 3 5 4 3 3" xfId="23793" xr:uid="{00000000-0005-0000-0000-0000A15A0000}"/>
    <cellStyle name="Input [yellow] 3 5 4 3 4" xfId="23794" xr:uid="{00000000-0005-0000-0000-0000A25A0000}"/>
    <cellStyle name="Input [yellow] 3 5 4 3 5" xfId="23795" xr:uid="{00000000-0005-0000-0000-0000A35A0000}"/>
    <cellStyle name="Input [yellow] 3 5 4 3 6" xfId="23796" xr:uid="{00000000-0005-0000-0000-0000A45A0000}"/>
    <cellStyle name="Input [yellow] 3 5 4 3 7" xfId="23797" xr:uid="{00000000-0005-0000-0000-0000A55A0000}"/>
    <cellStyle name="Input [yellow] 3 5 4 3 8" xfId="23798" xr:uid="{00000000-0005-0000-0000-0000A65A0000}"/>
    <cellStyle name="Input [yellow] 3 5 4 3 9" xfId="23799" xr:uid="{00000000-0005-0000-0000-0000A75A0000}"/>
    <cellStyle name="Input [yellow] 3 5 4 4" xfId="23800" xr:uid="{00000000-0005-0000-0000-0000A85A0000}"/>
    <cellStyle name="Input [yellow] 3 5 4 4 2" xfId="23801" xr:uid="{00000000-0005-0000-0000-0000A95A0000}"/>
    <cellStyle name="Input [yellow] 3 5 4 4 3" xfId="23802" xr:uid="{00000000-0005-0000-0000-0000AA5A0000}"/>
    <cellStyle name="Input [yellow] 3 5 4 4 4" xfId="23803" xr:uid="{00000000-0005-0000-0000-0000AB5A0000}"/>
    <cellStyle name="Input [yellow] 3 5 4 4 5" xfId="23804" xr:uid="{00000000-0005-0000-0000-0000AC5A0000}"/>
    <cellStyle name="Input [yellow] 3 5 4 4 6" xfId="23805" xr:uid="{00000000-0005-0000-0000-0000AD5A0000}"/>
    <cellStyle name="Input [yellow] 3 5 4 4 7" xfId="23806" xr:uid="{00000000-0005-0000-0000-0000AE5A0000}"/>
    <cellStyle name="Input [yellow] 3 5 4 4 8" xfId="23807" xr:uid="{00000000-0005-0000-0000-0000AF5A0000}"/>
    <cellStyle name="Input [yellow] 3 5 4 4 9" xfId="23808" xr:uid="{00000000-0005-0000-0000-0000B05A0000}"/>
    <cellStyle name="Input [yellow] 3 5 4 5" xfId="23809" xr:uid="{00000000-0005-0000-0000-0000B15A0000}"/>
    <cellStyle name="Input [yellow] 3 5 4 5 2" xfId="23810" xr:uid="{00000000-0005-0000-0000-0000B25A0000}"/>
    <cellStyle name="Input [yellow] 3 5 4 5 3" xfId="23811" xr:uid="{00000000-0005-0000-0000-0000B35A0000}"/>
    <cellStyle name="Input [yellow] 3 5 4 5 4" xfId="23812" xr:uid="{00000000-0005-0000-0000-0000B45A0000}"/>
    <cellStyle name="Input [yellow] 3 5 4 5 5" xfId="23813" xr:uid="{00000000-0005-0000-0000-0000B55A0000}"/>
    <cellStyle name="Input [yellow] 3 5 4 5 6" xfId="23814" xr:uid="{00000000-0005-0000-0000-0000B65A0000}"/>
    <cellStyle name="Input [yellow] 3 5 4 5 7" xfId="23815" xr:uid="{00000000-0005-0000-0000-0000B75A0000}"/>
    <cellStyle name="Input [yellow] 3 5 4 5 8" xfId="23816" xr:uid="{00000000-0005-0000-0000-0000B85A0000}"/>
    <cellStyle name="Input [yellow] 3 5 4 6" xfId="23817" xr:uid="{00000000-0005-0000-0000-0000B95A0000}"/>
    <cellStyle name="Input [yellow] 3 5 4 6 2" xfId="23818" xr:uid="{00000000-0005-0000-0000-0000BA5A0000}"/>
    <cellStyle name="Input [yellow] 3 5 4 6 3" xfId="23819" xr:uid="{00000000-0005-0000-0000-0000BB5A0000}"/>
    <cellStyle name="Input [yellow] 3 5 4 6 4" xfId="23820" xr:uid="{00000000-0005-0000-0000-0000BC5A0000}"/>
    <cellStyle name="Input [yellow] 3 5 4 6 5" xfId="23821" xr:uid="{00000000-0005-0000-0000-0000BD5A0000}"/>
    <cellStyle name="Input [yellow] 3 5 4 6 6" xfId="23822" xr:uid="{00000000-0005-0000-0000-0000BE5A0000}"/>
    <cellStyle name="Input [yellow] 3 5 4 6 7" xfId="23823" xr:uid="{00000000-0005-0000-0000-0000BF5A0000}"/>
    <cellStyle name="Input [yellow] 3 5 4 6 8" xfId="23824" xr:uid="{00000000-0005-0000-0000-0000C05A0000}"/>
    <cellStyle name="Input [yellow] 3 5 4 7" xfId="23825" xr:uid="{00000000-0005-0000-0000-0000C15A0000}"/>
    <cellStyle name="Input [yellow] 3 5 4 7 2" xfId="23826" xr:uid="{00000000-0005-0000-0000-0000C25A0000}"/>
    <cellStyle name="Input [yellow] 3 5 4 7 3" xfId="23827" xr:uid="{00000000-0005-0000-0000-0000C35A0000}"/>
    <cellStyle name="Input [yellow] 3 5 4 7 4" xfId="23828" xr:uid="{00000000-0005-0000-0000-0000C45A0000}"/>
    <cellStyle name="Input [yellow] 3 5 4 7 5" xfId="23829" xr:uid="{00000000-0005-0000-0000-0000C55A0000}"/>
    <cellStyle name="Input [yellow] 3 5 4 7 6" xfId="23830" xr:uid="{00000000-0005-0000-0000-0000C65A0000}"/>
    <cellStyle name="Input [yellow] 3 5 4 7 7" xfId="23831" xr:uid="{00000000-0005-0000-0000-0000C75A0000}"/>
    <cellStyle name="Input [yellow] 3 5 4 7 8" xfId="23832" xr:uid="{00000000-0005-0000-0000-0000C85A0000}"/>
    <cellStyle name="Input [yellow] 3 5 4 8" xfId="23833" xr:uid="{00000000-0005-0000-0000-0000C95A0000}"/>
    <cellStyle name="Input [yellow] 3 5 4 8 2" xfId="23834" xr:uid="{00000000-0005-0000-0000-0000CA5A0000}"/>
    <cellStyle name="Input [yellow] 3 5 4 8 3" xfId="23835" xr:uid="{00000000-0005-0000-0000-0000CB5A0000}"/>
    <cellStyle name="Input [yellow] 3 5 4 8 4" xfId="23836" xr:uid="{00000000-0005-0000-0000-0000CC5A0000}"/>
    <cellStyle name="Input [yellow] 3 5 4 8 5" xfId="23837" xr:uid="{00000000-0005-0000-0000-0000CD5A0000}"/>
    <cellStyle name="Input [yellow] 3 5 4 8 6" xfId="23838" xr:uid="{00000000-0005-0000-0000-0000CE5A0000}"/>
    <cellStyle name="Input [yellow] 3 5 4 8 7" xfId="23839" xr:uid="{00000000-0005-0000-0000-0000CF5A0000}"/>
    <cellStyle name="Input [yellow] 3 5 4 8 8" xfId="23840" xr:uid="{00000000-0005-0000-0000-0000D05A0000}"/>
    <cellStyle name="Input [yellow] 3 5 4 9" xfId="23841" xr:uid="{00000000-0005-0000-0000-0000D15A0000}"/>
    <cellStyle name="Input [yellow] 3 5 5" xfId="843" xr:uid="{00000000-0005-0000-0000-0000D25A0000}"/>
    <cellStyle name="Input [yellow] 3 5 5 10" xfId="23842" xr:uid="{00000000-0005-0000-0000-0000D35A0000}"/>
    <cellStyle name="Input [yellow] 3 5 5 2" xfId="23843" xr:uid="{00000000-0005-0000-0000-0000D45A0000}"/>
    <cellStyle name="Input [yellow] 3 5 5 2 2" xfId="23844" xr:uid="{00000000-0005-0000-0000-0000D55A0000}"/>
    <cellStyle name="Input [yellow] 3 5 5 2 3" xfId="23845" xr:uid="{00000000-0005-0000-0000-0000D65A0000}"/>
    <cellStyle name="Input [yellow] 3 5 5 2 4" xfId="23846" xr:uid="{00000000-0005-0000-0000-0000D75A0000}"/>
    <cellStyle name="Input [yellow] 3 5 5 2 5" xfId="23847" xr:uid="{00000000-0005-0000-0000-0000D85A0000}"/>
    <cellStyle name="Input [yellow] 3 5 5 2 6" xfId="23848" xr:uid="{00000000-0005-0000-0000-0000D95A0000}"/>
    <cellStyle name="Input [yellow] 3 5 5 2 7" xfId="23849" xr:uid="{00000000-0005-0000-0000-0000DA5A0000}"/>
    <cellStyle name="Input [yellow] 3 5 5 2 8" xfId="23850" xr:uid="{00000000-0005-0000-0000-0000DB5A0000}"/>
    <cellStyle name="Input [yellow] 3 5 5 3" xfId="23851" xr:uid="{00000000-0005-0000-0000-0000DC5A0000}"/>
    <cellStyle name="Input [yellow] 3 5 5 4" xfId="23852" xr:uid="{00000000-0005-0000-0000-0000DD5A0000}"/>
    <cellStyle name="Input [yellow] 3 5 5 5" xfId="23853" xr:uid="{00000000-0005-0000-0000-0000DE5A0000}"/>
    <cellStyle name="Input [yellow] 3 5 5 6" xfId="23854" xr:uid="{00000000-0005-0000-0000-0000DF5A0000}"/>
    <cellStyle name="Input [yellow] 3 5 5 7" xfId="23855" xr:uid="{00000000-0005-0000-0000-0000E05A0000}"/>
    <cellStyle name="Input [yellow] 3 5 5 8" xfId="23856" xr:uid="{00000000-0005-0000-0000-0000E15A0000}"/>
    <cellStyle name="Input [yellow] 3 5 5 9" xfId="23857" xr:uid="{00000000-0005-0000-0000-0000E25A0000}"/>
    <cellStyle name="Input [yellow] 3 5 6" xfId="23858" xr:uid="{00000000-0005-0000-0000-0000E35A0000}"/>
    <cellStyle name="Input [yellow] 3 5 6 10" xfId="23859" xr:uid="{00000000-0005-0000-0000-0000E45A0000}"/>
    <cellStyle name="Input [yellow] 3 5 6 2" xfId="23860" xr:uid="{00000000-0005-0000-0000-0000E55A0000}"/>
    <cellStyle name="Input [yellow] 3 5 6 2 2" xfId="23861" xr:uid="{00000000-0005-0000-0000-0000E65A0000}"/>
    <cellStyle name="Input [yellow] 3 5 6 2 3" xfId="23862" xr:uid="{00000000-0005-0000-0000-0000E75A0000}"/>
    <cellStyle name="Input [yellow] 3 5 6 2 4" xfId="23863" xr:uid="{00000000-0005-0000-0000-0000E85A0000}"/>
    <cellStyle name="Input [yellow] 3 5 6 2 5" xfId="23864" xr:uid="{00000000-0005-0000-0000-0000E95A0000}"/>
    <cellStyle name="Input [yellow] 3 5 6 2 6" xfId="23865" xr:uid="{00000000-0005-0000-0000-0000EA5A0000}"/>
    <cellStyle name="Input [yellow] 3 5 6 2 7" xfId="23866" xr:uid="{00000000-0005-0000-0000-0000EB5A0000}"/>
    <cellStyle name="Input [yellow] 3 5 6 2 8" xfId="23867" xr:uid="{00000000-0005-0000-0000-0000EC5A0000}"/>
    <cellStyle name="Input [yellow] 3 5 6 3" xfId="23868" xr:uid="{00000000-0005-0000-0000-0000ED5A0000}"/>
    <cellStyle name="Input [yellow] 3 5 6 4" xfId="23869" xr:uid="{00000000-0005-0000-0000-0000EE5A0000}"/>
    <cellStyle name="Input [yellow] 3 5 6 5" xfId="23870" xr:uid="{00000000-0005-0000-0000-0000EF5A0000}"/>
    <cellStyle name="Input [yellow] 3 5 6 6" xfId="23871" xr:uid="{00000000-0005-0000-0000-0000F05A0000}"/>
    <cellStyle name="Input [yellow] 3 5 6 7" xfId="23872" xr:uid="{00000000-0005-0000-0000-0000F15A0000}"/>
    <cellStyle name="Input [yellow] 3 5 6 8" xfId="23873" xr:uid="{00000000-0005-0000-0000-0000F25A0000}"/>
    <cellStyle name="Input [yellow] 3 5 6 9" xfId="23874" xr:uid="{00000000-0005-0000-0000-0000F35A0000}"/>
    <cellStyle name="Input [yellow] 3 5 7" xfId="23875" xr:uid="{00000000-0005-0000-0000-0000F45A0000}"/>
    <cellStyle name="Input [yellow] 3 5 7 2" xfId="23876" xr:uid="{00000000-0005-0000-0000-0000F55A0000}"/>
    <cellStyle name="Input [yellow] 3 5 7 3" xfId="23877" xr:uid="{00000000-0005-0000-0000-0000F65A0000}"/>
    <cellStyle name="Input [yellow] 3 5 7 4" xfId="23878" xr:uid="{00000000-0005-0000-0000-0000F75A0000}"/>
    <cellStyle name="Input [yellow] 3 5 7 5" xfId="23879" xr:uid="{00000000-0005-0000-0000-0000F85A0000}"/>
    <cellStyle name="Input [yellow] 3 5 7 6" xfId="23880" xr:uid="{00000000-0005-0000-0000-0000F95A0000}"/>
    <cellStyle name="Input [yellow] 3 5 7 7" xfId="23881" xr:uid="{00000000-0005-0000-0000-0000FA5A0000}"/>
    <cellStyle name="Input [yellow] 3 5 7 8" xfId="23882" xr:uid="{00000000-0005-0000-0000-0000FB5A0000}"/>
    <cellStyle name="Input [yellow] 3 5 7 9" xfId="23883" xr:uid="{00000000-0005-0000-0000-0000FC5A0000}"/>
    <cellStyle name="Input [yellow] 3 5 8" xfId="23884" xr:uid="{00000000-0005-0000-0000-0000FD5A0000}"/>
    <cellStyle name="Input [yellow] 3 5 8 2" xfId="23885" xr:uid="{00000000-0005-0000-0000-0000FE5A0000}"/>
    <cellStyle name="Input [yellow] 3 5 8 3" xfId="23886" xr:uid="{00000000-0005-0000-0000-0000FF5A0000}"/>
    <cellStyle name="Input [yellow] 3 5 8 4" xfId="23887" xr:uid="{00000000-0005-0000-0000-0000005B0000}"/>
    <cellStyle name="Input [yellow] 3 5 8 5" xfId="23888" xr:uid="{00000000-0005-0000-0000-0000015B0000}"/>
    <cellStyle name="Input [yellow] 3 5 8 6" xfId="23889" xr:uid="{00000000-0005-0000-0000-0000025B0000}"/>
    <cellStyle name="Input [yellow] 3 5 8 7" xfId="23890" xr:uid="{00000000-0005-0000-0000-0000035B0000}"/>
    <cellStyle name="Input [yellow] 3 5 8 8" xfId="23891" xr:uid="{00000000-0005-0000-0000-0000045B0000}"/>
    <cellStyle name="Input [yellow] 3 5 9" xfId="23892" xr:uid="{00000000-0005-0000-0000-0000055B0000}"/>
    <cellStyle name="Input [yellow] 3 5 9 2" xfId="23893" xr:uid="{00000000-0005-0000-0000-0000065B0000}"/>
    <cellStyle name="Input [yellow] 3 5 9 3" xfId="23894" xr:uid="{00000000-0005-0000-0000-0000075B0000}"/>
    <cellStyle name="Input [yellow] 3 5 9 4" xfId="23895" xr:uid="{00000000-0005-0000-0000-0000085B0000}"/>
    <cellStyle name="Input [yellow] 3 5 9 5" xfId="23896" xr:uid="{00000000-0005-0000-0000-0000095B0000}"/>
    <cellStyle name="Input [yellow] 3 5 9 6" xfId="23897" xr:uid="{00000000-0005-0000-0000-00000A5B0000}"/>
    <cellStyle name="Input [yellow] 3 5 9 7" xfId="23898" xr:uid="{00000000-0005-0000-0000-00000B5B0000}"/>
    <cellStyle name="Input [yellow] 3 5 9 8" xfId="23899" xr:uid="{00000000-0005-0000-0000-00000C5B0000}"/>
    <cellStyle name="Input [yellow] 3 6" xfId="844" xr:uid="{00000000-0005-0000-0000-00000D5B0000}"/>
    <cellStyle name="Input [yellow] 3 6 10" xfId="23900" xr:uid="{00000000-0005-0000-0000-00000E5B0000}"/>
    <cellStyle name="Input [yellow] 3 6 10 2" xfId="23901" xr:uid="{00000000-0005-0000-0000-00000F5B0000}"/>
    <cellStyle name="Input [yellow] 3 6 10 3" xfId="23902" xr:uid="{00000000-0005-0000-0000-0000105B0000}"/>
    <cellStyle name="Input [yellow] 3 6 10 4" xfId="23903" xr:uid="{00000000-0005-0000-0000-0000115B0000}"/>
    <cellStyle name="Input [yellow] 3 6 10 5" xfId="23904" xr:uid="{00000000-0005-0000-0000-0000125B0000}"/>
    <cellStyle name="Input [yellow] 3 6 10 6" xfId="23905" xr:uid="{00000000-0005-0000-0000-0000135B0000}"/>
    <cellStyle name="Input [yellow] 3 6 10 7" xfId="23906" xr:uid="{00000000-0005-0000-0000-0000145B0000}"/>
    <cellStyle name="Input [yellow] 3 6 10 8" xfId="23907" xr:uid="{00000000-0005-0000-0000-0000155B0000}"/>
    <cellStyle name="Input [yellow] 3 6 11" xfId="23908" xr:uid="{00000000-0005-0000-0000-0000165B0000}"/>
    <cellStyle name="Input [yellow] 3 6 11 2" xfId="23909" xr:uid="{00000000-0005-0000-0000-0000175B0000}"/>
    <cellStyle name="Input [yellow] 3 6 11 3" xfId="23910" xr:uid="{00000000-0005-0000-0000-0000185B0000}"/>
    <cellStyle name="Input [yellow] 3 6 11 4" xfId="23911" xr:uid="{00000000-0005-0000-0000-0000195B0000}"/>
    <cellStyle name="Input [yellow] 3 6 11 5" xfId="23912" xr:uid="{00000000-0005-0000-0000-00001A5B0000}"/>
    <cellStyle name="Input [yellow] 3 6 11 6" xfId="23913" xr:uid="{00000000-0005-0000-0000-00001B5B0000}"/>
    <cellStyle name="Input [yellow] 3 6 11 7" xfId="23914" xr:uid="{00000000-0005-0000-0000-00001C5B0000}"/>
    <cellStyle name="Input [yellow] 3 6 11 8" xfId="23915" xr:uid="{00000000-0005-0000-0000-00001D5B0000}"/>
    <cellStyle name="Input [yellow] 3 6 12" xfId="23916" xr:uid="{00000000-0005-0000-0000-00001E5B0000}"/>
    <cellStyle name="Input [yellow] 3 6 13" xfId="23917" xr:uid="{00000000-0005-0000-0000-00001F5B0000}"/>
    <cellStyle name="Input [yellow] 3 6 14" xfId="23918" xr:uid="{00000000-0005-0000-0000-0000205B0000}"/>
    <cellStyle name="Input [yellow] 3 6 15" xfId="23919" xr:uid="{00000000-0005-0000-0000-0000215B0000}"/>
    <cellStyle name="Input [yellow] 3 6 16" xfId="23920" xr:uid="{00000000-0005-0000-0000-0000225B0000}"/>
    <cellStyle name="Input [yellow] 3 6 17" xfId="23921" xr:uid="{00000000-0005-0000-0000-0000235B0000}"/>
    <cellStyle name="Input [yellow] 3 6 18" xfId="23922" xr:uid="{00000000-0005-0000-0000-0000245B0000}"/>
    <cellStyle name="Input [yellow] 3 6 19" xfId="23923" xr:uid="{00000000-0005-0000-0000-0000255B0000}"/>
    <cellStyle name="Input [yellow] 3 6 2" xfId="845" xr:uid="{00000000-0005-0000-0000-0000265B0000}"/>
    <cellStyle name="Input [yellow] 3 6 2 10" xfId="23924" xr:uid="{00000000-0005-0000-0000-0000275B0000}"/>
    <cellStyle name="Input [yellow] 3 6 2 11" xfId="23925" xr:uid="{00000000-0005-0000-0000-0000285B0000}"/>
    <cellStyle name="Input [yellow] 3 6 2 12" xfId="23926" xr:uid="{00000000-0005-0000-0000-0000295B0000}"/>
    <cellStyle name="Input [yellow] 3 6 2 13" xfId="23927" xr:uid="{00000000-0005-0000-0000-00002A5B0000}"/>
    <cellStyle name="Input [yellow] 3 6 2 14" xfId="23928" xr:uid="{00000000-0005-0000-0000-00002B5B0000}"/>
    <cellStyle name="Input [yellow] 3 6 2 15" xfId="23929" xr:uid="{00000000-0005-0000-0000-00002C5B0000}"/>
    <cellStyle name="Input [yellow] 3 6 2 16" xfId="23930" xr:uid="{00000000-0005-0000-0000-00002D5B0000}"/>
    <cellStyle name="Input [yellow] 3 6 2 17" xfId="23931" xr:uid="{00000000-0005-0000-0000-00002E5B0000}"/>
    <cellStyle name="Input [yellow] 3 6 2 2" xfId="846" xr:uid="{00000000-0005-0000-0000-00002F5B0000}"/>
    <cellStyle name="Input [yellow] 3 6 2 2 10" xfId="23932" xr:uid="{00000000-0005-0000-0000-0000305B0000}"/>
    <cellStyle name="Input [yellow] 3 6 2 2 11" xfId="23933" xr:uid="{00000000-0005-0000-0000-0000315B0000}"/>
    <cellStyle name="Input [yellow] 3 6 2 2 12" xfId="23934" xr:uid="{00000000-0005-0000-0000-0000325B0000}"/>
    <cellStyle name="Input [yellow] 3 6 2 2 13" xfId="23935" xr:uid="{00000000-0005-0000-0000-0000335B0000}"/>
    <cellStyle name="Input [yellow] 3 6 2 2 14" xfId="23936" xr:uid="{00000000-0005-0000-0000-0000345B0000}"/>
    <cellStyle name="Input [yellow] 3 6 2 2 15" xfId="23937" xr:uid="{00000000-0005-0000-0000-0000355B0000}"/>
    <cellStyle name="Input [yellow] 3 6 2 2 16" xfId="23938" xr:uid="{00000000-0005-0000-0000-0000365B0000}"/>
    <cellStyle name="Input [yellow] 3 6 2 2 2" xfId="847" xr:uid="{00000000-0005-0000-0000-0000375B0000}"/>
    <cellStyle name="Input [yellow] 3 6 2 2 2 10" xfId="23939" xr:uid="{00000000-0005-0000-0000-0000385B0000}"/>
    <cellStyle name="Input [yellow] 3 6 2 2 2 2" xfId="23940" xr:uid="{00000000-0005-0000-0000-0000395B0000}"/>
    <cellStyle name="Input [yellow] 3 6 2 2 2 2 2" xfId="23941" xr:uid="{00000000-0005-0000-0000-00003A5B0000}"/>
    <cellStyle name="Input [yellow] 3 6 2 2 2 2 3" xfId="23942" xr:uid="{00000000-0005-0000-0000-00003B5B0000}"/>
    <cellStyle name="Input [yellow] 3 6 2 2 2 2 4" xfId="23943" xr:uid="{00000000-0005-0000-0000-00003C5B0000}"/>
    <cellStyle name="Input [yellow] 3 6 2 2 2 2 5" xfId="23944" xr:uid="{00000000-0005-0000-0000-00003D5B0000}"/>
    <cellStyle name="Input [yellow] 3 6 2 2 2 2 6" xfId="23945" xr:uid="{00000000-0005-0000-0000-00003E5B0000}"/>
    <cellStyle name="Input [yellow] 3 6 2 2 2 2 7" xfId="23946" xr:uid="{00000000-0005-0000-0000-00003F5B0000}"/>
    <cellStyle name="Input [yellow] 3 6 2 2 2 2 8" xfId="23947" xr:uid="{00000000-0005-0000-0000-0000405B0000}"/>
    <cellStyle name="Input [yellow] 3 6 2 2 2 3" xfId="23948" xr:uid="{00000000-0005-0000-0000-0000415B0000}"/>
    <cellStyle name="Input [yellow] 3 6 2 2 2 4" xfId="23949" xr:uid="{00000000-0005-0000-0000-0000425B0000}"/>
    <cellStyle name="Input [yellow] 3 6 2 2 2 5" xfId="23950" xr:uid="{00000000-0005-0000-0000-0000435B0000}"/>
    <cellStyle name="Input [yellow] 3 6 2 2 2 6" xfId="23951" xr:uid="{00000000-0005-0000-0000-0000445B0000}"/>
    <cellStyle name="Input [yellow] 3 6 2 2 2 7" xfId="23952" xr:uid="{00000000-0005-0000-0000-0000455B0000}"/>
    <cellStyle name="Input [yellow] 3 6 2 2 2 8" xfId="23953" xr:uid="{00000000-0005-0000-0000-0000465B0000}"/>
    <cellStyle name="Input [yellow] 3 6 2 2 2 9" xfId="23954" xr:uid="{00000000-0005-0000-0000-0000475B0000}"/>
    <cellStyle name="Input [yellow] 3 6 2 2 3" xfId="23955" xr:uid="{00000000-0005-0000-0000-0000485B0000}"/>
    <cellStyle name="Input [yellow] 3 6 2 2 3 10" xfId="23956" xr:uid="{00000000-0005-0000-0000-0000495B0000}"/>
    <cellStyle name="Input [yellow] 3 6 2 2 3 2" xfId="23957" xr:uid="{00000000-0005-0000-0000-00004A5B0000}"/>
    <cellStyle name="Input [yellow] 3 6 2 2 3 2 2" xfId="23958" xr:uid="{00000000-0005-0000-0000-00004B5B0000}"/>
    <cellStyle name="Input [yellow] 3 6 2 2 3 2 3" xfId="23959" xr:uid="{00000000-0005-0000-0000-00004C5B0000}"/>
    <cellStyle name="Input [yellow] 3 6 2 2 3 2 4" xfId="23960" xr:uid="{00000000-0005-0000-0000-00004D5B0000}"/>
    <cellStyle name="Input [yellow] 3 6 2 2 3 2 5" xfId="23961" xr:uid="{00000000-0005-0000-0000-00004E5B0000}"/>
    <cellStyle name="Input [yellow] 3 6 2 2 3 2 6" xfId="23962" xr:uid="{00000000-0005-0000-0000-00004F5B0000}"/>
    <cellStyle name="Input [yellow] 3 6 2 2 3 2 7" xfId="23963" xr:uid="{00000000-0005-0000-0000-0000505B0000}"/>
    <cellStyle name="Input [yellow] 3 6 2 2 3 2 8" xfId="23964" xr:uid="{00000000-0005-0000-0000-0000515B0000}"/>
    <cellStyle name="Input [yellow] 3 6 2 2 3 3" xfId="23965" xr:uid="{00000000-0005-0000-0000-0000525B0000}"/>
    <cellStyle name="Input [yellow] 3 6 2 2 3 4" xfId="23966" xr:uid="{00000000-0005-0000-0000-0000535B0000}"/>
    <cellStyle name="Input [yellow] 3 6 2 2 3 5" xfId="23967" xr:uid="{00000000-0005-0000-0000-0000545B0000}"/>
    <cellStyle name="Input [yellow] 3 6 2 2 3 6" xfId="23968" xr:uid="{00000000-0005-0000-0000-0000555B0000}"/>
    <cellStyle name="Input [yellow] 3 6 2 2 3 7" xfId="23969" xr:uid="{00000000-0005-0000-0000-0000565B0000}"/>
    <cellStyle name="Input [yellow] 3 6 2 2 3 8" xfId="23970" xr:uid="{00000000-0005-0000-0000-0000575B0000}"/>
    <cellStyle name="Input [yellow] 3 6 2 2 3 9" xfId="23971" xr:uid="{00000000-0005-0000-0000-0000585B0000}"/>
    <cellStyle name="Input [yellow] 3 6 2 2 4" xfId="23972" xr:uid="{00000000-0005-0000-0000-0000595B0000}"/>
    <cellStyle name="Input [yellow] 3 6 2 2 4 2" xfId="23973" xr:uid="{00000000-0005-0000-0000-00005A5B0000}"/>
    <cellStyle name="Input [yellow] 3 6 2 2 4 3" xfId="23974" xr:uid="{00000000-0005-0000-0000-00005B5B0000}"/>
    <cellStyle name="Input [yellow] 3 6 2 2 4 4" xfId="23975" xr:uid="{00000000-0005-0000-0000-00005C5B0000}"/>
    <cellStyle name="Input [yellow] 3 6 2 2 4 5" xfId="23976" xr:uid="{00000000-0005-0000-0000-00005D5B0000}"/>
    <cellStyle name="Input [yellow] 3 6 2 2 4 6" xfId="23977" xr:uid="{00000000-0005-0000-0000-00005E5B0000}"/>
    <cellStyle name="Input [yellow] 3 6 2 2 4 7" xfId="23978" xr:uid="{00000000-0005-0000-0000-00005F5B0000}"/>
    <cellStyle name="Input [yellow] 3 6 2 2 4 8" xfId="23979" xr:uid="{00000000-0005-0000-0000-0000605B0000}"/>
    <cellStyle name="Input [yellow] 3 6 2 2 4 9" xfId="23980" xr:uid="{00000000-0005-0000-0000-0000615B0000}"/>
    <cellStyle name="Input [yellow] 3 6 2 2 5" xfId="23981" xr:uid="{00000000-0005-0000-0000-0000625B0000}"/>
    <cellStyle name="Input [yellow] 3 6 2 2 5 2" xfId="23982" xr:uid="{00000000-0005-0000-0000-0000635B0000}"/>
    <cellStyle name="Input [yellow] 3 6 2 2 5 3" xfId="23983" xr:uid="{00000000-0005-0000-0000-0000645B0000}"/>
    <cellStyle name="Input [yellow] 3 6 2 2 5 4" xfId="23984" xr:uid="{00000000-0005-0000-0000-0000655B0000}"/>
    <cellStyle name="Input [yellow] 3 6 2 2 5 5" xfId="23985" xr:uid="{00000000-0005-0000-0000-0000665B0000}"/>
    <cellStyle name="Input [yellow] 3 6 2 2 5 6" xfId="23986" xr:uid="{00000000-0005-0000-0000-0000675B0000}"/>
    <cellStyle name="Input [yellow] 3 6 2 2 5 7" xfId="23987" xr:uid="{00000000-0005-0000-0000-0000685B0000}"/>
    <cellStyle name="Input [yellow] 3 6 2 2 5 8" xfId="23988" xr:uid="{00000000-0005-0000-0000-0000695B0000}"/>
    <cellStyle name="Input [yellow] 3 6 2 2 6" xfId="23989" xr:uid="{00000000-0005-0000-0000-00006A5B0000}"/>
    <cellStyle name="Input [yellow] 3 6 2 2 6 2" xfId="23990" xr:uid="{00000000-0005-0000-0000-00006B5B0000}"/>
    <cellStyle name="Input [yellow] 3 6 2 2 6 3" xfId="23991" xr:uid="{00000000-0005-0000-0000-00006C5B0000}"/>
    <cellStyle name="Input [yellow] 3 6 2 2 6 4" xfId="23992" xr:uid="{00000000-0005-0000-0000-00006D5B0000}"/>
    <cellStyle name="Input [yellow] 3 6 2 2 6 5" xfId="23993" xr:uid="{00000000-0005-0000-0000-00006E5B0000}"/>
    <cellStyle name="Input [yellow] 3 6 2 2 6 6" xfId="23994" xr:uid="{00000000-0005-0000-0000-00006F5B0000}"/>
    <cellStyle name="Input [yellow] 3 6 2 2 6 7" xfId="23995" xr:uid="{00000000-0005-0000-0000-0000705B0000}"/>
    <cellStyle name="Input [yellow] 3 6 2 2 6 8" xfId="23996" xr:uid="{00000000-0005-0000-0000-0000715B0000}"/>
    <cellStyle name="Input [yellow] 3 6 2 2 7" xfId="23997" xr:uid="{00000000-0005-0000-0000-0000725B0000}"/>
    <cellStyle name="Input [yellow] 3 6 2 2 7 2" xfId="23998" xr:uid="{00000000-0005-0000-0000-0000735B0000}"/>
    <cellStyle name="Input [yellow] 3 6 2 2 7 3" xfId="23999" xr:uid="{00000000-0005-0000-0000-0000745B0000}"/>
    <cellStyle name="Input [yellow] 3 6 2 2 7 4" xfId="24000" xr:uid="{00000000-0005-0000-0000-0000755B0000}"/>
    <cellStyle name="Input [yellow] 3 6 2 2 7 5" xfId="24001" xr:uid="{00000000-0005-0000-0000-0000765B0000}"/>
    <cellStyle name="Input [yellow] 3 6 2 2 7 6" xfId="24002" xr:uid="{00000000-0005-0000-0000-0000775B0000}"/>
    <cellStyle name="Input [yellow] 3 6 2 2 7 7" xfId="24003" xr:uid="{00000000-0005-0000-0000-0000785B0000}"/>
    <cellStyle name="Input [yellow] 3 6 2 2 7 8" xfId="24004" xr:uid="{00000000-0005-0000-0000-0000795B0000}"/>
    <cellStyle name="Input [yellow] 3 6 2 2 8" xfId="24005" xr:uid="{00000000-0005-0000-0000-00007A5B0000}"/>
    <cellStyle name="Input [yellow] 3 6 2 2 8 2" xfId="24006" xr:uid="{00000000-0005-0000-0000-00007B5B0000}"/>
    <cellStyle name="Input [yellow] 3 6 2 2 8 3" xfId="24007" xr:uid="{00000000-0005-0000-0000-00007C5B0000}"/>
    <cellStyle name="Input [yellow] 3 6 2 2 8 4" xfId="24008" xr:uid="{00000000-0005-0000-0000-00007D5B0000}"/>
    <cellStyle name="Input [yellow] 3 6 2 2 8 5" xfId="24009" xr:uid="{00000000-0005-0000-0000-00007E5B0000}"/>
    <cellStyle name="Input [yellow] 3 6 2 2 8 6" xfId="24010" xr:uid="{00000000-0005-0000-0000-00007F5B0000}"/>
    <cellStyle name="Input [yellow] 3 6 2 2 8 7" xfId="24011" xr:uid="{00000000-0005-0000-0000-0000805B0000}"/>
    <cellStyle name="Input [yellow] 3 6 2 2 8 8" xfId="24012" xr:uid="{00000000-0005-0000-0000-0000815B0000}"/>
    <cellStyle name="Input [yellow] 3 6 2 2 9" xfId="24013" xr:uid="{00000000-0005-0000-0000-0000825B0000}"/>
    <cellStyle name="Input [yellow] 3 6 2 3" xfId="848" xr:uid="{00000000-0005-0000-0000-0000835B0000}"/>
    <cellStyle name="Input [yellow] 3 6 2 3 10" xfId="24014" xr:uid="{00000000-0005-0000-0000-0000845B0000}"/>
    <cellStyle name="Input [yellow] 3 6 2 3 2" xfId="24015" xr:uid="{00000000-0005-0000-0000-0000855B0000}"/>
    <cellStyle name="Input [yellow] 3 6 2 3 2 2" xfId="24016" xr:uid="{00000000-0005-0000-0000-0000865B0000}"/>
    <cellStyle name="Input [yellow] 3 6 2 3 2 3" xfId="24017" xr:uid="{00000000-0005-0000-0000-0000875B0000}"/>
    <cellStyle name="Input [yellow] 3 6 2 3 2 4" xfId="24018" xr:uid="{00000000-0005-0000-0000-0000885B0000}"/>
    <cellStyle name="Input [yellow] 3 6 2 3 2 5" xfId="24019" xr:uid="{00000000-0005-0000-0000-0000895B0000}"/>
    <cellStyle name="Input [yellow] 3 6 2 3 2 6" xfId="24020" xr:uid="{00000000-0005-0000-0000-00008A5B0000}"/>
    <cellStyle name="Input [yellow] 3 6 2 3 2 7" xfId="24021" xr:uid="{00000000-0005-0000-0000-00008B5B0000}"/>
    <cellStyle name="Input [yellow] 3 6 2 3 2 8" xfId="24022" xr:uid="{00000000-0005-0000-0000-00008C5B0000}"/>
    <cellStyle name="Input [yellow] 3 6 2 3 3" xfId="24023" xr:uid="{00000000-0005-0000-0000-00008D5B0000}"/>
    <cellStyle name="Input [yellow] 3 6 2 3 4" xfId="24024" xr:uid="{00000000-0005-0000-0000-00008E5B0000}"/>
    <cellStyle name="Input [yellow] 3 6 2 3 5" xfId="24025" xr:uid="{00000000-0005-0000-0000-00008F5B0000}"/>
    <cellStyle name="Input [yellow] 3 6 2 3 6" xfId="24026" xr:uid="{00000000-0005-0000-0000-0000905B0000}"/>
    <cellStyle name="Input [yellow] 3 6 2 3 7" xfId="24027" xr:uid="{00000000-0005-0000-0000-0000915B0000}"/>
    <cellStyle name="Input [yellow] 3 6 2 3 8" xfId="24028" xr:uid="{00000000-0005-0000-0000-0000925B0000}"/>
    <cellStyle name="Input [yellow] 3 6 2 3 9" xfId="24029" xr:uid="{00000000-0005-0000-0000-0000935B0000}"/>
    <cellStyle name="Input [yellow] 3 6 2 4" xfId="24030" xr:uid="{00000000-0005-0000-0000-0000945B0000}"/>
    <cellStyle name="Input [yellow] 3 6 2 4 10" xfId="24031" xr:uid="{00000000-0005-0000-0000-0000955B0000}"/>
    <cellStyle name="Input [yellow] 3 6 2 4 2" xfId="24032" xr:uid="{00000000-0005-0000-0000-0000965B0000}"/>
    <cellStyle name="Input [yellow] 3 6 2 4 2 2" xfId="24033" xr:uid="{00000000-0005-0000-0000-0000975B0000}"/>
    <cellStyle name="Input [yellow] 3 6 2 4 2 3" xfId="24034" xr:uid="{00000000-0005-0000-0000-0000985B0000}"/>
    <cellStyle name="Input [yellow] 3 6 2 4 2 4" xfId="24035" xr:uid="{00000000-0005-0000-0000-0000995B0000}"/>
    <cellStyle name="Input [yellow] 3 6 2 4 2 5" xfId="24036" xr:uid="{00000000-0005-0000-0000-00009A5B0000}"/>
    <cellStyle name="Input [yellow] 3 6 2 4 2 6" xfId="24037" xr:uid="{00000000-0005-0000-0000-00009B5B0000}"/>
    <cellStyle name="Input [yellow] 3 6 2 4 2 7" xfId="24038" xr:uid="{00000000-0005-0000-0000-00009C5B0000}"/>
    <cellStyle name="Input [yellow] 3 6 2 4 2 8" xfId="24039" xr:uid="{00000000-0005-0000-0000-00009D5B0000}"/>
    <cellStyle name="Input [yellow] 3 6 2 4 3" xfId="24040" xr:uid="{00000000-0005-0000-0000-00009E5B0000}"/>
    <cellStyle name="Input [yellow] 3 6 2 4 4" xfId="24041" xr:uid="{00000000-0005-0000-0000-00009F5B0000}"/>
    <cellStyle name="Input [yellow] 3 6 2 4 5" xfId="24042" xr:uid="{00000000-0005-0000-0000-0000A05B0000}"/>
    <cellStyle name="Input [yellow] 3 6 2 4 6" xfId="24043" xr:uid="{00000000-0005-0000-0000-0000A15B0000}"/>
    <cellStyle name="Input [yellow] 3 6 2 4 7" xfId="24044" xr:uid="{00000000-0005-0000-0000-0000A25B0000}"/>
    <cellStyle name="Input [yellow] 3 6 2 4 8" xfId="24045" xr:uid="{00000000-0005-0000-0000-0000A35B0000}"/>
    <cellStyle name="Input [yellow] 3 6 2 4 9" xfId="24046" xr:uid="{00000000-0005-0000-0000-0000A45B0000}"/>
    <cellStyle name="Input [yellow] 3 6 2 5" xfId="24047" xr:uid="{00000000-0005-0000-0000-0000A55B0000}"/>
    <cellStyle name="Input [yellow] 3 6 2 5 2" xfId="24048" xr:uid="{00000000-0005-0000-0000-0000A65B0000}"/>
    <cellStyle name="Input [yellow] 3 6 2 5 3" xfId="24049" xr:uid="{00000000-0005-0000-0000-0000A75B0000}"/>
    <cellStyle name="Input [yellow] 3 6 2 5 4" xfId="24050" xr:uid="{00000000-0005-0000-0000-0000A85B0000}"/>
    <cellStyle name="Input [yellow] 3 6 2 5 5" xfId="24051" xr:uid="{00000000-0005-0000-0000-0000A95B0000}"/>
    <cellStyle name="Input [yellow] 3 6 2 5 6" xfId="24052" xr:uid="{00000000-0005-0000-0000-0000AA5B0000}"/>
    <cellStyle name="Input [yellow] 3 6 2 5 7" xfId="24053" xr:uid="{00000000-0005-0000-0000-0000AB5B0000}"/>
    <cellStyle name="Input [yellow] 3 6 2 5 8" xfId="24054" xr:uid="{00000000-0005-0000-0000-0000AC5B0000}"/>
    <cellStyle name="Input [yellow] 3 6 2 5 9" xfId="24055" xr:uid="{00000000-0005-0000-0000-0000AD5B0000}"/>
    <cellStyle name="Input [yellow] 3 6 2 6" xfId="24056" xr:uid="{00000000-0005-0000-0000-0000AE5B0000}"/>
    <cellStyle name="Input [yellow] 3 6 2 6 2" xfId="24057" xr:uid="{00000000-0005-0000-0000-0000AF5B0000}"/>
    <cellStyle name="Input [yellow] 3 6 2 6 3" xfId="24058" xr:uid="{00000000-0005-0000-0000-0000B05B0000}"/>
    <cellStyle name="Input [yellow] 3 6 2 6 4" xfId="24059" xr:uid="{00000000-0005-0000-0000-0000B15B0000}"/>
    <cellStyle name="Input [yellow] 3 6 2 6 5" xfId="24060" xr:uid="{00000000-0005-0000-0000-0000B25B0000}"/>
    <cellStyle name="Input [yellow] 3 6 2 6 6" xfId="24061" xr:uid="{00000000-0005-0000-0000-0000B35B0000}"/>
    <cellStyle name="Input [yellow] 3 6 2 6 7" xfId="24062" xr:uid="{00000000-0005-0000-0000-0000B45B0000}"/>
    <cellStyle name="Input [yellow] 3 6 2 6 8" xfId="24063" xr:uid="{00000000-0005-0000-0000-0000B55B0000}"/>
    <cellStyle name="Input [yellow] 3 6 2 7" xfId="24064" xr:uid="{00000000-0005-0000-0000-0000B65B0000}"/>
    <cellStyle name="Input [yellow] 3 6 2 7 2" xfId="24065" xr:uid="{00000000-0005-0000-0000-0000B75B0000}"/>
    <cellStyle name="Input [yellow] 3 6 2 7 3" xfId="24066" xr:uid="{00000000-0005-0000-0000-0000B85B0000}"/>
    <cellStyle name="Input [yellow] 3 6 2 7 4" xfId="24067" xr:uid="{00000000-0005-0000-0000-0000B95B0000}"/>
    <cellStyle name="Input [yellow] 3 6 2 7 5" xfId="24068" xr:uid="{00000000-0005-0000-0000-0000BA5B0000}"/>
    <cellStyle name="Input [yellow] 3 6 2 7 6" xfId="24069" xr:uid="{00000000-0005-0000-0000-0000BB5B0000}"/>
    <cellStyle name="Input [yellow] 3 6 2 7 7" xfId="24070" xr:uid="{00000000-0005-0000-0000-0000BC5B0000}"/>
    <cellStyle name="Input [yellow] 3 6 2 7 8" xfId="24071" xr:uid="{00000000-0005-0000-0000-0000BD5B0000}"/>
    <cellStyle name="Input [yellow] 3 6 2 8" xfId="24072" xr:uid="{00000000-0005-0000-0000-0000BE5B0000}"/>
    <cellStyle name="Input [yellow] 3 6 2 8 2" xfId="24073" xr:uid="{00000000-0005-0000-0000-0000BF5B0000}"/>
    <cellStyle name="Input [yellow] 3 6 2 8 3" xfId="24074" xr:uid="{00000000-0005-0000-0000-0000C05B0000}"/>
    <cellStyle name="Input [yellow] 3 6 2 8 4" xfId="24075" xr:uid="{00000000-0005-0000-0000-0000C15B0000}"/>
    <cellStyle name="Input [yellow] 3 6 2 8 5" xfId="24076" xr:uid="{00000000-0005-0000-0000-0000C25B0000}"/>
    <cellStyle name="Input [yellow] 3 6 2 8 6" xfId="24077" xr:uid="{00000000-0005-0000-0000-0000C35B0000}"/>
    <cellStyle name="Input [yellow] 3 6 2 8 7" xfId="24078" xr:uid="{00000000-0005-0000-0000-0000C45B0000}"/>
    <cellStyle name="Input [yellow] 3 6 2 8 8" xfId="24079" xr:uid="{00000000-0005-0000-0000-0000C55B0000}"/>
    <cellStyle name="Input [yellow] 3 6 2 9" xfId="24080" xr:uid="{00000000-0005-0000-0000-0000C65B0000}"/>
    <cellStyle name="Input [yellow] 3 6 2 9 2" xfId="24081" xr:uid="{00000000-0005-0000-0000-0000C75B0000}"/>
    <cellStyle name="Input [yellow] 3 6 2 9 3" xfId="24082" xr:uid="{00000000-0005-0000-0000-0000C85B0000}"/>
    <cellStyle name="Input [yellow] 3 6 2 9 4" xfId="24083" xr:uid="{00000000-0005-0000-0000-0000C95B0000}"/>
    <cellStyle name="Input [yellow] 3 6 2 9 5" xfId="24084" xr:uid="{00000000-0005-0000-0000-0000CA5B0000}"/>
    <cellStyle name="Input [yellow] 3 6 2 9 6" xfId="24085" xr:uid="{00000000-0005-0000-0000-0000CB5B0000}"/>
    <cellStyle name="Input [yellow] 3 6 2 9 7" xfId="24086" xr:uid="{00000000-0005-0000-0000-0000CC5B0000}"/>
    <cellStyle name="Input [yellow] 3 6 2 9 8" xfId="24087" xr:uid="{00000000-0005-0000-0000-0000CD5B0000}"/>
    <cellStyle name="Input [yellow] 3 6 3" xfId="849" xr:uid="{00000000-0005-0000-0000-0000CE5B0000}"/>
    <cellStyle name="Input [yellow] 3 6 3 10" xfId="24088" xr:uid="{00000000-0005-0000-0000-0000CF5B0000}"/>
    <cellStyle name="Input [yellow] 3 6 3 11" xfId="24089" xr:uid="{00000000-0005-0000-0000-0000D05B0000}"/>
    <cellStyle name="Input [yellow] 3 6 3 12" xfId="24090" xr:uid="{00000000-0005-0000-0000-0000D15B0000}"/>
    <cellStyle name="Input [yellow] 3 6 3 13" xfId="24091" xr:uid="{00000000-0005-0000-0000-0000D25B0000}"/>
    <cellStyle name="Input [yellow] 3 6 3 14" xfId="24092" xr:uid="{00000000-0005-0000-0000-0000D35B0000}"/>
    <cellStyle name="Input [yellow] 3 6 3 15" xfId="24093" xr:uid="{00000000-0005-0000-0000-0000D45B0000}"/>
    <cellStyle name="Input [yellow] 3 6 3 16" xfId="24094" xr:uid="{00000000-0005-0000-0000-0000D55B0000}"/>
    <cellStyle name="Input [yellow] 3 6 3 17" xfId="24095" xr:uid="{00000000-0005-0000-0000-0000D65B0000}"/>
    <cellStyle name="Input [yellow] 3 6 3 2" xfId="850" xr:uid="{00000000-0005-0000-0000-0000D75B0000}"/>
    <cellStyle name="Input [yellow] 3 6 3 2 10" xfId="24096" xr:uid="{00000000-0005-0000-0000-0000D85B0000}"/>
    <cellStyle name="Input [yellow] 3 6 3 2 11" xfId="24097" xr:uid="{00000000-0005-0000-0000-0000D95B0000}"/>
    <cellStyle name="Input [yellow] 3 6 3 2 12" xfId="24098" xr:uid="{00000000-0005-0000-0000-0000DA5B0000}"/>
    <cellStyle name="Input [yellow] 3 6 3 2 13" xfId="24099" xr:uid="{00000000-0005-0000-0000-0000DB5B0000}"/>
    <cellStyle name="Input [yellow] 3 6 3 2 14" xfId="24100" xr:uid="{00000000-0005-0000-0000-0000DC5B0000}"/>
    <cellStyle name="Input [yellow] 3 6 3 2 15" xfId="24101" xr:uid="{00000000-0005-0000-0000-0000DD5B0000}"/>
    <cellStyle name="Input [yellow] 3 6 3 2 16" xfId="24102" xr:uid="{00000000-0005-0000-0000-0000DE5B0000}"/>
    <cellStyle name="Input [yellow] 3 6 3 2 2" xfId="851" xr:uid="{00000000-0005-0000-0000-0000DF5B0000}"/>
    <cellStyle name="Input [yellow] 3 6 3 2 2 10" xfId="24103" xr:uid="{00000000-0005-0000-0000-0000E05B0000}"/>
    <cellStyle name="Input [yellow] 3 6 3 2 2 2" xfId="24104" xr:uid="{00000000-0005-0000-0000-0000E15B0000}"/>
    <cellStyle name="Input [yellow] 3 6 3 2 2 2 2" xfId="24105" xr:uid="{00000000-0005-0000-0000-0000E25B0000}"/>
    <cellStyle name="Input [yellow] 3 6 3 2 2 2 3" xfId="24106" xr:uid="{00000000-0005-0000-0000-0000E35B0000}"/>
    <cellStyle name="Input [yellow] 3 6 3 2 2 2 4" xfId="24107" xr:uid="{00000000-0005-0000-0000-0000E45B0000}"/>
    <cellStyle name="Input [yellow] 3 6 3 2 2 2 5" xfId="24108" xr:uid="{00000000-0005-0000-0000-0000E55B0000}"/>
    <cellStyle name="Input [yellow] 3 6 3 2 2 2 6" xfId="24109" xr:uid="{00000000-0005-0000-0000-0000E65B0000}"/>
    <cellStyle name="Input [yellow] 3 6 3 2 2 2 7" xfId="24110" xr:uid="{00000000-0005-0000-0000-0000E75B0000}"/>
    <cellStyle name="Input [yellow] 3 6 3 2 2 2 8" xfId="24111" xr:uid="{00000000-0005-0000-0000-0000E85B0000}"/>
    <cellStyle name="Input [yellow] 3 6 3 2 2 3" xfId="24112" xr:uid="{00000000-0005-0000-0000-0000E95B0000}"/>
    <cellStyle name="Input [yellow] 3 6 3 2 2 4" xfId="24113" xr:uid="{00000000-0005-0000-0000-0000EA5B0000}"/>
    <cellStyle name="Input [yellow] 3 6 3 2 2 5" xfId="24114" xr:uid="{00000000-0005-0000-0000-0000EB5B0000}"/>
    <cellStyle name="Input [yellow] 3 6 3 2 2 6" xfId="24115" xr:uid="{00000000-0005-0000-0000-0000EC5B0000}"/>
    <cellStyle name="Input [yellow] 3 6 3 2 2 7" xfId="24116" xr:uid="{00000000-0005-0000-0000-0000ED5B0000}"/>
    <cellStyle name="Input [yellow] 3 6 3 2 2 8" xfId="24117" xr:uid="{00000000-0005-0000-0000-0000EE5B0000}"/>
    <cellStyle name="Input [yellow] 3 6 3 2 2 9" xfId="24118" xr:uid="{00000000-0005-0000-0000-0000EF5B0000}"/>
    <cellStyle name="Input [yellow] 3 6 3 2 3" xfId="24119" xr:uid="{00000000-0005-0000-0000-0000F05B0000}"/>
    <cellStyle name="Input [yellow] 3 6 3 2 3 10" xfId="24120" xr:uid="{00000000-0005-0000-0000-0000F15B0000}"/>
    <cellStyle name="Input [yellow] 3 6 3 2 3 2" xfId="24121" xr:uid="{00000000-0005-0000-0000-0000F25B0000}"/>
    <cellStyle name="Input [yellow] 3 6 3 2 3 2 2" xfId="24122" xr:uid="{00000000-0005-0000-0000-0000F35B0000}"/>
    <cellStyle name="Input [yellow] 3 6 3 2 3 2 3" xfId="24123" xr:uid="{00000000-0005-0000-0000-0000F45B0000}"/>
    <cellStyle name="Input [yellow] 3 6 3 2 3 2 4" xfId="24124" xr:uid="{00000000-0005-0000-0000-0000F55B0000}"/>
    <cellStyle name="Input [yellow] 3 6 3 2 3 2 5" xfId="24125" xr:uid="{00000000-0005-0000-0000-0000F65B0000}"/>
    <cellStyle name="Input [yellow] 3 6 3 2 3 2 6" xfId="24126" xr:uid="{00000000-0005-0000-0000-0000F75B0000}"/>
    <cellStyle name="Input [yellow] 3 6 3 2 3 2 7" xfId="24127" xr:uid="{00000000-0005-0000-0000-0000F85B0000}"/>
    <cellStyle name="Input [yellow] 3 6 3 2 3 2 8" xfId="24128" xr:uid="{00000000-0005-0000-0000-0000F95B0000}"/>
    <cellStyle name="Input [yellow] 3 6 3 2 3 3" xfId="24129" xr:uid="{00000000-0005-0000-0000-0000FA5B0000}"/>
    <cellStyle name="Input [yellow] 3 6 3 2 3 4" xfId="24130" xr:uid="{00000000-0005-0000-0000-0000FB5B0000}"/>
    <cellStyle name="Input [yellow] 3 6 3 2 3 5" xfId="24131" xr:uid="{00000000-0005-0000-0000-0000FC5B0000}"/>
    <cellStyle name="Input [yellow] 3 6 3 2 3 6" xfId="24132" xr:uid="{00000000-0005-0000-0000-0000FD5B0000}"/>
    <cellStyle name="Input [yellow] 3 6 3 2 3 7" xfId="24133" xr:uid="{00000000-0005-0000-0000-0000FE5B0000}"/>
    <cellStyle name="Input [yellow] 3 6 3 2 3 8" xfId="24134" xr:uid="{00000000-0005-0000-0000-0000FF5B0000}"/>
    <cellStyle name="Input [yellow] 3 6 3 2 3 9" xfId="24135" xr:uid="{00000000-0005-0000-0000-0000005C0000}"/>
    <cellStyle name="Input [yellow] 3 6 3 2 4" xfId="24136" xr:uid="{00000000-0005-0000-0000-0000015C0000}"/>
    <cellStyle name="Input [yellow] 3 6 3 2 4 2" xfId="24137" xr:uid="{00000000-0005-0000-0000-0000025C0000}"/>
    <cellStyle name="Input [yellow] 3 6 3 2 4 3" xfId="24138" xr:uid="{00000000-0005-0000-0000-0000035C0000}"/>
    <cellStyle name="Input [yellow] 3 6 3 2 4 4" xfId="24139" xr:uid="{00000000-0005-0000-0000-0000045C0000}"/>
    <cellStyle name="Input [yellow] 3 6 3 2 4 5" xfId="24140" xr:uid="{00000000-0005-0000-0000-0000055C0000}"/>
    <cellStyle name="Input [yellow] 3 6 3 2 4 6" xfId="24141" xr:uid="{00000000-0005-0000-0000-0000065C0000}"/>
    <cellStyle name="Input [yellow] 3 6 3 2 4 7" xfId="24142" xr:uid="{00000000-0005-0000-0000-0000075C0000}"/>
    <cellStyle name="Input [yellow] 3 6 3 2 4 8" xfId="24143" xr:uid="{00000000-0005-0000-0000-0000085C0000}"/>
    <cellStyle name="Input [yellow] 3 6 3 2 4 9" xfId="24144" xr:uid="{00000000-0005-0000-0000-0000095C0000}"/>
    <cellStyle name="Input [yellow] 3 6 3 2 5" xfId="24145" xr:uid="{00000000-0005-0000-0000-00000A5C0000}"/>
    <cellStyle name="Input [yellow] 3 6 3 2 5 2" xfId="24146" xr:uid="{00000000-0005-0000-0000-00000B5C0000}"/>
    <cellStyle name="Input [yellow] 3 6 3 2 5 3" xfId="24147" xr:uid="{00000000-0005-0000-0000-00000C5C0000}"/>
    <cellStyle name="Input [yellow] 3 6 3 2 5 4" xfId="24148" xr:uid="{00000000-0005-0000-0000-00000D5C0000}"/>
    <cellStyle name="Input [yellow] 3 6 3 2 5 5" xfId="24149" xr:uid="{00000000-0005-0000-0000-00000E5C0000}"/>
    <cellStyle name="Input [yellow] 3 6 3 2 5 6" xfId="24150" xr:uid="{00000000-0005-0000-0000-00000F5C0000}"/>
    <cellStyle name="Input [yellow] 3 6 3 2 5 7" xfId="24151" xr:uid="{00000000-0005-0000-0000-0000105C0000}"/>
    <cellStyle name="Input [yellow] 3 6 3 2 5 8" xfId="24152" xr:uid="{00000000-0005-0000-0000-0000115C0000}"/>
    <cellStyle name="Input [yellow] 3 6 3 2 6" xfId="24153" xr:uid="{00000000-0005-0000-0000-0000125C0000}"/>
    <cellStyle name="Input [yellow] 3 6 3 2 6 2" xfId="24154" xr:uid="{00000000-0005-0000-0000-0000135C0000}"/>
    <cellStyle name="Input [yellow] 3 6 3 2 6 3" xfId="24155" xr:uid="{00000000-0005-0000-0000-0000145C0000}"/>
    <cellStyle name="Input [yellow] 3 6 3 2 6 4" xfId="24156" xr:uid="{00000000-0005-0000-0000-0000155C0000}"/>
    <cellStyle name="Input [yellow] 3 6 3 2 6 5" xfId="24157" xr:uid="{00000000-0005-0000-0000-0000165C0000}"/>
    <cellStyle name="Input [yellow] 3 6 3 2 6 6" xfId="24158" xr:uid="{00000000-0005-0000-0000-0000175C0000}"/>
    <cellStyle name="Input [yellow] 3 6 3 2 6 7" xfId="24159" xr:uid="{00000000-0005-0000-0000-0000185C0000}"/>
    <cellStyle name="Input [yellow] 3 6 3 2 6 8" xfId="24160" xr:uid="{00000000-0005-0000-0000-0000195C0000}"/>
    <cellStyle name="Input [yellow] 3 6 3 2 7" xfId="24161" xr:uid="{00000000-0005-0000-0000-00001A5C0000}"/>
    <cellStyle name="Input [yellow] 3 6 3 2 7 2" xfId="24162" xr:uid="{00000000-0005-0000-0000-00001B5C0000}"/>
    <cellStyle name="Input [yellow] 3 6 3 2 7 3" xfId="24163" xr:uid="{00000000-0005-0000-0000-00001C5C0000}"/>
    <cellStyle name="Input [yellow] 3 6 3 2 7 4" xfId="24164" xr:uid="{00000000-0005-0000-0000-00001D5C0000}"/>
    <cellStyle name="Input [yellow] 3 6 3 2 7 5" xfId="24165" xr:uid="{00000000-0005-0000-0000-00001E5C0000}"/>
    <cellStyle name="Input [yellow] 3 6 3 2 7 6" xfId="24166" xr:uid="{00000000-0005-0000-0000-00001F5C0000}"/>
    <cellStyle name="Input [yellow] 3 6 3 2 7 7" xfId="24167" xr:uid="{00000000-0005-0000-0000-0000205C0000}"/>
    <cellStyle name="Input [yellow] 3 6 3 2 7 8" xfId="24168" xr:uid="{00000000-0005-0000-0000-0000215C0000}"/>
    <cellStyle name="Input [yellow] 3 6 3 2 8" xfId="24169" xr:uid="{00000000-0005-0000-0000-0000225C0000}"/>
    <cellStyle name="Input [yellow] 3 6 3 2 8 2" xfId="24170" xr:uid="{00000000-0005-0000-0000-0000235C0000}"/>
    <cellStyle name="Input [yellow] 3 6 3 2 8 3" xfId="24171" xr:uid="{00000000-0005-0000-0000-0000245C0000}"/>
    <cellStyle name="Input [yellow] 3 6 3 2 8 4" xfId="24172" xr:uid="{00000000-0005-0000-0000-0000255C0000}"/>
    <cellStyle name="Input [yellow] 3 6 3 2 8 5" xfId="24173" xr:uid="{00000000-0005-0000-0000-0000265C0000}"/>
    <cellStyle name="Input [yellow] 3 6 3 2 8 6" xfId="24174" xr:uid="{00000000-0005-0000-0000-0000275C0000}"/>
    <cellStyle name="Input [yellow] 3 6 3 2 8 7" xfId="24175" xr:uid="{00000000-0005-0000-0000-0000285C0000}"/>
    <cellStyle name="Input [yellow] 3 6 3 2 8 8" xfId="24176" xr:uid="{00000000-0005-0000-0000-0000295C0000}"/>
    <cellStyle name="Input [yellow] 3 6 3 2 9" xfId="24177" xr:uid="{00000000-0005-0000-0000-00002A5C0000}"/>
    <cellStyle name="Input [yellow] 3 6 3 3" xfId="852" xr:uid="{00000000-0005-0000-0000-00002B5C0000}"/>
    <cellStyle name="Input [yellow] 3 6 3 3 10" xfId="24178" xr:uid="{00000000-0005-0000-0000-00002C5C0000}"/>
    <cellStyle name="Input [yellow] 3 6 3 3 2" xfId="24179" xr:uid="{00000000-0005-0000-0000-00002D5C0000}"/>
    <cellStyle name="Input [yellow] 3 6 3 3 2 2" xfId="24180" xr:uid="{00000000-0005-0000-0000-00002E5C0000}"/>
    <cellStyle name="Input [yellow] 3 6 3 3 2 3" xfId="24181" xr:uid="{00000000-0005-0000-0000-00002F5C0000}"/>
    <cellStyle name="Input [yellow] 3 6 3 3 2 4" xfId="24182" xr:uid="{00000000-0005-0000-0000-0000305C0000}"/>
    <cellStyle name="Input [yellow] 3 6 3 3 2 5" xfId="24183" xr:uid="{00000000-0005-0000-0000-0000315C0000}"/>
    <cellStyle name="Input [yellow] 3 6 3 3 2 6" xfId="24184" xr:uid="{00000000-0005-0000-0000-0000325C0000}"/>
    <cellStyle name="Input [yellow] 3 6 3 3 2 7" xfId="24185" xr:uid="{00000000-0005-0000-0000-0000335C0000}"/>
    <cellStyle name="Input [yellow] 3 6 3 3 2 8" xfId="24186" xr:uid="{00000000-0005-0000-0000-0000345C0000}"/>
    <cellStyle name="Input [yellow] 3 6 3 3 3" xfId="24187" xr:uid="{00000000-0005-0000-0000-0000355C0000}"/>
    <cellStyle name="Input [yellow] 3 6 3 3 4" xfId="24188" xr:uid="{00000000-0005-0000-0000-0000365C0000}"/>
    <cellStyle name="Input [yellow] 3 6 3 3 5" xfId="24189" xr:uid="{00000000-0005-0000-0000-0000375C0000}"/>
    <cellStyle name="Input [yellow] 3 6 3 3 6" xfId="24190" xr:uid="{00000000-0005-0000-0000-0000385C0000}"/>
    <cellStyle name="Input [yellow] 3 6 3 3 7" xfId="24191" xr:uid="{00000000-0005-0000-0000-0000395C0000}"/>
    <cellStyle name="Input [yellow] 3 6 3 3 8" xfId="24192" xr:uid="{00000000-0005-0000-0000-00003A5C0000}"/>
    <cellStyle name="Input [yellow] 3 6 3 3 9" xfId="24193" xr:uid="{00000000-0005-0000-0000-00003B5C0000}"/>
    <cellStyle name="Input [yellow] 3 6 3 4" xfId="24194" xr:uid="{00000000-0005-0000-0000-00003C5C0000}"/>
    <cellStyle name="Input [yellow] 3 6 3 4 10" xfId="24195" xr:uid="{00000000-0005-0000-0000-00003D5C0000}"/>
    <cellStyle name="Input [yellow] 3 6 3 4 2" xfId="24196" xr:uid="{00000000-0005-0000-0000-00003E5C0000}"/>
    <cellStyle name="Input [yellow] 3 6 3 4 2 2" xfId="24197" xr:uid="{00000000-0005-0000-0000-00003F5C0000}"/>
    <cellStyle name="Input [yellow] 3 6 3 4 2 3" xfId="24198" xr:uid="{00000000-0005-0000-0000-0000405C0000}"/>
    <cellStyle name="Input [yellow] 3 6 3 4 2 4" xfId="24199" xr:uid="{00000000-0005-0000-0000-0000415C0000}"/>
    <cellStyle name="Input [yellow] 3 6 3 4 2 5" xfId="24200" xr:uid="{00000000-0005-0000-0000-0000425C0000}"/>
    <cellStyle name="Input [yellow] 3 6 3 4 2 6" xfId="24201" xr:uid="{00000000-0005-0000-0000-0000435C0000}"/>
    <cellStyle name="Input [yellow] 3 6 3 4 2 7" xfId="24202" xr:uid="{00000000-0005-0000-0000-0000445C0000}"/>
    <cellStyle name="Input [yellow] 3 6 3 4 2 8" xfId="24203" xr:uid="{00000000-0005-0000-0000-0000455C0000}"/>
    <cellStyle name="Input [yellow] 3 6 3 4 3" xfId="24204" xr:uid="{00000000-0005-0000-0000-0000465C0000}"/>
    <cellStyle name="Input [yellow] 3 6 3 4 4" xfId="24205" xr:uid="{00000000-0005-0000-0000-0000475C0000}"/>
    <cellStyle name="Input [yellow] 3 6 3 4 5" xfId="24206" xr:uid="{00000000-0005-0000-0000-0000485C0000}"/>
    <cellStyle name="Input [yellow] 3 6 3 4 6" xfId="24207" xr:uid="{00000000-0005-0000-0000-0000495C0000}"/>
    <cellStyle name="Input [yellow] 3 6 3 4 7" xfId="24208" xr:uid="{00000000-0005-0000-0000-00004A5C0000}"/>
    <cellStyle name="Input [yellow] 3 6 3 4 8" xfId="24209" xr:uid="{00000000-0005-0000-0000-00004B5C0000}"/>
    <cellStyle name="Input [yellow] 3 6 3 4 9" xfId="24210" xr:uid="{00000000-0005-0000-0000-00004C5C0000}"/>
    <cellStyle name="Input [yellow] 3 6 3 5" xfId="24211" xr:uid="{00000000-0005-0000-0000-00004D5C0000}"/>
    <cellStyle name="Input [yellow] 3 6 3 5 2" xfId="24212" xr:uid="{00000000-0005-0000-0000-00004E5C0000}"/>
    <cellStyle name="Input [yellow] 3 6 3 5 3" xfId="24213" xr:uid="{00000000-0005-0000-0000-00004F5C0000}"/>
    <cellStyle name="Input [yellow] 3 6 3 5 4" xfId="24214" xr:uid="{00000000-0005-0000-0000-0000505C0000}"/>
    <cellStyle name="Input [yellow] 3 6 3 5 5" xfId="24215" xr:uid="{00000000-0005-0000-0000-0000515C0000}"/>
    <cellStyle name="Input [yellow] 3 6 3 5 6" xfId="24216" xr:uid="{00000000-0005-0000-0000-0000525C0000}"/>
    <cellStyle name="Input [yellow] 3 6 3 5 7" xfId="24217" xr:uid="{00000000-0005-0000-0000-0000535C0000}"/>
    <cellStyle name="Input [yellow] 3 6 3 5 8" xfId="24218" xr:uid="{00000000-0005-0000-0000-0000545C0000}"/>
    <cellStyle name="Input [yellow] 3 6 3 5 9" xfId="24219" xr:uid="{00000000-0005-0000-0000-0000555C0000}"/>
    <cellStyle name="Input [yellow] 3 6 3 6" xfId="24220" xr:uid="{00000000-0005-0000-0000-0000565C0000}"/>
    <cellStyle name="Input [yellow] 3 6 3 6 2" xfId="24221" xr:uid="{00000000-0005-0000-0000-0000575C0000}"/>
    <cellStyle name="Input [yellow] 3 6 3 6 3" xfId="24222" xr:uid="{00000000-0005-0000-0000-0000585C0000}"/>
    <cellStyle name="Input [yellow] 3 6 3 6 4" xfId="24223" xr:uid="{00000000-0005-0000-0000-0000595C0000}"/>
    <cellStyle name="Input [yellow] 3 6 3 6 5" xfId="24224" xr:uid="{00000000-0005-0000-0000-00005A5C0000}"/>
    <cellStyle name="Input [yellow] 3 6 3 6 6" xfId="24225" xr:uid="{00000000-0005-0000-0000-00005B5C0000}"/>
    <cellStyle name="Input [yellow] 3 6 3 6 7" xfId="24226" xr:uid="{00000000-0005-0000-0000-00005C5C0000}"/>
    <cellStyle name="Input [yellow] 3 6 3 6 8" xfId="24227" xr:uid="{00000000-0005-0000-0000-00005D5C0000}"/>
    <cellStyle name="Input [yellow] 3 6 3 7" xfId="24228" xr:uid="{00000000-0005-0000-0000-00005E5C0000}"/>
    <cellStyle name="Input [yellow] 3 6 3 7 2" xfId="24229" xr:uid="{00000000-0005-0000-0000-00005F5C0000}"/>
    <cellStyle name="Input [yellow] 3 6 3 7 3" xfId="24230" xr:uid="{00000000-0005-0000-0000-0000605C0000}"/>
    <cellStyle name="Input [yellow] 3 6 3 7 4" xfId="24231" xr:uid="{00000000-0005-0000-0000-0000615C0000}"/>
    <cellStyle name="Input [yellow] 3 6 3 7 5" xfId="24232" xr:uid="{00000000-0005-0000-0000-0000625C0000}"/>
    <cellStyle name="Input [yellow] 3 6 3 7 6" xfId="24233" xr:uid="{00000000-0005-0000-0000-0000635C0000}"/>
    <cellStyle name="Input [yellow] 3 6 3 7 7" xfId="24234" xr:uid="{00000000-0005-0000-0000-0000645C0000}"/>
    <cellStyle name="Input [yellow] 3 6 3 7 8" xfId="24235" xr:uid="{00000000-0005-0000-0000-0000655C0000}"/>
    <cellStyle name="Input [yellow] 3 6 3 8" xfId="24236" xr:uid="{00000000-0005-0000-0000-0000665C0000}"/>
    <cellStyle name="Input [yellow] 3 6 3 8 2" xfId="24237" xr:uid="{00000000-0005-0000-0000-0000675C0000}"/>
    <cellStyle name="Input [yellow] 3 6 3 8 3" xfId="24238" xr:uid="{00000000-0005-0000-0000-0000685C0000}"/>
    <cellStyle name="Input [yellow] 3 6 3 8 4" xfId="24239" xr:uid="{00000000-0005-0000-0000-0000695C0000}"/>
    <cellStyle name="Input [yellow] 3 6 3 8 5" xfId="24240" xr:uid="{00000000-0005-0000-0000-00006A5C0000}"/>
    <cellStyle name="Input [yellow] 3 6 3 8 6" xfId="24241" xr:uid="{00000000-0005-0000-0000-00006B5C0000}"/>
    <cellStyle name="Input [yellow] 3 6 3 8 7" xfId="24242" xr:uid="{00000000-0005-0000-0000-00006C5C0000}"/>
    <cellStyle name="Input [yellow] 3 6 3 8 8" xfId="24243" xr:uid="{00000000-0005-0000-0000-00006D5C0000}"/>
    <cellStyle name="Input [yellow] 3 6 3 9" xfId="24244" xr:uid="{00000000-0005-0000-0000-00006E5C0000}"/>
    <cellStyle name="Input [yellow] 3 6 3 9 2" xfId="24245" xr:uid="{00000000-0005-0000-0000-00006F5C0000}"/>
    <cellStyle name="Input [yellow] 3 6 3 9 3" xfId="24246" xr:uid="{00000000-0005-0000-0000-0000705C0000}"/>
    <cellStyle name="Input [yellow] 3 6 3 9 4" xfId="24247" xr:uid="{00000000-0005-0000-0000-0000715C0000}"/>
    <cellStyle name="Input [yellow] 3 6 3 9 5" xfId="24248" xr:uid="{00000000-0005-0000-0000-0000725C0000}"/>
    <cellStyle name="Input [yellow] 3 6 3 9 6" xfId="24249" xr:uid="{00000000-0005-0000-0000-0000735C0000}"/>
    <cellStyle name="Input [yellow] 3 6 3 9 7" xfId="24250" xr:uid="{00000000-0005-0000-0000-0000745C0000}"/>
    <cellStyle name="Input [yellow] 3 6 3 9 8" xfId="24251" xr:uid="{00000000-0005-0000-0000-0000755C0000}"/>
    <cellStyle name="Input [yellow] 3 6 4" xfId="853" xr:uid="{00000000-0005-0000-0000-0000765C0000}"/>
    <cellStyle name="Input [yellow] 3 6 4 10" xfId="24252" xr:uid="{00000000-0005-0000-0000-0000775C0000}"/>
    <cellStyle name="Input [yellow] 3 6 4 11" xfId="24253" xr:uid="{00000000-0005-0000-0000-0000785C0000}"/>
    <cellStyle name="Input [yellow] 3 6 4 12" xfId="24254" xr:uid="{00000000-0005-0000-0000-0000795C0000}"/>
    <cellStyle name="Input [yellow] 3 6 4 13" xfId="24255" xr:uid="{00000000-0005-0000-0000-00007A5C0000}"/>
    <cellStyle name="Input [yellow] 3 6 4 14" xfId="24256" xr:uid="{00000000-0005-0000-0000-00007B5C0000}"/>
    <cellStyle name="Input [yellow] 3 6 4 15" xfId="24257" xr:uid="{00000000-0005-0000-0000-00007C5C0000}"/>
    <cellStyle name="Input [yellow] 3 6 4 16" xfId="24258" xr:uid="{00000000-0005-0000-0000-00007D5C0000}"/>
    <cellStyle name="Input [yellow] 3 6 4 2" xfId="854" xr:uid="{00000000-0005-0000-0000-00007E5C0000}"/>
    <cellStyle name="Input [yellow] 3 6 4 2 10" xfId="24259" xr:uid="{00000000-0005-0000-0000-00007F5C0000}"/>
    <cellStyle name="Input [yellow] 3 6 4 2 2" xfId="24260" xr:uid="{00000000-0005-0000-0000-0000805C0000}"/>
    <cellStyle name="Input [yellow] 3 6 4 2 2 2" xfId="24261" xr:uid="{00000000-0005-0000-0000-0000815C0000}"/>
    <cellStyle name="Input [yellow] 3 6 4 2 2 3" xfId="24262" xr:uid="{00000000-0005-0000-0000-0000825C0000}"/>
    <cellStyle name="Input [yellow] 3 6 4 2 2 4" xfId="24263" xr:uid="{00000000-0005-0000-0000-0000835C0000}"/>
    <cellStyle name="Input [yellow] 3 6 4 2 2 5" xfId="24264" xr:uid="{00000000-0005-0000-0000-0000845C0000}"/>
    <cellStyle name="Input [yellow] 3 6 4 2 2 6" xfId="24265" xr:uid="{00000000-0005-0000-0000-0000855C0000}"/>
    <cellStyle name="Input [yellow] 3 6 4 2 2 7" xfId="24266" xr:uid="{00000000-0005-0000-0000-0000865C0000}"/>
    <cellStyle name="Input [yellow] 3 6 4 2 2 8" xfId="24267" xr:uid="{00000000-0005-0000-0000-0000875C0000}"/>
    <cellStyle name="Input [yellow] 3 6 4 2 3" xfId="24268" xr:uid="{00000000-0005-0000-0000-0000885C0000}"/>
    <cellStyle name="Input [yellow] 3 6 4 2 4" xfId="24269" xr:uid="{00000000-0005-0000-0000-0000895C0000}"/>
    <cellStyle name="Input [yellow] 3 6 4 2 5" xfId="24270" xr:uid="{00000000-0005-0000-0000-00008A5C0000}"/>
    <cellStyle name="Input [yellow] 3 6 4 2 6" xfId="24271" xr:uid="{00000000-0005-0000-0000-00008B5C0000}"/>
    <cellStyle name="Input [yellow] 3 6 4 2 7" xfId="24272" xr:uid="{00000000-0005-0000-0000-00008C5C0000}"/>
    <cellStyle name="Input [yellow] 3 6 4 2 8" xfId="24273" xr:uid="{00000000-0005-0000-0000-00008D5C0000}"/>
    <cellStyle name="Input [yellow] 3 6 4 2 9" xfId="24274" xr:uid="{00000000-0005-0000-0000-00008E5C0000}"/>
    <cellStyle name="Input [yellow] 3 6 4 3" xfId="24275" xr:uid="{00000000-0005-0000-0000-00008F5C0000}"/>
    <cellStyle name="Input [yellow] 3 6 4 3 10" xfId="24276" xr:uid="{00000000-0005-0000-0000-0000905C0000}"/>
    <cellStyle name="Input [yellow] 3 6 4 3 2" xfId="24277" xr:uid="{00000000-0005-0000-0000-0000915C0000}"/>
    <cellStyle name="Input [yellow] 3 6 4 3 2 2" xfId="24278" xr:uid="{00000000-0005-0000-0000-0000925C0000}"/>
    <cellStyle name="Input [yellow] 3 6 4 3 2 3" xfId="24279" xr:uid="{00000000-0005-0000-0000-0000935C0000}"/>
    <cellStyle name="Input [yellow] 3 6 4 3 2 4" xfId="24280" xr:uid="{00000000-0005-0000-0000-0000945C0000}"/>
    <cellStyle name="Input [yellow] 3 6 4 3 2 5" xfId="24281" xr:uid="{00000000-0005-0000-0000-0000955C0000}"/>
    <cellStyle name="Input [yellow] 3 6 4 3 2 6" xfId="24282" xr:uid="{00000000-0005-0000-0000-0000965C0000}"/>
    <cellStyle name="Input [yellow] 3 6 4 3 2 7" xfId="24283" xr:uid="{00000000-0005-0000-0000-0000975C0000}"/>
    <cellStyle name="Input [yellow] 3 6 4 3 2 8" xfId="24284" xr:uid="{00000000-0005-0000-0000-0000985C0000}"/>
    <cellStyle name="Input [yellow] 3 6 4 3 3" xfId="24285" xr:uid="{00000000-0005-0000-0000-0000995C0000}"/>
    <cellStyle name="Input [yellow] 3 6 4 3 4" xfId="24286" xr:uid="{00000000-0005-0000-0000-00009A5C0000}"/>
    <cellStyle name="Input [yellow] 3 6 4 3 5" xfId="24287" xr:uid="{00000000-0005-0000-0000-00009B5C0000}"/>
    <cellStyle name="Input [yellow] 3 6 4 3 6" xfId="24288" xr:uid="{00000000-0005-0000-0000-00009C5C0000}"/>
    <cellStyle name="Input [yellow] 3 6 4 3 7" xfId="24289" xr:uid="{00000000-0005-0000-0000-00009D5C0000}"/>
    <cellStyle name="Input [yellow] 3 6 4 3 8" xfId="24290" xr:uid="{00000000-0005-0000-0000-00009E5C0000}"/>
    <cellStyle name="Input [yellow] 3 6 4 3 9" xfId="24291" xr:uid="{00000000-0005-0000-0000-00009F5C0000}"/>
    <cellStyle name="Input [yellow] 3 6 4 4" xfId="24292" xr:uid="{00000000-0005-0000-0000-0000A05C0000}"/>
    <cellStyle name="Input [yellow] 3 6 4 4 2" xfId="24293" xr:uid="{00000000-0005-0000-0000-0000A15C0000}"/>
    <cellStyle name="Input [yellow] 3 6 4 4 3" xfId="24294" xr:uid="{00000000-0005-0000-0000-0000A25C0000}"/>
    <cellStyle name="Input [yellow] 3 6 4 4 4" xfId="24295" xr:uid="{00000000-0005-0000-0000-0000A35C0000}"/>
    <cellStyle name="Input [yellow] 3 6 4 4 5" xfId="24296" xr:uid="{00000000-0005-0000-0000-0000A45C0000}"/>
    <cellStyle name="Input [yellow] 3 6 4 4 6" xfId="24297" xr:uid="{00000000-0005-0000-0000-0000A55C0000}"/>
    <cellStyle name="Input [yellow] 3 6 4 4 7" xfId="24298" xr:uid="{00000000-0005-0000-0000-0000A65C0000}"/>
    <cellStyle name="Input [yellow] 3 6 4 4 8" xfId="24299" xr:uid="{00000000-0005-0000-0000-0000A75C0000}"/>
    <cellStyle name="Input [yellow] 3 6 4 4 9" xfId="24300" xr:uid="{00000000-0005-0000-0000-0000A85C0000}"/>
    <cellStyle name="Input [yellow] 3 6 4 5" xfId="24301" xr:uid="{00000000-0005-0000-0000-0000A95C0000}"/>
    <cellStyle name="Input [yellow] 3 6 4 5 2" xfId="24302" xr:uid="{00000000-0005-0000-0000-0000AA5C0000}"/>
    <cellStyle name="Input [yellow] 3 6 4 5 3" xfId="24303" xr:uid="{00000000-0005-0000-0000-0000AB5C0000}"/>
    <cellStyle name="Input [yellow] 3 6 4 5 4" xfId="24304" xr:uid="{00000000-0005-0000-0000-0000AC5C0000}"/>
    <cellStyle name="Input [yellow] 3 6 4 5 5" xfId="24305" xr:uid="{00000000-0005-0000-0000-0000AD5C0000}"/>
    <cellStyle name="Input [yellow] 3 6 4 5 6" xfId="24306" xr:uid="{00000000-0005-0000-0000-0000AE5C0000}"/>
    <cellStyle name="Input [yellow] 3 6 4 5 7" xfId="24307" xr:uid="{00000000-0005-0000-0000-0000AF5C0000}"/>
    <cellStyle name="Input [yellow] 3 6 4 5 8" xfId="24308" xr:uid="{00000000-0005-0000-0000-0000B05C0000}"/>
    <cellStyle name="Input [yellow] 3 6 4 6" xfId="24309" xr:uid="{00000000-0005-0000-0000-0000B15C0000}"/>
    <cellStyle name="Input [yellow] 3 6 4 6 2" xfId="24310" xr:uid="{00000000-0005-0000-0000-0000B25C0000}"/>
    <cellStyle name="Input [yellow] 3 6 4 6 3" xfId="24311" xr:uid="{00000000-0005-0000-0000-0000B35C0000}"/>
    <cellStyle name="Input [yellow] 3 6 4 6 4" xfId="24312" xr:uid="{00000000-0005-0000-0000-0000B45C0000}"/>
    <cellStyle name="Input [yellow] 3 6 4 6 5" xfId="24313" xr:uid="{00000000-0005-0000-0000-0000B55C0000}"/>
    <cellStyle name="Input [yellow] 3 6 4 6 6" xfId="24314" xr:uid="{00000000-0005-0000-0000-0000B65C0000}"/>
    <cellStyle name="Input [yellow] 3 6 4 6 7" xfId="24315" xr:uid="{00000000-0005-0000-0000-0000B75C0000}"/>
    <cellStyle name="Input [yellow] 3 6 4 6 8" xfId="24316" xr:uid="{00000000-0005-0000-0000-0000B85C0000}"/>
    <cellStyle name="Input [yellow] 3 6 4 7" xfId="24317" xr:uid="{00000000-0005-0000-0000-0000B95C0000}"/>
    <cellStyle name="Input [yellow] 3 6 4 7 2" xfId="24318" xr:uid="{00000000-0005-0000-0000-0000BA5C0000}"/>
    <cellStyle name="Input [yellow] 3 6 4 7 3" xfId="24319" xr:uid="{00000000-0005-0000-0000-0000BB5C0000}"/>
    <cellStyle name="Input [yellow] 3 6 4 7 4" xfId="24320" xr:uid="{00000000-0005-0000-0000-0000BC5C0000}"/>
    <cellStyle name="Input [yellow] 3 6 4 7 5" xfId="24321" xr:uid="{00000000-0005-0000-0000-0000BD5C0000}"/>
    <cellStyle name="Input [yellow] 3 6 4 7 6" xfId="24322" xr:uid="{00000000-0005-0000-0000-0000BE5C0000}"/>
    <cellStyle name="Input [yellow] 3 6 4 7 7" xfId="24323" xr:uid="{00000000-0005-0000-0000-0000BF5C0000}"/>
    <cellStyle name="Input [yellow] 3 6 4 7 8" xfId="24324" xr:uid="{00000000-0005-0000-0000-0000C05C0000}"/>
    <cellStyle name="Input [yellow] 3 6 4 8" xfId="24325" xr:uid="{00000000-0005-0000-0000-0000C15C0000}"/>
    <cellStyle name="Input [yellow] 3 6 4 8 2" xfId="24326" xr:uid="{00000000-0005-0000-0000-0000C25C0000}"/>
    <cellStyle name="Input [yellow] 3 6 4 8 3" xfId="24327" xr:uid="{00000000-0005-0000-0000-0000C35C0000}"/>
    <cellStyle name="Input [yellow] 3 6 4 8 4" xfId="24328" xr:uid="{00000000-0005-0000-0000-0000C45C0000}"/>
    <cellStyle name="Input [yellow] 3 6 4 8 5" xfId="24329" xr:uid="{00000000-0005-0000-0000-0000C55C0000}"/>
    <cellStyle name="Input [yellow] 3 6 4 8 6" xfId="24330" xr:uid="{00000000-0005-0000-0000-0000C65C0000}"/>
    <cellStyle name="Input [yellow] 3 6 4 8 7" xfId="24331" xr:uid="{00000000-0005-0000-0000-0000C75C0000}"/>
    <cellStyle name="Input [yellow] 3 6 4 8 8" xfId="24332" xr:uid="{00000000-0005-0000-0000-0000C85C0000}"/>
    <cellStyle name="Input [yellow] 3 6 4 9" xfId="24333" xr:uid="{00000000-0005-0000-0000-0000C95C0000}"/>
    <cellStyle name="Input [yellow] 3 6 5" xfId="855" xr:uid="{00000000-0005-0000-0000-0000CA5C0000}"/>
    <cellStyle name="Input [yellow] 3 6 5 10" xfId="24334" xr:uid="{00000000-0005-0000-0000-0000CB5C0000}"/>
    <cellStyle name="Input [yellow] 3 6 5 2" xfId="24335" xr:uid="{00000000-0005-0000-0000-0000CC5C0000}"/>
    <cellStyle name="Input [yellow] 3 6 5 2 2" xfId="24336" xr:uid="{00000000-0005-0000-0000-0000CD5C0000}"/>
    <cellStyle name="Input [yellow] 3 6 5 2 3" xfId="24337" xr:uid="{00000000-0005-0000-0000-0000CE5C0000}"/>
    <cellStyle name="Input [yellow] 3 6 5 2 4" xfId="24338" xr:uid="{00000000-0005-0000-0000-0000CF5C0000}"/>
    <cellStyle name="Input [yellow] 3 6 5 2 5" xfId="24339" xr:uid="{00000000-0005-0000-0000-0000D05C0000}"/>
    <cellStyle name="Input [yellow] 3 6 5 2 6" xfId="24340" xr:uid="{00000000-0005-0000-0000-0000D15C0000}"/>
    <cellStyle name="Input [yellow] 3 6 5 2 7" xfId="24341" xr:uid="{00000000-0005-0000-0000-0000D25C0000}"/>
    <cellStyle name="Input [yellow] 3 6 5 2 8" xfId="24342" xr:uid="{00000000-0005-0000-0000-0000D35C0000}"/>
    <cellStyle name="Input [yellow] 3 6 5 3" xfId="24343" xr:uid="{00000000-0005-0000-0000-0000D45C0000}"/>
    <cellStyle name="Input [yellow] 3 6 5 4" xfId="24344" xr:uid="{00000000-0005-0000-0000-0000D55C0000}"/>
    <cellStyle name="Input [yellow] 3 6 5 5" xfId="24345" xr:uid="{00000000-0005-0000-0000-0000D65C0000}"/>
    <cellStyle name="Input [yellow] 3 6 5 6" xfId="24346" xr:uid="{00000000-0005-0000-0000-0000D75C0000}"/>
    <cellStyle name="Input [yellow] 3 6 5 7" xfId="24347" xr:uid="{00000000-0005-0000-0000-0000D85C0000}"/>
    <cellStyle name="Input [yellow] 3 6 5 8" xfId="24348" xr:uid="{00000000-0005-0000-0000-0000D95C0000}"/>
    <cellStyle name="Input [yellow] 3 6 5 9" xfId="24349" xr:uid="{00000000-0005-0000-0000-0000DA5C0000}"/>
    <cellStyle name="Input [yellow] 3 6 6" xfId="24350" xr:uid="{00000000-0005-0000-0000-0000DB5C0000}"/>
    <cellStyle name="Input [yellow] 3 6 6 10" xfId="24351" xr:uid="{00000000-0005-0000-0000-0000DC5C0000}"/>
    <cellStyle name="Input [yellow] 3 6 6 2" xfId="24352" xr:uid="{00000000-0005-0000-0000-0000DD5C0000}"/>
    <cellStyle name="Input [yellow] 3 6 6 2 2" xfId="24353" xr:uid="{00000000-0005-0000-0000-0000DE5C0000}"/>
    <cellStyle name="Input [yellow] 3 6 6 2 3" xfId="24354" xr:uid="{00000000-0005-0000-0000-0000DF5C0000}"/>
    <cellStyle name="Input [yellow] 3 6 6 2 4" xfId="24355" xr:uid="{00000000-0005-0000-0000-0000E05C0000}"/>
    <cellStyle name="Input [yellow] 3 6 6 2 5" xfId="24356" xr:uid="{00000000-0005-0000-0000-0000E15C0000}"/>
    <cellStyle name="Input [yellow] 3 6 6 2 6" xfId="24357" xr:uid="{00000000-0005-0000-0000-0000E25C0000}"/>
    <cellStyle name="Input [yellow] 3 6 6 2 7" xfId="24358" xr:uid="{00000000-0005-0000-0000-0000E35C0000}"/>
    <cellStyle name="Input [yellow] 3 6 6 2 8" xfId="24359" xr:uid="{00000000-0005-0000-0000-0000E45C0000}"/>
    <cellStyle name="Input [yellow] 3 6 6 3" xfId="24360" xr:uid="{00000000-0005-0000-0000-0000E55C0000}"/>
    <cellStyle name="Input [yellow] 3 6 6 4" xfId="24361" xr:uid="{00000000-0005-0000-0000-0000E65C0000}"/>
    <cellStyle name="Input [yellow] 3 6 6 5" xfId="24362" xr:uid="{00000000-0005-0000-0000-0000E75C0000}"/>
    <cellStyle name="Input [yellow] 3 6 6 6" xfId="24363" xr:uid="{00000000-0005-0000-0000-0000E85C0000}"/>
    <cellStyle name="Input [yellow] 3 6 6 7" xfId="24364" xr:uid="{00000000-0005-0000-0000-0000E95C0000}"/>
    <cellStyle name="Input [yellow] 3 6 6 8" xfId="24365" xr:uid="{00000000-0005-0000-0000-0000EA5C0000}"/>
    <cellStyle name="Input [yellow] 3 6 6 9" xfId="24366" xr:uid="{00000000-0005-0000-0000-0000EB5C0000}"/>
    <cellStyle name="Input [yellow] 3 6 7" xfId="24367" xr:uid="{00000000-0005-0000-0000-0000EC5C0000}"/>
    <cellStyle name="Input [yellow] 3 6 7 2" xfId="24368" xr:uid="{00000000-0005-0000-0000-0000ED5C0000}"/>
    <cellStyle name="Input [yellow] 3 6 7 3" xfId="24369" xr:uid="{00000000-0005-0000-0000-0000EE5C0000}"/>
    <cellStyle name="Input [yellow] 3 6 7 4" xfId="24370" xr:uid="{00000000-0005-0000-0000-0000EF5C0000}"/>
    <cellStyle name="Input [yellow] 3 6 7 5" xfId="24371" xr:uid="{00000000-0005-0000-0000-0000F05C0000}"/>
    <cellStyle name="Input [yellow] 3 6 7 6" xfId="24372" xr:uid="{00000000-0005-0000-0000-0000F15C0000}"/>
    <cellStyle name="Input [yellow] 3 6 7 7" xfId="24373" xr:uid="{00000000-0005-0000-0000-0000F25C0000}"/>
    <cellStyle name="Input [yellow] 3 6 7 8" xfId="24374" xr:uid="{00000000-0005-0000-0000-0000F35C0000}"/>
    <cellStyle name="Input [yellow] 3 6 7 9" xfId="24375" xr:uid="{00000000-0005-0000-0000-0000F45C0000}"/>
    <cellStyle name="Input [yellow] 3 6 8" xfId="24376" xr:uid="{00000000-0005-0000-0000-0000F55C0000}"/>
    <cellStyle name="Input [yellow] 3 6 8 2" xfId="24377" xr:uid="{00000000-0005-0000-0000-0000F65C0000}"/>
    <cellStyle name="Input [yellow] 3 6 8 3" xfId="24378" xr:uid="{00000000-0005-0000-0000-0000F75C0000}"/>
    <cellStyle name="Input [yellow] 3 6 8 4" xfId="24379" xr:uid="{00000000-0005-0000-0000-0000F85C0000}"/>
    <cellStyle name="Input [yellow] 3 6 8 5" xfId="24380" xr:uid="{00000000-0005-0000-0000-0000F95C0000}"/>
    <cellStyle name="Input [yellow] 3 6 8 6" xfId="24381" xr:uid="{00000000-0005-0000-0000-0000FA5C0000}"/>
    <cellStyle name="Input [yellow] 3 6 8 7" xfId="24382" xr:uid="{00000000-0005-0000-0000-0000FB5C0000}"/>
    <cellStyle name="Input [yellow] 3 6 8 8" xfId="24383" xr:uid="{00000000-0005-0000-0000-0000FC5C0000}"/>
    <cellStyle name="Input [yellow] 3 6 9" xfId="24384" xr:uid="{00000000-0005-0000-0000-0000FD5C0000}"/>
    <cellStyle name="Input [yellow] 3 6 9 2" xfId="24385" xr:uid="{00000000-0005-0000-0000-0000FE5C0000}"/>
    <cellStyle name="Input [yellow] 3 6 9 3" xfId="24386" xr:uid="{00000000-0005-0000-0000-0000FF5C0000}"/>
    <cellStyle name="Input [yellow] 3 6 9 4" xfId="24387" xr:uid="{00000000-0005-0000-0000-0000005D0000}"/>
    <cellStyle name="Input [yellow] 3 6 9 5" xfId="24388" xr:uid="{00000000-0005-0000-0000-0000015D0000}"/>
    <cellStyle name="Input [yellow] 3 6 9 6" xfId="24389" xr:uid="{00000000-0005-0000-0000-0000025D0000}"/>
    <cellStyle name="Input [yellow] 3 6 9 7" xfId="24390" xr:uid="{00000000-0005-0000-0000-0000035D0000}"/>
    <cellStyle name="Input [yellow] 3 6 9 8" xfId="24391" xr:uid="{00000000-0005-0000-0000-0000045D0000}"/>
    <cellStyle name="Input [yellow] 3 7" xfId="856" xr:uid="{00000000-0005-0000-0000-0000055D0000}"/>
    <cellStyle name="Input [yellow] 3 7 10" xfId="24392" xr:uid="{00000000-0005-0000-0000-0000065D0000}"/>
    <cellStyle name="Input [yellow] 3 7 11" xfId="24393" xr:uid="{00000000-0005-0000-0000-0000075D0000}"/>
    <cellStyle name="Input [yellow] 3 7 12" xfId="24394" xr:uid="{00000000-0005-0000-0000-0000085D0000}"/>
    <cellStyle name="Input [yellow] 3 7 13" xfId="24395" xr:uid="{00000000-0005-0000-0000-0000095D0000}"/>
    <cellStyle name="Input [yellow] 3 7 14" xfId="24396" xr:uid="{00000000-0005-0000-0000-00000A5D0000}"/>
    <cellStyle name="Input [yellow] 3 7 15" xfId="24397" xr:uid="{00000000-0005-0000-0000-00000B5D0000}"/>
    <cellStyle name="Input [yellow] 3 7 16" xfId="24398" xr:uid="{00000000-0005-0000-0000-00000C5D0000}"/>
    <cellStyle name="Input [yellow] 3 7 17" xfId="24399" xr:uid="{00000000-0005-0000-0000-00000D5D0000}"/>
    <cellStyle name="Input [yellow] 3 7 2" xfId="857" xr:uid="{00000000-0005-0000-0000-00000E5D0000}"/>
    <cellStyle name="Input [yellow] 3 7 2 10" xfId="24400" xr:uid="{00000000-0005-0000-0000-00000F5D0000}"/>
    <cellStyle name="Input [yellow] 3 7 2 11" xfId="24401" xr:uid="{00000000-0005-0000-0000-0000105D0000}"/>
    <cellStyle name="Input [yellow] 3 7 2 12" xfId="24402" xr:uid="{00000000-0005-0000-0000-0000115D0000}"/>
    <cellStyle name="Input [yellow] 3 7 2 13" xfId="24403" xr:uid="{00000000-0005-0000-0000-0000125D0000}"/>
    <cellStyle name="Input [yellow] 3 7 2 14" xfId="24404" xr:uid="{00000000-0005-0000-0000-0000135D0000}"/>
    <cellStyle name="Input [yellow] 3 7 2 15" xfId="24405" xr:uid="{00000000-0005-0000-0000-0000145D0000}"/>
    <cellStyle name="Input [yellow] 3 7 2 16" xfId="24406" xr:uid="{00000000-0005-0000-0000-0000155D0000}"/>
    <cellStyle name="Input [yellow] 3 7 2 2" xfId="858" xr:uid="{00000000-0005-0000-0000-0000165D0000}"/>
    <cellStyle name="Input [yellow] 3 7 2 2 10" xfId="24407" xr:uid="{00000000-0005-0000-0000-0000175D0000}"/>
    <cellStyle name="Input [yellow] 3 7 2 2 2" xfId="24408" xr:uid="{00000000-0005-0000-0000-0000185D0000}"/>
    <cellStyle name="Input [yellow] 3 7 2 2 2 2" xfId="24409" xr:uid="{00000000-0005-0000-0000-0000195D0000}"/>
    <cellStyle name="Input [yellow] 3 7 2 2 2 3" xfId="24410" xr:uid="{00000000-0005-0000-0000-00001A5D0000}"/>
    <cellStyle name="Input [yellow] 3 7 2 2 2 4" xfId="24411" xr:uid="{00000000-0005-0000-0000-00001B5D0000}"/>
    <cellStyle name="Input [yellow] 3 7 2 2 2 5" xfId="24412" xr:uid="{00000000-0005-0000-0000-00001C5D0000}"/>
    <cellStyle name="Input [yellow] 3 7 2 2 2 6" xfId="24413" xr:uid="{00000000-0005-0000-0000-00001D5D0000}"/>
    <cellStyle name="Input [yellow] 3 7 2 2 2 7" xfId="24414" xr:uid="{00000000-0005-0000-0000-00001E5D0000}"/>
    <cellStyle name="Input [yellow] 3 7 2 2 2 8" xfId="24415" xr:uid="{00000000-0005-0000-0000-00001F5D0000}"/>
    <cellStyle name="Input [yellow] 3 7 2 2 3" xfId="24416" xr:uid="{00000000-0005-0000-0000-0000205D0000}"/>
    <cellStyle name="Input [yellow] 3 7 2 2 4" xfId="24417" xr:uid="{00000000-0005-0000-0000-0000215D0000}"/>
    <cellStyle name="Input [yellow] 3 7 2 2 5" xfId="24418" xr:uid="{00000000-0005-0000-0000-0000225D0000}"/>
    <cellStyle name="Input [yellow] 3 7 2 2 6" xfId="24419" xr:uid="{00000000-0005-0000-0000-0000235D0000}"/>
    <cellStyle name="Input [yellow] 3 7 2 2 7" xfId="24420" xr:uid="{00000000-0005-0000-0000-0000245D0000}"/>
    <cellStyle name="Input [yellow] 3 7 2 2 8" xfId="24421" xr:uid="{00000000-0005-0000-0000-0000255D0000}"/>
    <cellStyle name="Input [yellow] 3 7 2 2 9" xfId="24422" xr:uid="{00000000-0005-0000-0000-0000265D0000}"/>
    <cellStyle name="Input [yellow] 3 7 2 3" xfId="24423" xr:uid="{00000000-0005-0000-0000-0000275D0000}"/>
    <cellStyle name="Input [yellow] 3 7 2 3 10" xfId="24424" xr:uid="{00000000-0005-0000-0000-0000285D0000}"/>
    <cellStyle name="Input [yellow] 3 7 2 3 2" xfId="24425" xr:uid="{00000000-0005-0000-0000-0000295D0000}"/>
    <cellStyle name="Input [yellow] 3 7 2 3 2 2" xfId="24426" xr:uid="{00000000-0005-0000-0000-00002A5D0000}"/>
    <cellStyle name="Input [yellow] 3 7 2 3 2 3" xfId="24427" xr:uid="{00000000-0005-0000-0000-00002B5D0000}"/>
    <cellStyle name="Input [yellow] 3 7 2 3 2 4" xfId="24428" xr:uid="{00000000-0005-0000-0000-00002C5D0000}"/>
    <cellStyle name="Input [yellow] 3 7 2 3 2 5" xfId="24429" xr:uid="{00000000-0005-0000-0000-00002D5D0000}"/>
    <cellStyle name="Input [yellow] 3 7 2 3 2 6" xfId="24430" xr:uid="{00000000-0005-0000-0000-00002E5D0000}"/>
    <cellStyle name="Input [yellow] 3 7 2 3 2 7" xfId="24431" xr:uid="{00000000-0005-0000-0000-00002F5D0000}"/>
    <cellStyle name="Input [yellow] 3 7 2 3 2 8" xfId="24432" xr:uid="{00000000-0005-0000-0000-0000305D0000}"/>
    <cellStyle name="Input [yellow] 3 7 2 3 3" xfId="24433" xr:uid="{00000000-0005-0000-0000-0000315D0000}"/>
    <cellStyle name="Input [yellow] 3 7 2 3 4" xfId="24434" xr:uid="{00000000-0005-0000-0000-0000325D0000}"/>
    <cellStyle name="Input [yellow] 3 7 2 3 5" xfId="24435" xr:uid="{00000000-0005-0000-0000-0000335D0000}"/>
    <cellStyle name="Input [yellow] 3 7 2 3 6" xfId="24436" xr:uid="{00000000-0005-0000-0000-0000345D0000}"/>
    <cellStyle name="Input [yellow] 3 7 2 3 7" xfId="24437" xr:uid="{00000000-0005-0000-0000-0000355D0000}"/>
    <cellStyle name="Input [yellow] 3 7 2 3 8" xfId="24438" xr:uid="{00000000-0005-0000-0000-0000365D0000}"/>
    <cellStyle name="Input [yellow] 3 7 2 3 9" xfId="24439" xr:uid="{00000000-0005-0000-0000-0000375D0000}"/>
    <cellStyle name="Input [yellow] 3 7 2 4" xfId="24440" xr:uid="{00000000-0005-0000-0000-0000385D0000}"/>
    <cellStyle name="Input [yellow] 3 7 2 4 2" xfId="24441" xr:uid="{00000000-0005-0000-0000-0000395D0000}"/>
    <cellStyle name="Input [yellow] 3 7 2 4 3" xfId="24442" xr:uid="{00000000-0005-0000-0000-00003A5D0000}"/>
    <cellStyle name="Input [yellow] 3 7 2 4 4" xfId="24443" xr:uid="{00000000-0005-0000-0000-00003B5D0000}"/>
    <cellStyle name="Input [yellow] 3 7 2 4 5" xfId="24444" xr:uid="{00000000-0005-0000-0000-00003C5D0000}"/>
    <cellStyle name="Input [yellow] 3 7 2 4 6" xfId="24445" xr:uid="{00000000-0005-0000-0000-00003D5D0000}"/>
    <cellStyle name="Input [yellow] 3 7 2 4 7" xfId="24446" xr:uid="{00000000-0005-0000-0000-00003E5D0000}"/>
    <cellStyle name="Input [yellow] 3 7 2 4 8" xfId="24447" xr:uid="{00000000-0005-0000-0000-00003F5D0000}"/>
    <cellStyle name="Input [yellow] 3 7 2 4 9" xfId="24448" xr:uid="{00000000-0005-0000-0000-0000405D0000}"/>
    <cellStyle name="Input [yellow] 3 7 2 5" xfId="24449" xr:uid="{00000000-0005-0000-0000-0000415D0000}"/>
    <cellStyle name="Input [yellow] 3 7 2 5 2" xfId="24450" xr:uid="{00000000-0005-0000-0000-0000425D0000}"/>
    <cellStyle name="Input [yellow] 3 7 2 5 3" xfId="24451" xr:uid="{00000000-0005-0000-0000-0000435D0000}"/>
    <cellStyle name="Input [yellow] 3 7 2 5 4" xfId="24452" xr:uid="{00000000-0005-0000-0000-0000445D0000}"/>
    <cellStyle name="Input [yellow] 3 7 2 5 5" xfId="24453" xr:uid="{00000000-0005-0000-0000-0000455D0000}"/>
    <cellStyle name="Input [yellow] 3 7 2 5 6" xfId="24454" xr:uid="{00000000-0005-0000-0000-0000465D0000}"/>
    <cellStyle name="Input [yellow] 3 7 2 5 7" xfId="24455" xr:uid="{00000000-0005-0000-0000-0000475D0000}"/>
    <cellStyle name="Input [yellow] 3 7 2 5 8" xfId="24456" xr:uid="{00000000-0005-0000-0000-0000485D0000}"/>
    <cellStyle name="Input [yellow] 3 7 2 6" xfId="24457" xr:uid="{00000000-0005-0000-0000-0000495D0000}"/>
    <cellStyle name="Input [yellow] 3 7 2 6 2" xfId="24458" xr:uid="{00000000-0005-0000-0000-00004A5D0000}"/>
    <cellStyle name="Input [yellow] 3 7 2 6 3" xfId="24459" xr:uid="{00000000-0005-0000-0000-00004B5D0000}"/>
    <cellStyle name="Input [yellow] 3 7 2 6 4" xfId="24460" xr:uid="{00000000-0005-0000-0000-00004C5D0000}"/>
    <cellStyle name="Input [yellow] 3 7 2 6 5" xfId="24461" xr:uid="{00000000-0005-0000-0000-00004D5D0000}"/>
    <cellStyle name="Input [yellow] 3 7 2 6 6" xfId="24462" xr:uid="{00000000-0005-0000-0000-00004E5D0000}"/>
    <cellStyle name="Input [yellow] 3 7 2 6 7" xfId="24463" xr:uid="{00000000-0005-0000-0000-00004F5D0000}"/>
    <cellStyle name="Input [yellow] 3 7 2 6 8" xfId="24464" xr:uid="{00000000-0005-0000-0000-0000505D0000}"/>
    <cellStyle name="Input [yellow] 3 7 2 7" xfId="24465" xr:uid="{00000000-0005-0000-0000-0000515D0000}"/>
    <cellStyle name="Input [yellow] 3 7 2 7 2" xfId="24466" xr:uid="{00000000-0005-0000-0000-0000525D0000}"/>
    <cellStyle name="Input [yellow] 3 7 2 7 3" xfId="24467" xr:uid="{00000000-0005-0000-0000-0000535D0000}"/>
    <cellStyle name="Input [yellow] 3 7 2 7 4" xfId="24468" xr:uid="{00000000-0005-0000-0000-0000545D0000}"/>
    <cellStyle name="Input [yellow] 3 7 2 7 5" xfId="24469" xr:uid="{00000000-0005-0000-0000-0000555D0000}"/>
    <cellStyle name="Input [yellow] 3 7 2 7 6" xfId="24470" xr:uid="{00000000-0005-0000-0000-0000565D0000}"/>
    <cellStyle name="Input [yellow] 3 7 2 7 7" xfId="24471" xr:uid="{00000000-0005-0000-0000-0000575D0000}"/>
    <cellStyle name="Input [yellow] 3 7 2 7 8" xfId="24472" xr:uid="{00000000-0005-0000-0000-0000585D0000}"/>
    <cellStyle name="Input [yellow] 3 7 2 8" xfId="24473" xr:uid="{00000000-0005-0000-0000-0000595D0000}"/>
    <cellStyle name="Input [yellow] 3 7 2 8 2" xfId="24474" xr:uid="{00000000-0005-0000-0000-00005A5D0000}"/>
    <cellStyle name="Input [yellow] 3 7 2 8 3" xfId="24475" xr:uid="{00000000-0005-0000-0000-00005B5D0000}"/>
    <cellStyle name="Input [yellow] 3 7 2 8 4" xfId="24476" xr:uid="{00000000-0005-0000-0000-00005C5D0000}"/>
    <cellStyle name="Input [yellow] 3 7 2 8 5" xfId="24477" xr:uid="{00000000-0005-0000-0000-00005D5D0000}"/>
    <cellStyle name="Input [yellow] 3 7 2 8 6" xfId="24478" xr:uid="{00000000-0005-0000-0000-00005E5D0000}"/>
    <cellStyle name="Input [yellow] 3 7 2 8 7" xfId="24479" xr:uid="{00000000-0005-0000-0000-00005F5D0000}"/>
    <cellStyle name="Input [yellow] 3 7 2 8 8" xfId="24480" xr:uid="{00000000-0005-0000-0000-0000605D0000}"/>
    <cellStyle name="Input [yellow] 3 7 2 9" xfId="24481" xr:uid="{00000000-0005-0000-0000-0000615D0000}"/>
    <cellStyle name="Input [yellow] 3 7 3" xfId="859" xr:uid="{00000000-0005-0000-0000-0000625D0000}"/>
    <cellStyle name="Input [yellow] 3 7 3 10" xfId="24482" xr:uid="{00000000-0005-0000-0000-0000635D0000}"/>
    <cellStyle name="Input [yellow] 3 7 3 2" xfId="24483" xr:uid="{00000000-0005-0000-0000-0000645D0000}"/>
    <cellStyle name="Input [yellow] 3 7 3 2 2" xfId="24484" xr:uid="{00000000-0005-0000-0000-0000655D0000}"/>
    <cellStyle name="Input [yellow] 3 7 3 2 3" xfId="24485" xr:uid="{00000000-0005-0000-0000-0000665D0000}"/>
    <cellStyle name="Input [yellow] 3 7 3 2 4" xfId="24486" xr:uid="{00000000-0005-0000-0000-0000675D0000}"/>
    <cellStyle name="Input [yellow] 3 7 3 2 5" xfId="24487" xr:uid="{00000000-0005-0000-0000-0000685D0000}"/>
    <cellStyle name="Input [yellow] 3 7 3 2 6" xfId="24488" xr:uid="{00000000-0005-0000-0000-0000695D0000}"/>
    <cellStyle name="Input [yellow] 3 7 3 2 7" xfId="24489" xr:uid="{00000000-0005-0000-0000-00006A5D0000}"/>
    <cellStyle name="Input [yellow] 3 7 3 2 8" xfId="24490" xr:uid="{00000000-0005-0000-0000-00006B5D0000}"/>
    <cellStyle name="Input [yellow] 3 7 3 3" xfId="24491" xr:uid="{00000000-0005-0000-0000-00006C5D0000}"/>
    <cellStyle name="Input [yellow] 3 7 3 4" xfId="24492" xr:uid="{00000000-0005-0000-0000-00006D5D0000}"/>
    <cellStyle name="Input [yellow] 3 7 3 5" xfId="24493" xr:uid="{00000000-0005-0000-0000-00006E5D0000}"/>
    <cellStyle name="Input [yellow] 3 7 3 6" xfId="24494" xr:uid="{00000000-0005-0000-0000-00006F5D0000}"/>
    <cellStyle name="Input [yellow] 3 7 3 7" xfId="24495" xr:uid="{00000000-0005-0000-0000-0000705D0000}"/>
    <cellStyle name="Input [yellow] 3 7 3 8" xfId="24496" xr:uid="{00000000-0005-0000-0000-0000715D0000}"/>
    <cellStyle name="Input [yellow] 3 7 3 9" xfId="24497" xr:uid="{00000000-0005-0000-0000-0000725D0000}"/>
    <cellStyle name="Input [yellow] 3 7 4" xfId="24498" xr:uid="{00000000-0005-0000-0000-0000735D0000}"/>
    <cellStyle name="Input [yellow] 3 7 4 10" xfId="24499" xr:uid="{00000000-0005-0000-0000-0000745D0000}"/>
    <cellStyle name="Input [yellow] 3 7 4 2" xfId="24500" xr:uid="{00000000-0005-0000-0000-0000755D0000}"/>
    <cellStyle name="Input [yellow] 3 7 4 2 2" xfId="24501" xr:uid="{00000000-0005-0000-0000-0000765D0000}"/>
    <cellStyle name="Input [yellow] 3 7 4 2 3" xfId="24502" xr:uid="{00000000-0005-0000-0000-0000775D0000}"/>
    <cellStyle name="Input [yellow] 3 7 4 2 4" xfId="24503" xr:uid="{00000000-0005-0000-0000-0000785D0000}"/>
    <cellStyle name="Input [yellow] 3 7 4 2 5" xfId="24504" xr:uid="{00000000-0005-0000-0000-0000795D0000}"/>
    <cellStyle name="Input [yellow] 3 7 4 2 6" xfId="24505" xr:uid="{00000000-0005-0000-0000-00007A5D0000}"/>
    <cellStyle name="Input [yellow] 3 7 4 2 7" xfId="24506" xr:uid="{00000000-0005-0000-0000-00007B5D0000}"/>
    <cellStyle name="Input [yellow] 3 7 4 2 8" xfId="24507" xr:uid="{00000000-0005-0000-0000-00007C5D0000}"/>
    <cellStyle name="Input [yellow] 3 7 4 3" xfId="24508" xr:uid="{00000000-0005-0000-0000-00007D5D0000}"/>
    <cellStyle name="Input [yellow] 3 7 4 4" xfId="24509" xr:uid="{00000000-0005-0000-0000-00007E5D0000}"/>
    <cellStyle name="Input [yellow] 3 7 4 5" xfId="24510" xr:uid="{00000000-0005-0000-0000-00007F5D0000}"/>
    <cellStyle name="Input [yellow] 3 7 4 6" xfId="24511" xr:uid="{00000000-0005-0000-0000-0000805D0000}"/>
    <cellStyle name="Input [yellow] 3 7 4 7" xfId="24512" xr:uid="{00000000-0005-0000-0000-0000815D0000}"/>
    <cellStyle name="Input [yellow] 3 7 4 8" xfId="24513" xr:uid="{00000000-0005-0000-0000-0000825D0000}"/>
    <cellStyle name="Input [yellow] 3 7 4 9" xfId="24514" xr:uid="{00000000-0005-0000-0000-0000835D0000}"/>
    <cellStyle name="Input [yellow] 3 7 5" xfId="24515" xr:uid="{00000000-0005-0000-0000-0000845D0000}"/>
    <cellStyle name="Input [yellow] 3 7 5 2" xfId="24516" xr:uid="{00000000-0005-0000-0000-0000855D0000}"/>
    <cellStyle name="Input [yellow] 3 7 5 3" xfId="24517" xr:uid="{00000000-0005-0000-0000-0000865D0000}"/>
    <cellStyle name="Input [yellow] 3 7 5 4" xfId="24518" xr:uid="{00000000-0005-0000-0000-0000875D0000}"/>
    <cellStyle name="Input [yellow] 3 7 5 5" xfId="24519" xr:uid="{00000000-0005-0000-0000-0000885D0000}"/>
    <cellStyle name="Input [yellow] 3 7 5 6" xfId="24520" xr:uid="{00000000-0005-0000-0000-0000895D0000}"/>
    <cellStyle name="Input [yellow] 3 7 5 7" xfId="24521" xr:uid="{00000000-0005-0000-0000-00008A5D0000}"/>
    <cellStyle name="Input [yellow] 3 7 5 8" xfId="24522" xr:uid="{00000000-0005-0000-0000-00008B5D0000}"/>
    <cellStyle name="Input [yellow] 3 7 5 9" xfId="24523" xr:uid="{00000000-0005-0000-0000-00008C5D0000}"/>
    <cellStyle name="Input [yellow] 3 7 6" xfId="24524" xr:uid="{00000000-0005-0000-0000-00008D5D0000}"/>
    <cellStyle name="Input [yellow] 3 7 6 2" xfId="24525" xr:uid="{00000000-0005-0000-0000-00008E5D0000}"/>
    <cellStyle name="Input [yellow] 3 7 6 3" xfId="24526" xr:uid="{00000000-0005-0000-0000-00008F5D0000}"/>
    <cellStyle name="Input [yellow] 3 7 6 4" xfId="24527" xr:uid="{00000000-0005-0000-0000-0000905D0000}"/>
    <cellStyle name="Input [yellow] 3 7 6 5" xfId="24528" xr:uid="{00000000-0005-0000-0000-0000915D0000}"/>
    <cellStyle name="Input [yellow] 3 7 6 6" xfId="24529" xr:uid="{00000000-0005-0000-0000-0000925D0000}"/>
    <cellStyle name="Input [yellow] 3 7 6 7" xfId="24530" xr:uid="{00000000-0005-0000-0000-0000935D0000}"/>
    <cellStyle name="Input [yellow] 3 7 6 8" xfId="24531" xr:uid="{00000000-0005-0000-0000-0000945D0000}"/>
    <cellStyle name="Input [yellow] 3 7 7" xfId="24532" xr:uid="{00000000-0005-0000-0000-0000955D0000}"/>
    <cellStyle name="Input [yellow] 3 7 7 2" xfId="24533" xr:uid="{00000000-0005-0000-0000-0000965D0000}"/>
    <cellStyle name="Input [yellow] 3 7 7 3" xfId="24534" xr:uid="{00000000-0005-0000-0000-0000975D0000}"/>
    <cellStyle name="Input [yellow] 3 7 7 4" xfId="24535" xr:uid="{00000000-0005-0000-0000-0000985D0000}"/>
    <cellStyle name="Input [yellow] 3 7 7 5" xfId="24536" xr:uid="{00000000-0005-0000-0000-0000995D0000}"/>
    <cellStyle name="Input [yellow] 3 7 7 6" xfId="24537" xr:uid="{00000000-0005-0000-0000-00009A5D0000}"/>
    <cellStyle name="Input [yellow] 3 7 7 7" xfId="24538" xr:uid="{00000000-0005-0000-0000-00009B5D0000}"/>
    <cellStyle name="Input [yellow] 3 7 7 8" xfId="24539" xr:uid="{00000000-0005-0000-0000-00009C5D0000}"/>
    <cellStyle name="Input [yellow] 3 7 8" xfId="24540" xr:uid="{00000000-0005-0000-0000-00009D5D0000}"/>
    <cellStyle name="Input [yellow] 3 7 8 2" xfId="24541" xr:uid="{00000000-0005-0000-0000-00009E5D0000}"/>
    <cellStyle name="Input [yellow] 3 7 8 3" xfId="24542" xr:uid="{00000000-0005-0000-0000-00009F5D0000}"/>
    <cellStyle name="Input [yellow] 3 7 8 4" xfId="24543" xr:uid="{00000000-0005-0000-0000-0000A05D0000}"/>
    <cellStyle name="Input [yellow] 3 7 8 5" xfId="24544" xr:uid="{00000000-0005-0000-0000-0000A15D0000}"/>
    <cellStyle name="Input [yellow] 3 7 8 6" xfId="24545" xr:uid="{00000000-0005-0000-0000-0000A25D0000}"/>
    <cellStyle name="Input [yellow] 3 7 8 7" xfId="24546" xr:uid="{00000000-0005-0000-0000-0000A35D0000}"/>
    <cellStyle name="Input [yellow] 3 7 8 8" xfId="24547" xr:uid="{00000000-0005-0000-0000-0000A45D0000}"/>
    <cellStyle name="Input [yellow] 3 7 9" xfId="24548" xr:uid="{00000000-0005-0000-0000-0000A55D0000}"/>
    <cellStyle name="Input [yellow] 3 7 9 2" xfId="24549" xr:uid="{00000000-0005-0000-0000-0000A65D0000}"/>
    <cellStyle name="Input [yellow] 3 7 9 3" xfId="24550" xr:uid="{00000000-0005-0000-0000-0000A75D0000}"/>
    <cellStyle name="Input [yellow] 3 7 9 4" xfId="24551" xr:uid="{00000000-0005-0000-0000-0000A85D0000}"/>
    <cellStyle name="Input [yellow] 3 7 9 5" xfId="24552" xr:uid="{00000000-0005-0000-0000-0000A95D0000}"/>
    <cellStyle name="Input [yellow] 3 7 9 6" xfId="24553" xr:uid="{00000000-0005-0000-0000-0000AA5D0000}"/>
    <cellStyle name="Input [yellow] 3 7 9 7" xfId="24554" xr:uid="{00000000-0005-0000-0000-0000AB5D0000}"/>
    <cellStyle name="Input [yellow] 3 7 9 8" xfId="24555" xr:uid="{00000000-0005-0000-0000-0000AC5D0000}"/>
    <cellStyle name="Input [yellow] 3 8" xfId="860" xr:uid="{00000000-0005-0000-0000-0000AD5D0000}"/>
    <cellStyle name="Input [yellow] 3 8 10" xfId="24556" xr:uid="{00000000-0005-0000-0000-0000AE5D0000}"/>
    <cellStyle name="Input [yellow] 3 8 11" xfId="24557" xr:uid="{00000000-0005-0000-0000-0000AF5D0000}"/>
    <cellStyle name="Input [yellow] 3 8 12" xfId="24558" xr:uid="{00000000-0005-0000-0000-0000B05D0000}"/>
    <cellStyle name="Input [yellow] 3 8 13" xfId="24559" xr:uid="{00000000-0005-0000-0000-0000B15D0000}"/>
    <cellStyle name="Input [yellow] 3 8 14" xfId="24560" xr:uid="{00000000-0005-0000-0000-0000B25D0000}"/>
    <cellStyle name="Input [yellow] 3 8 15" xfId="24561" xr:uid="{00000000-0005-0000-0000-0000B35D0000}"/>
    <cellStyle name="Input [yellow] 3 8 16" xfId="24562" xr:uid="{00000000-0005-0000-0000-0000B45D0000}"/>
    <cellStyle name="Input [yellow] 3 8 2" xfId="861" xr:uid="{00000000-0005-0000-0000-0000B55D0000}"/>
    <cellStyle name="Input [yellow] 3 8 2 10" xfId="24563" xr:uid="{00000000-0005-0000-0000-0000B65D0000}"/>
    <cellStyle name="Input [yellow] 3 8 2 2" xfId="24564" xr:uid="{00000000-0005-0000-0000-0000B75D0000}"/>
    <cellStyle name="Input [yellow] 3 8 2 2 2" xfId="24565" xr:uid="{00000000-0005-0000-0000-0000B85D0000}"/>
    <cellStyle name="Input [yellow] 3 8 2 2 3" xfId="24566" xr:uid="{00000000-0005-0000-0000-0000B95D0000}"/>
    <cellStyle name="Input [yellow] 3 8 2 2 4" xfId="24567" xr:uid="{00000000-0005-0000-0000-0000BA5D0000}"/>
    <cellStyle name="Input [yellow] 3 8 2 2 5" xfId="24568" xr:uid="{00000000-0005-0000-0000-0000BB5D0000}"/>
    <cellStyle name="Input [yellow] 3 8 2 2 6" xfId="24569" xr:uid="{00000000-0005-0000-0000-0000BC5D0000}"/>
    <cellStyle name="Input [yellow] 3 8 2 2 7" xfId="24570" xr:uid="{00000000-0005-0000-0000-0000BD5D0000}"/>
    <cellStyle name="Input [yellow] 3 8 2 2 8" xfId="24571" xr:uid="{00000000-0005-0000-0000-0000BE5D0000}"/>
    <cellStyle name="Input [yellow] 3 8 2 3" xfId="24572" xr:uid="{00000000-0005-0000-0000-0000BF5D0000}"/>
    <cellStyle name="Input [yellow] 3 8 2 4" xfId="24573" xr:uid="{00000000-0005-0000-0000-0000C05D0000}"/>
    <cellStyle name="Input [yellow] 3 8 2 5" xfId="24574" xr:uid="{00000000-0005-0000-0000-0000C15D0000}"/>
    <cellStyle name="Input [yellow] 3 8 2 6" xfId="24575" xr:uid="{00000000-0005-0000-0000-0000C25D0000}"/>
    <cellStyle name="Input [yellow] 3 8 2 7" xfId="24576" xr:uid="{00000000-0005-0000-0000-0000C35D0000}"/>
    <cellStyle name="Input [yellow] 3 8 2 8" xfId="24577" xr:uid="{00000000-0005-0000-0000-0000C45D0000}"/>
    <cellStyle name="Input [yellow] 3 8 2 9" xfId="24578" xr:uid="{00000000-0005-0000-0000-0000C55D0000}"/>
    <cellStyle name="Input [yellow] 3 8 3" xfId="24579" xr:uid="{00000000-0005-0000-0000-0000C65D0000}"/>
    <cellStyle name="Input [yellow] 3 8 3 10" xfId="24580" xr:uid="{00000000-0005-0000-0000-0000C75D0000}"/>
    <cellStyle name="Input [yellow] 3 8 3 2" xfId="24581" xr:uid="{00000000-0005-0000-0000-0000C85D0000}"/>
    <cellStyle name="Input [yellow] 3 8 3 2 2" xfId="24582" xr:uid="{00000000-0005-0000-0000-0000C95D0000}"/>
    <cellStyle name="Input [yellow] 3 8 3 2 3" xfId="24583" xr:uid="{00000000-0005-0000-0000-0000CA5D0000}"/>
    <cellStyle name="Input [yellow] 3 8 3 2 4" xfId="24584" xr:uid="{00000000-0005-0000-0000-0000CB5D0000}"/>
    <cellStyle name="Input [yellow] 3 8 3 2 5" xfId="24585" xr:uid="{00000000-0005-0000-0000-0000CC5D0000}"/>
    <cellStyle name="Input [yellow] 3 8 3 2 6" xfId="24586" xr:uid="{00000000-0005-0000-0000-0000CD5D0000}"/>
    <cellStyle name="Input [yellow] 3 8 3 2 7" xfId="24587" xr:uid="{00000000-0005-0000-0000-0000CE5D0000}"/>
    <cellStyle name="Input [yellow] 3 8 3 2 8" xfId="24588" xr:uid="{00000000-0005-0000-0000-0000CF5D0000}"/>
    <cellStyle name="Input [yellow] 3 8 3 3" xfId="24589" xr:uid="{00000000-0005-0000-0000-0000D05D0000}"/>
    <cellStyle name="Input [yellow] 3 8 3 4" xfId="24590" xr:uid="{00000000-0005-0000-0000-0000D15D0000}"/>
    <cellStyle name="Input [yellow] 3 8 3 5" xfId="24591" xr:uid="{00000000-0005-0000-0000-0000D25D0000}"/>
    <cellStyle name="Input [yellow] 3 8 3 6" xfId="24592" xr:uid="{00000000-0005-0000-0000-0000D35D0000}"/>
    <cellStyle name="Input [yellow] 3 8 3 7" xfId="24593" xr:uid="{00000000-0005-0000-0000-0000D45D0000}"/>
    <cellStyle name="Input [yellow] 3 8 3 8" xfId="24594" xr:uid="{00000000-0005-0000-0000-0000D55D0000}"/>
    <cellStyle name="Input [yellow] 3 8 3 9" xfId="24595" xr:uid="{00000000-0005-0000-0000-0000D65D0000}"/>
    <cellStyle name="Input [yellow] 3 8 4" xfId="24596" xr:uid="{00000000-0005-0000-0000-0000D75D0000}"/>
    <cellStyle name="Input [yellow] 3 8 4 2" xfId="24597" xr:uid="{00000000-0005-0000-0000-0000D85D0000}"/>
    <cellStyle name="Input [yellow] 3 8 4 3" xfId="24598" xr:uid="{00000000-0005-0000-0000-0000D95D0000}"/>
    <cellStyle name="Input [yellow] 3 8 4 4" xfId="24599" xr:uid="{00000000-0005-0000-0000-0000DA5D0000}"/>
    <cellStyle name="Input [yellow] 3 8 4 5" xfId="24600" xr:uid="{00000000-0005-0000-0000-0000DB5D0000}"/>
    <cellStyle name="Input [yellow] 3 8 4 6" xfId="24601" xr:uid="{00000000-0005-0000-0000-0000DC5D0000}"/>
    <cellStyle name="Input [yellow] 3 8 4 7" xfId="24602" xr:uid="{00000000-0005-0000-0000-0000DD5D0000}"/>
    <cellStyle name="Input [yellow] 3 8 4 8" xfId="24603" xr:uid="{00000000-0005-0000-0000-0000DE5D0000}"/>
    <cellStyle name="Input [yellow] 3 8 4 9" xfId="24604" xr:uid="{00000000-0005-0000-0000-0000DF5D0000}"/>
    <cellStyle name="Input [yellow] 3 8 5" xfId="24605" xr:uid="{00000000-0005-0000-0000-0000E05D0000}"/>
    <cellStyle name="Input [yellow] 3 8 5 2" xfId="24606" xr:uid="{00000000-0005-0000-0000-0000E15D0000}"/>
    <cellStyle name="Input [yellow] 3 8 5 3" xfId="24607" xr:uid="{00000000-0005-0000-0000-0000E25D0000}"/>
    <cellStyle name="Input [yellow] 3 8 5 4" xfId="24608" xr:uid="{00000000-0005-0000-0000-0000E35D0000}"/>
    <cellStyle name="Input [yellow] 3 8 5 5" xfId="24609" xr:uid="{00000000-0005-0000-0000-0000E45D0000}"/>
    <cellStyle name="Input [yellow] 3 8 5 6" xfId="24610" xr:uid="{00000000-0005-0000-0000-0000E55D0000}"/>
    <cellStyle name="Input [yellow] 3 8 5 7" xfId="24611" xr:uid="{00000000-0005-0000-0000-0000E65D0000}"/>
    <cellStyle name="Input [yellow] 3 8 5 8" xfId="24612" xr:uid="{00000000-0005-0000-0000-0000E75D0000}"/>
    <cellStyle name="Input [yellow] 3 8 6" xfId="24613" xr:uid="{00000000-0005-0000-0000-0000E85D0000}"/>
    <cellStyle name="Input [yellow] 3 8 6 2" xfId="24614" xr:uid="{00000000-0005-0000-0000-0000E95D0000}"/>
    <cellStyle name="Input [yellow] 3 8 6 3" xfId="24615" xr:uid="{00000000-0005-0000-0000-0000EA5D0000}"/>
    <cellStyle name="Input [yellow] 3 8 6 4" xfId="24616" xr:uid="{00000000-0005-0000-0000-0000EB5D0000}"/>
    <cellStyle name="Input [yellow] 3 8 6 5" xfId="24617" xr:uid="{00000000-0005-0000-0000-0000EC5D0000}"/>
    <cellStyle name="Input [yellow] 3 8 6 6" xfId="24618" xr:uid="{00000000-0005-0000-0000-0000ED5D0000}"/>
    <cellStyle name="Input [yellow] 3 8 6 7" xfId="24619" xr:uid="{00000000-0005-0000-0000-0000EE5D0000}"/>
    <cellStyle name="Input [yellow] 3 8 6 8" xfId="24620" xr:uid="{00000000-0005-0000-0000-0000EF5D0000}"/>
    <cellStyle name="Input [yellow] 3 8 7" xfId="24621" xr:uid="{00000000-0005-0000-0000-0000F05D0000}"/>
    <cellStyle name="Input [yellow] 3 8 7 2" xfId="24622" xr:uid="{00000000-0005-0000-0000-0000F15D0000}"/>
    <cellStyle name="Input [yellow] 3 8 7 3" xfId="24623" xr:uid="{00000000-0005-0000-0000-0000F25D0000}"/>
    <cellStyle name="Input [yellow] 3 8 7 4" xfId="24624" xr:uid="{00000000-0005-0000-0000-0000F35D0000}"/>
    <cellStyle name="Input [yellow] 3 8 7 5" xfId="24625" xr:uid="{00000000-0005-0000-0000-0000F45D0000}"/>
    <cellStyle name="Input [yellow] 3 8 7 6" xfId="24626" xr:uid="{00000000-0005-0000-0000-0000F55D0000}"/>
    <cellStyle name="Input [yellow] 3 8 7 7" xfId="24627" xr:uid="{00000000-0005-0000-0000-0000F65D0000}"/>
    <cellStyle name="Input [yellow] 3 8 7 8" xfId="24628" xr:uid="{00000000-0005-0000-0000-0000F75D0000}"/>
    <cellStyle name="Input [yellow] 3 8 8" xfId="24629" xr:uid="{00000000-0005-0000-0000-0000F85D0000}"/>
    <cellStyle name="Input [yellow] 3 8 8 2" xfId="24630" xr:uid="{00000000-0005-0000-0000-0000F95D0000}"/>
    <cellStyle name="Input [yellow] 3 8 8 3" xfId="24631" xr:uid="{00000000-0005-0000-0000-0000FA5D0000}"/>
    <cellStyle name="Input [yellow] 3 8 8 4" xfId="24632" xr:uid="{00000000-0005-0000-0000-0000FB5D0000}"/>
    <cellStyle name="Input [yellow] 3 8 8 5" xfId="24633" xr:uid="{00000000-0005-0000-0000-0000FC5D0000}"/>
    <cellStyle name="Input [yellow] 3 8 8 6" xfId="24634" xr:uid="{00000000-0005-0000-0000-0000FD5D0000}"/>
    <cellStyle name="Input [yellow] 3 8 8 7" xfId="24635" xr:uid="{00000000-0005-0000-0000-0000FE5D0000}"/>
    <cellStyle name="Input [yellow] 3 8 8 8" xfId="24636" xr:uid="{00000000-0005-0000-0000-0000FF5D0000}"/>
    <cellStyle name="Input [yellow] 3 8 9" xfId="24637" xr:uid="{00000000-0005-0000-0000-0000005E0000}"/>
    <cellStyle name="Input [yellow] 3 9" xfId="862" xr:uid="{00000000-0005-0000-0000-0000015E0000}"/>
    <cellStyle name="Input [yellow] 3 9 10" xfId="24638" xr:uid="{00000000-0005-0000-0000-0000025E0000}"/>
    <cellStyle name="Input [yellow] 3 9 2" xfId="24639" xr:uid="{00000000-0005-0000-0000-0000035E0000}"/>
    <cellStyle name="Input [yellow] 3 9 2 2" xfId="24640" xr:uid="{00000000-0005-0000-0000-0000045E0000}"/>
    <cellStyle name="Input [yellow] 3 9 2 3" xfId="24641" xr:uid="{00000000-0005-0000-0000-0000055E0000}"/>
    <cellStyle name="Input [yellow] 3 9 2 4" xfId="24642" xr:uid="{00000000-0005-0000-0000-0000065E0000}"/>
    <cellStyle name="Input [yellow] 3 9 2 5" xfId="24643" xr:uid="{00000000-0005-0000-0000-0000075E0000}"/>
    <cellStyle name="Input [yellow] 3 9 2 6" xfId="24644" xr:uid="{00000000-0005-0000-0000-0000085E0000}"/>
    <cellStyle name="Input [yellow] 3 9 2 7" xfId="24645" xr:uid="{00000000-0005-0000-0000-0000095E0000}"/>
    <cellStyle name="Input [yellow] 3 9 2 8" xfId="24646" xr:uid="{00000000-0005-0000-0000-00000A5E0000}"/>
    <cellStyle name="Input [yellow] 3 9 3" xfId="24647" xr:uid="{00000000-0005-0000-0000-00000B5E0000}"/>
    <cellStyle name="Input [yellow] 3 9 4" xfId="24648" xr:uid="{00000000-0005-0000-0000-00000C5E0000}"/>
    <cellStyle name="Input [yellow] 3 9 5" xfId="24649" xr:uid="{00000000-0005-0000-0000-00000D5E0000}"/>
    <cellStyle name="Input [yellow] 3 9 6" xfId="24650" xr:uid="{00000000-0005-0000-0000-00000E5E0000}"/>
    <cellStyle name="Input [yellow] 3 9 7" xfId="24651" xr:uid="{00000000-0005-0000-0000-00000F5E0000}"/>
    <cellStyle name="Input [yellow] 3 9 8" xfId="24652" xr:uid="{00000000-0005-0000-0000-0000105E0000}"/>
    <cellStyle name="Input [yellow] 3 9 9" xfId="24653" xr:uid="{00000000-0005-0000-0000-0000115E0000}"/>
    <cellStyle name="Input [yellow] 4" xfId="863" xr:uid="{00000000-0005-0000-0000-0000125E0000}"/>
    <cellStyle name="Input [yellow] 4 10" xfId="24654" xr:uid="{00000000-0005-0000-0000-0000135E0000}"/>
    <cellStyle name="Input [yellow] 4 11" xfId="24655" xr:uid="{00000000-0005-0000-0000-0000145E0000}"/>
    <cellStyle name="Input [yellow] 4 12" xfId="24656" xr:uid="{00000000-0005-0000-0000-0000155E0000}"/>
    <cellStyle name="Input [yellow] 4 13" xfId="24657" xr:uid="{00000000-0005-0000-0000-0000165E0000}"/>
    <cellStyle name="Input [yellow] 4 14" xfId="24658" xr:uid="{00000000-0005-0000-0000-0000175E0000}"/>
    <cellStyle name="Input [yellow] 4 15" xfId="24659" xr:uid="{00000000-0005-0000-0000-0000185E0000}"/>
    <cellStyle name="Input [yellow] 4 16" xfId="24660" xr:uid="{00000000-0005-0000-0000-0000195E0000}"/>
    <cellStyle name="Input [yellow] 4 17" xfId="24661" xr:uid="{00000000-0005-0000-0000-00001A5E0000}"/>
    <cellStyle name="Input [yellow] 4 2" xfId="864" xr:uid="{00000000-0005-0000-0000-00001B5E0000}"/>
    <cellStyle name="Input [yellow] 4 2 10" xfId="24662" xr:uid="{00000000-0005-0000-0000-00001C5E0000}"/>
    <cellStyle name="Input [yellow] 4 2 10 2" xfId="24663" xr:uid="{00000000-0005-0000-0000-00001D5E0000}"/>
    <cellStyle name="Input [yellow] 4 2 10 3" xfId="24664" xr:uid="{00000000-0005-0000-0000-00001E5E0000}"/>
    <cellStyle name="Input [yellow] 4 2 10 4" xfId="24665" xr:uid="{00000000-0005-0000-0000-00001F5E0000}"/>
    <cellStyle name="Input [yellow] 4 2 10 5" xfId="24666" xr:uid="{00000000-0005-0000-0000-0000205E0000}"/>
    <cellStyle name="Input [yellow] 4 2 10 6" xfId="24667" xr:uid="{00000000-0005-0000-0000-0000215E0000}"/>
    <cellStyle name="Input [yellow] 4 2 10 7" xfId="24668" xr:uid="{00000000-0005-0000-0000-0000225E0000}"/>
    <cellStyle name="Input [yellow] 4 2 10 8" xfId="24669" xr:uid="{00000000-0005-0000-0000-0000235E0000}"/>
    <cellStyle name="Input [yellow] 4 2 11" xfId="24670" xr:uid="{00000000-0005-0000-0000-0000245E0000}"/>
    <cellStyle name="Input [yellow] 4 2 11 2" xfId="24671" xr:uid="{00000000-0005-0000-0000-0000255E0000}"/>
    <cellStyle name="Input [yellow] 4 2 11 3" xfId="24672" xr:uid="{00000000-0005-0000-0000-0000265E0000}"/>
    <cellStyle name="Input [yellow] 4 2 11 4" xfId="24673" xr:uid="{00000000-0005-0000-0000-0000275E0000}"/>
    <cellStyle name="Input [yellow] 4 2 11 5" xfId="24674" xr:uid="{00000000-0005-0000-0000-0000285E0000}"/>
    <cellStyle name="Input [yellow] 4 2 11 6" xfId="24675" xr:uid="{00000000-0005-0000-0000-0000295E0000}"/>
    <cellStyle name="Input [yellow] 4 2 11 7" xfId="24676" xr:uid="{00000000-0005-0000-0000-00002A5E0000}"/>
    <cellStyle name="Input [yellow] 4 2 11 8" xfId="24677" xr:uid="{00000000-0005-0000-0000-00002B5E0000}"/>
    <cellStyle name="Input [yellow] 4 2 12" xfId="24678" xr:uid="{00000000-0005-0000-0000-00002C5E0000}"/>
    <cellStyle name="Input [yellow] 4 2 13" xfId="24679" xr:uid="{00000000-0005-0000-0000-00002D5E0000}"/>
    <cellStyle name="Input [yellow] 4 2 14" xfId="24680" xr:uid="{00000000-0005-0000-0000-00002E5E0000}"/>
    <cellStyle name="Input [yellow] 4 2 15" xfId="24681" xr:uid="{00000000-0005-0000-0000-00002F5E0000}"/>
    <cellStyle name="Input [yellow] 4 2 16" xfId="24682" xr:uid="{00000000-0005-0000-0000-0000305E0000}"/>
    <cellStyle name="Input [yellow] 4 2 17" xfId="24683" xr:uid="{00000000-0005-0000-0000-0000315E0000}"/>
    <cellStyle name="Input [yellow] 4 2 18" xfId="24684" xr:uid="{00000000-0005-0000-0000-0000325E0000}"/>
    <cellStyle name="Input [yellow] 4 2 19" xfId="24685" xr:uid="{00000000-0005-0000-0000-0000335E0000}"/>
    <cellStyle name="Input [yellow] 4 2 2" xfId="865" xr:uid="{00000000-0005-0000-0000-0000345E0000}"/>
    <cellStyle name="Input [yellow] 4 2 2 10" xfId="24686" xr:uid="{00000000-0005-0000-0000-0000355E0000}"/>
    <cellStyle name="Input [yellow] 4 2 2 11" xfId="24687" xr:uid="{00000000-0005-0000-0000-0000365E0000}"/>
    <cellStyle name="Input [yellow] 4 2 2 12" xfId="24688" xr:uid="{00000000-0005-0000-0000-0000375E0000}"/>
    <cellStyle name="Input [yellow] 4 2 2 13" xfId="24689" xr:uid="{00000000-0005-0000-0000-0000385E0000}"/>
    <cellStyle name="Input [yellow] 4 2 2 14" xfId="24690" xr:uid="{00000000-0005-0000-0000-0000395E0000}"/>
    <cellStyle name="Input [yellow] 4 2 2 15" xfId="24691" xr:uid="{00000000-0005-0000-0000-00003A5E0000}"/>
    <cellStyle name="Input [yellow] 4 2 2 16" xfId="24692" xr:uid="{00000000-0005-0000-0000-00003B5E0000}"/>
    <cellStyle name="Input [yellow] 4 2 2 17" xfId="24693" xr:uid="{00000000-0005-0000-0000-00003C5E0000}"/>
    <cellStyle name="Input [yellow] 4 2 2 2" xfId="866" xr:uid="{00000000-0005-0000-0000-00003D5E0000}"/>
    <cellStyle name="Input [yellow] 4 2 2 2 10" xfId="24694" xr:uid="{00000000-0005-0000-0000-00003E5E0000}"/>
    <cellStyle name="Input [yellow] 4 2 2 2 11" xfId="24695" xr:uid="{00000000-0005-0000-0000-00003F5E0000}"/>
    <cellStyle name="Input [yellow] 4 2 2 2 12" xfId="24696" xr:uid="{00000000-0005-0000-0000-0000405E0000}"/>
    <cellStyle name="Input [yellow] 4 2 2 2 13" xfId="24697" xr:uid="{00000000-0005-0000-0000-0000415E0000}"/>
    <cellStyle name="Input [yellow] 4 2 2 2 14" xfId="24698" xr:uid="{00000000-0005-0000-0000-0000425E0000}"/>
    <cellStyle name="Input [yellow] 4 2 2 2 15" xfId="24699" xr:uid="{00000000-0005-0000-0000-0000435E0000}"/>
    <cellStyle name="Input [yellow] 4 2 2 2 16" xfId="24700" xr:uid="{00000000-0005-0000-0000-0000445E0000}"/>
    <cellStyle name="Input [yellow] 4 2 2 2 2" xfId="867" xr:uid="{00000000-0005-0000-0000-0000455E0000}"/>
    <cellStyle name="Input [yellow] 4 2 2 2 2 10" xfId="24701" xr:uid="{00000000-0005-0000-0000-0000465E0000}"/>
    <cellStyle name="Input [yellow] 4 2 2 2 2 2" xfId="24702" xr:uid="{00000000-0005-0000-0000-0000475E0000}"/>
    <cellStyle name="Input [yellow] 4 2 2 2 2 2 2" xfId="24703" xr:uid="{00000000-0005-0000-0000-0000485E0000}"/>
    <cellStyle name="Input [yellow] 4 2 2 2 2 2 3" xfId="24704" xr:uid="{00000000-0005-0000-0000-0000495E0000}"/>
    <cellStyle name="Input [yellow] 4 2 2 2 2 2 4" xfId="24705" xr:uid="{00000000-0005-0000-0000-00004A5E0000}"/>
    <cellStyle name="Input [yellow] 4 2 2 2 2 2 5" xfId="24706" xr:uid="{00000000-0005-0000-0000-00004B5E0000}"/>
    <cellStyle name="Input [yellow] 4 2 2 2 2 2 6" xfId="24707" xr:uid="{00000000-0005-0000-0000-00004C5E0000}"/>
    <cellStyle name="Input [yellow] 4 2 2 2 2 2 7" xfId="24708" xr:uid="{00000000-0005-0000-0000-00004D5E0000}"/>
    <cellStyle name="Input [yellow] 4 2 2 2 2 2 8" xfId="24709" xr:uid="{00000000-0005-0000-0000-00004E5E0000}"/>
    <cellStyle name="Input [yellow] 4 2 2 2 2 3" xfId="24710" xr:uid="{00000000-0005-0000-0000-00004F5E0000}"/>
    <cellStyle name="Input [yellow] 4 2 2 2 2 4" xfId="24711" xr:uid="{00000000-0005-0000-0000-0000505E0000}"/>
    <cellStyle name="Input [yellow] 4 2 2 2 2 5" xfId="24712" xr:uid="{00000000-0005-0000-0000-0000515E0000}"/>
    <cellStyle name="Input [yellow] 4 2 2 2 2 6" xfId="24713" xr:uid="{00000000-0005-0000-0000-0000525E0000}"/>
    <cellStyle name="Input [yellow] 4 2 2 2 2 7" xfId="24714" xr:uid="{00000000-0005-0000-0000-0000535E0000}"/>
    <cellStyle name="Input [yellow] 4 2 2 2 2 8" xfId="24715" xr:uid="{00000000-0005-0000-0000-0000545E0000}"/>
    <cellStyle name="Input [yellow] 4 2 2 2 2 9" xfId="24716" xr:uid="{00000000-0005-0000-0000-0000555E0000}"/>
    <cellStyle name="Input [yellow] 4 2 2 2 3" xfId="24717" xr:uid="{00000000-0005-0000-0000-0000565E0000}"/>
    <cellStyle name="Input [yellow] 4 2 2 2 3 10" xfId="24718" xr:uid="{00000000-0005-0000-0000-0000575E0000}"/>
    <cellStyle name="Input [yellow] 4 2 2 2 3 2" xfId="24719" xr:uid="{00000000-0005-0000-0000-0000585E0000}"/>
    <cellStyle name="Input [yellow] 4 2 2 2 3 2 2" xfId="24720" xr:uid="{00000000-0005-0000-0000-0000595E0000}"/>
    <cellStyle name="Input [yellow] 4 2 2 2 3 2 3" xfId="24721" xr:uid="{00000000-0005-0000-0000-00005A5E0000}"/>
    <cellStyle name="Input [yellow] 4 2 2 2 3 2 4" xfId="24722" xr:uid="{00000000-0005-0000-0000-00005B5E0000}"/>
    <cellStyle name="Input [yellow] 4 2 2 2 3 2 5" xfId="24723" xr:uid="{00000000-0005-0000-0000-00005C5E0000}"/>
    <cellStyle name="Input [yellow] 4 2 2 2 3 2 6" xfId="24724" xr:uid="{00000000-0005-0000-0000-00005D5E0000}"/>
    <cellStyle name="Input [yellow] 4 2 2 2 3 2 7" xfId="24725" xr:uid="{00000000-0005-0000-0000-00005E5E0000}"/>
    <cellStyle name="Input [yellow] 4 2 2 2 3 2 8" xfId="24726" xr:uid="{00000000-0005-0000-0000-00005F5E0000}"/>
    <cellStyle name="Input [yellow] 4 2 2 2 3 3" xfId="24727" xr:uid="{00000000-0005-0000-0000-0000605E0000}"/>
    <cellStyle name="Input [yellow] 4 2 2 2 3 4" xfId="24728" xr:uid="{00000000-0005-0000-0000-0000615E0000}"/>
    <cellStyle name="Input [yellow] 4 2 2 2 3 5" xfId="24729" xr:uid="{00000000-0005-0000-0000-0000625E0000}"/>
    <cellStyle name="Input [yellow] 4 2 2 2 3 6" xfId="24730" xr:uid="{00000000-0005-0000-0000-0000635E0000}"/>
    <cellStyle name="Input [yellow] 4 2 2 2 3 7" xfId="24731" xr:uid="{00000000-0005-0000-0000-0000645E0000}"/>
    <cellStyle name="Input [yellow] 4 2 2 2 3 8" xfId="24732" xr:uid="{00000000-0005-0000-0000-0000655E0000}"/>
    <cellStyle name="Input [yellow] 4 2 2 2 3 9" xfId="24733" xr:uid="{00000000-0005-0000-0000-0000665E0000}"/>
    <cellStyle name="Input [yellow] 4 2 2 2 4" xfId="24734" xr:uid="{00000000-0005-0000-0000-0000675E0000}"/>
    <cellStyle name="Input [yellow] 4 2 2 2 4 2" xfId="24735" xr:uid="{00000000-0005-0000-0000-0000685E0000}"/>
    <cellStyle name="Input [yellow] 4 2 2 2 4 3" xfId="24736" xr:uid="{00000000-0005-0000-0000-0000695E0000}"/>
    <cellStyle name="Input [yellow] 4 2 2 2 4 4" xfId="24737" xr:uid="{00000000-0005-0000-0000-00006A5E0000}"/>
    <cellStyle name="Input [yellow] 4 2 2 2 4 5" xfId="24738" xr:uid="{00000000-0005-0000-0000-00006B5E0000}"/>
    <cellStyle name="Input [yellow] 4 2 2 2 4 6" xfId="24739" xr:uid="{00000000-0005-0000-0000-00006C5E0000}"/>
    <cellStyle name="Input [yellow] 4 2 2 2 4 7" xfId="24740" xr:uid="{00000000-0005-0000-0000-00006D5E0000}"/>
    <cellStyle name="Input [yellow] 4 2 2 2 4 8" xfId="24741" xr:uid="{00000000-0005-0000-0000-00006E5E0000}"/>
    <cellStyle name="Input [yellow] 4 2 2 2 4 9" xfId="24742" xr:uid="{00000000-0005-0000-0000-00006F5E0000}"/>
    <cellStyle name="Input [yellow] 4 2 2 2 5" xfId="24743" xr:uid="{00000000-0005-0000-0000-0000705E0000}"/>
    <cellStyle name="Input [yellow] 4 2 2 2 5 2" xfId="24744" xr:uid="{00000000-0005-0000-0000-0000715E0000}"/>
    <cellStyle name="Input [yellow] 4 2 2 2 5 3" xfId="24745" xr:uid="{00000000-0005-0000-0000-0000725E0000}"/>
    <cellStyle name="Input [yellow] 4 2 2 2 5 4" xfId="24746" xr:uid="{00000000-0005-0000-0000-0000735E0000}"/>
    <cellStyle name="Input [yellow] 4 2 2 2 5 5" xfId="24747" xr:uid="{00000000-0005-0000-0000-0000745E0000}"/>
    <cellStyle name="Input [yellow] 4 2 2 2 5 6" xfId="24748" xr:uid="{00000000-0005-0000-0000-0000755E0000}"/>
    <cellStyle name="Input [yellow] 4 2 2 2 5 7" xfId="24749" xr:uid="{00000000-0005-0000-0000-0000765E0000}"/>
    <cellStyle name="Input [yellow] 4 2 2 2 5 8" xfId="24750" xr:uid="{00000000-0005-0000-0000-0000775E0000}"/>
    <cellStyle name="Input [yellow] 4 2 2 2 6" xfId="24751" xr:uid="{00000000-0005-0000-0000-0000785E0000}"/>
    <cellStyle name="Input [yellow] 4 2 2 2 6 2" xfId="24752" xr:uid="{00000000-0005-0000-0000-0000795E0000}"/>
    <cellStyle name="Input [yellow] 4 2 2 2 6 3" xfId="24753" xr:uid="{00000000-0005-0000-0000-00007A5E0000}"/>
    <cellStyle name="Input [yellow] 4 2 2 2 6 4" xfId="24754" xr:uid="{00000000-0005-0000-0000-00007B5E0000}"/>
    <cellStyle name="Input [yellow] 4 2 2 2 6 5" xfId="24755" xr:uid="{00000000-0005-0000-0000-00007C5E0000}"/>
    <cellStyle name="Input [yellow] 4 2 2 2 6 6" xfId="24756" xr:uid="{00000000-0005-0000-0000-00007D5E0000}"/>
    <cellStyle name="Input [yellow] 4 2 2 2 6 7" xfId="24757" xr:uid="{00000000-0005-0000-0000-00007E5E0000}"/>
    <cellStyle name="Input [yellow] 4 2 2 2 6 8" xfId="24758" xr:uid="{00000000-0005-0000-0000-00007F5E0000}"/>
    <cellStyle name="Input [yellow] 4 2 2 2 7" xfId="24759" xr:uid="{00000000-0005-0000-0000-0000805E0000}"/>
    <cellStyle name="Input [yellow] 4 2 2 2 7 2" xfId="24760" xr:uid="{00000000-0005-0000-0000-0000815E0000}"/>
    <cellStyle name="Input [yellow] 4 2 2 2 7 3" xfId="24761" xr:uid="{00000000-0005-0000-0000-0000825E0000}"/>
    <cellStyle name="Input [yellow] 4 2 2 2 7 4" xfId="24762" xr:uid="{00000000-0005-0000-0000-0000835E0000}"/>
    <cellStyle name="Input [yellow] 4 2 2 2 7 5" xfId="24763" xr:uid="{00000000-0005-0000-0000-0000845E0000}"/>
    <cellStyle name="Input [yellow] 4 2 2 2 7 6" xfId="24764" xr:uid="{00000000-0005-0000-0000-0000855E0000}"/>
    <cellStyle name="Input [yellow] 4 2 2 2 7 7" xfId="24765" xr:uid="{00000000-0005-0000-0000-0000865E0000}"/>
    <cellStyle name="Input [yellow] 4 2 2 2 7 8" xfId="24766" xr:uid="{00000000-0005-0000-0000-0000875E0000}"/>
    <cellStyle name="Input [yellow] 4 2 2 2 8" xfId="24767" xr:uid="{00000000-0005-0000-0000-0000885E0000}"/>
    <cellStyle name="Input [yellow] 4 2 2 2 8 2" xfId="24768" xr:uid="{00000000-0005-0000-0000-0000895E0000}"/>
    <cellStyle name="Input [yellow] 4 2 2 2 8 3" xfId="24769" xr:uid="{00000000-0005-0000-0000-00008A5E0000}"/>
    <cellStyle name="Input [yellow] 4 2 2 2 8 4" xfId="24770" xr:uid="{00000000-0005-0000-0000-00008B5E0000}"/>
    <cellStyle name="Input [yellow] 4 2 2 2 8 5" xfId="24771" xr:uid="{00000000-0005-0000-0000-00008C5E0000}"/>
    <cellStyle name="Input [yellow] 4 2 2 2 8 6" xfId="24772" xr:uid="{00000000-0005-0000-0000-00008D5E0000}"/>
    <cellStyle name="Input [yellow] 4 2 2 2 8 7" xfId="24773" xr:uid="{00000000-0005-0000-0000-00008E5E0000}"/>
    <cellStyle name="Input [yellow] 4 2 2 2 8 8" xfId="24774" xr:uid="{00000000-0005-0000-0000-00008F5E0000}"/>
    <cellStyle name="Input [yellow] 4 2 2 2 9" xfId="24775" xr:uid="{00000000-0005-0000-0000-0000905E0000}"/>
    <cellStyle name="Input [yellow] 4 2 2 3" xfId="868" xr:uid="{00000000-0005-0000-0000-0000915E0000}"/>
    <cellStyle name="Input [yellow] 4 2 2 3 10" xfId="24776" xr:uid="{00000000-0005-0000-0000-0000925E0000}"/>
    <cellStyle name="Input [yellow] 4 2 2 3 2" xfId="24777" xr:uid="{00000000-0005-0000-0000-0000935E0000}"/>
    <cellStyle name="Input [yellow] 4 2 2 3 2 2" xfId="24778" xr:uid="{00000000-0005-0000-0000-0000945E0000}"/>
    <cellStyle name="Input [yellow] 4 2 2 3 2 3" xfId="24779" xr:uid="{00000000-0005-0000-0000-0000955E0000}"/>
    <cellStyle name="Input [yellow] 4 2 2 3 2 4" xfId="24780" xr:uid="{00000000-0005-0000-0000-0000965E0000}"/>
    <cellStyle name="Input [yellow] 4 2 2 3 2 5" xfId="24781" xr:uid="{00000000-0005-0000-0000-0000975E0000}"/>
    <cellStyle name="Input [yellow] 4 2 2 3 2 6" xfId="24782" xr:uid="{00000000-0005-0000-0000-0000985E0000}"/>
    <cellStyle name="Input [yellow] 4 2 2 3 2 7" xfId="24783" xr:uid="{00000000-0005-0000-0000-0000995E0000}"/>
    <cellStyle name="Input [yellow] 4 2 2 3 2 8" xfId="24784" xr:uid="{00000000-0005-0000-0000-00009A5E0000}"/>
    <cellStyle name="Input [yellow] 4 2 2 3 3" xfId="24785" xr:uid="{00000000-0005-0000-0000-00009B5E0000}"/>
    <cellStyle name="Input [yellow] 4 2 2 3 4" xfId="24786" xr:uid="{00000000-0005-0000-0000-00009C5E0000}"/>
    <cellStyle name="Input [yellow] 4 2 2 3 5" xfId="24787" xr:uid="{00000000-0005-0000-0000-00009D5E0000}"/>
    <cellStyle name="Input [yellow] 4 2 2 3 6" xfId="24788" xr:uid="{00000000-0005-0000-0000-00009E5E0000}"/>
    <cellStyle name="Input [yellow] 4 2 2 3 7" xfId="24789" xr:uid="{00000000-0005-0000-0000-00009F5E0000}"/>
    <cellStyle name="Input [yellow] 4 2 2 3 8" xfId="24790" xr:uid="{00000000-0005-0000-0000-0000A05E0000}"/>
    <cellStyle name="Input [yellow] 4 2 2 3 9" xfId="24791" xr:uid="{00000000-0005-0000-0000-0000A15E0000}"/>
    <cellStyle name="Input [yellow] 4 2 2 4" xfId="24792" xr:uid="{00000000-0005-0000-0000-0000A25E0000}"/>
    <cellStyle name="Input [yellow] 4 2 2 4 10" xfId="24793" xr:uid="{00000000-0005-0000-0000-0000A35E0000}"/>
    <cellStyle name="Input [yellow] 4 2 2 4 2" xfId="24794" xr:uid="{00000000-0005-0000-0000-0000A45E0000}"/>
    <cellStyle name="Input [yellow] 4 2 2 4 2 2" xfId="24795" xr:uid="{00000000-0005-0000-0000-0000A55E0000}"/>
    <cellStyle name="Input [yellow] 4 2 2 4 2 3" xfId="24796" xr:uid="{00000000-0005-0000-0000-0000A65E0000}"/>
    <cellStyle name="Input [yellow] 4 2 2 4 2 4" xfId="24797" xr:uid="{00000000-0005-0000-0000-0000A75E0000}"/>
    <cellStyle name="Input [yellow] 4 2 2 4 2 5" xfId="24798" xr:uid="{00000000-0005-0000-0000-0000A85E0000}"/>
    <cellStyle name="Input [yellow] 4 2 2 4 2 6" xfId="24799" xr:uid="{00000000-0005-0000-0000-0000A95E0000}"/>
    <cellStyle name="Input [yellow] 4 2 2 4 2 7" xfId="24800" xr:uid="{00000000-0005-0000-0000-0000AA5E0000}"/>
    <cellStyle name="Input [yellow] 4 2 2 4 2 8" xfId="24801" xr:uid="{00000000-0005-0000-0000-0000AB5E0000}"/>
    <cellStyle name="Input [yellow] 4 2 2 4 3" xfId="24802" xr:uid="{00000000-0005-0000-0000-0000AC5E0000}"/>
    <cellStyle name="Input [yellow] 4 2 2 4 4" xfId="24803" xr:uid="{00000000-0005-0000-0000-0000AD5E0000}"/>
    <cellStyle name="Input [yellow] 4 2 2 4 5" xfId="24804" xr:uid="{00000000-0005-0000-0000-0000AE5E0000}"/>
    <cellStyle name="Input [yellow] 4 2 2 4 6" xfId="24805" xr:uid="{00000000-0005-0000-0000-0000AF5E0000}"/>
    <cellStyle name="Input [yellow] 4 2 2 4 7" xfId="24806" xr:uid="{00000000-0005-0000-0000-0000B05E0000}"/>
    <cellStyle name="Input [yellow] 4 2 2 4 8" xfId="24807" xr:uid="{00000000-0005-0000-0000-0000B15E0000}"/>
    <cellStyle name="Input [yellow] 4 2 2 4 9" xfId="24808" xr:uid="{00000000-0005-0000-0000-0000B25E0000}"/>
    <cellStyle name="Input [yellow] 4 2 2 5" xfId="24809" xr:uid="{00000000-0005-0000-0000-0000B35E0000}"/>
    <cellStyle name="Input [yellow] 4 2 2 5 2" xfId="24810" xr:uid="{00000000-0005-0000-0000-0000B45E0000}"/>
    <cellStyle name="Input [yellow] 4 2 2 5 3" xfId="24811" xr:uid="{00000000-0005-0000-0000-0000B55E0000}"/>
    <cellStyle name="Input [yellow] 4 2 2 5 4" xfId="24812" xr:uid="{00000000-0005-0000-0000-0000B65E0000}"/>
    <cellStyle name="Input [yellow] 4 2 2 5 5" xfId="24813" xr:uid="{00000000-0005-0000-0000-0000B75E0000}"/>
    <cellStyle name="Input [yellow] 4 2 2 5 6" xfId="24814" xr:uid="{00000000-0005-0000-0000-0000B85E0000}"/>
    <cellStyle name="Input [yellow] 4 2 2 5 7" xfId="24815" xr:uid="{00000000-0005-0000-0000-0000B95E0000}"/>
    <cellStyle name="Input [yellow] 4 2 2 5 8" xfId="24816" xr:uid="{00000000-0005-0000-0000-0000BA5E0000}"/>
    <cellStyle name="Input [yellow] 4 2 2 5 9" xfId="24817" xr:uid="{00000000-0005-0000-0000-0000BB5E0000}"/>
    <cellStyle name="Input [yellow] 4 2 2 6" xfId="24818" xr:uid="{00000000-0005-0000-0000-0000BC5E0000}"/>
    <cellStyle name="Input [yellow] 4 2 2 6 2" xfId="24819" xr:uid="{00000000-0005-0000-0000-0000BD5E0000}"/>
    <cellStyle name="Input [yellow] 4 2 2 6 3" xfId="24820" xr:uid="{00000000-0005-0000-0000-0000BE5E0000}"/>
    <cellStyle name="Input [yellow] 4 2 2 6 4" xfId="24821" xr:uid="{00000000-0005-0000-0000-0000BF5E0000}"/>
    <cellStyle name="Input [yellow] 4 2 2 6 5" xfId="24822" xr:uid="{00000000-0005-0000-0000-0000C05E0000}"/>
    <cellStyle name="Input [yellow] 4 2 2 6 6" xfId="24823" xr:uid="{00000000-0005-0000-0000-0000C15E0000}"/>
    <cellStyle name="Input [yellow] 4 2 2 6 7" xfId="24824" xr:uid="{00000000-0005-0000-0000-0000C25E0000}"/>
    <cellStyle name="Input [yellow] 4 2 2 6 8" xfId="24825" xr:uid="{00000000-0005-0000-0000-0000C35E0000}"/>
    <cellStyle name="Input [yellow] 4 2 2 7" xfId="24826" xr:uid="{00000000-0005-0000-0000-0000C45E0000}"/>
    <cellStyle name="Input [yellow] 4 2 2 7 2" xfId="24827" xr:uid="{00000000-0005-0000-0000-0000C55E0000}"/>
    <cellStyle name="Input [yellow] 4 2 2 7 3" xfId="24828" xr:uid="{00000000-0005-0000-0000-0000C65E0000}"/>
    <cellStyle name="Input [yellow] 4 2 2 7 4" xfId="24829" xr:uid="{00000000-0005-0000-0000-0000C75E0000}"/>
    <cellStyle name="Input [yellow] 4 2 2 7 5" xfId="24830" xr:uid="{00000000-0005-0000-0000-0000C85E0000}"/>
    <cellStyle name="Input [yellow] 4 2 2 7 6" xfId="24831" xr:uid="{00000000-0005-0000-0000-0000C95E0000}"/>
    <cellStyle name="Input [yellow] 4 2 2 7 7" xfId="24832" xr:uid="{00000000-0005-0000-0000-0000CA5E0000}"/>
    <cellStyle name="Input [yellow] 4 2 2 7 8" xfId="24833" xr:uid="{00000000-0005-0000-0000-0000CB5E0000}"/>
    <cellStyle name="Input [yellow] 4 2 2 8" xfId="24834" xr:uid="{00000000-0005-0000-0000-0000CC5E0000}"/>
    <cellStyle name="Input [yellow] 4 2 2 8 2" xfId="24835" xr:uid="{00000000-0005-0000-0000-0000CD5E0000}"/>
    <cellStyle name="Input [yellow] 4 2 2 8 3" xfId="24836" xr:uid="{00000000-0005-0000-0000-0000CE5E0000}"/>
    <cellStyle name="Input [yellow] 4 2 2 8 4" xfId="24837" xr:uid="{00000000-0005-0000-0000-0000CF5E0000}"/>
    <cellStyle name="Input [yellow] 4 2 2 8 5" xfId="24838" xr:uid="{00000000-0005-0000-0000-0000D05E0000}"/>
    <cellStyle name="Input [yellow] 4 2 2 8 6" xfId="24839" xr:uid="{00000000-0005-0000-0000-0000D15E0000}"/>
    <cellStyle name="Input [yellow] 4 2 2 8 7" xfId="24840" xr:uid="{00000000-0005-0000-0000-0000D25E0000}"/>
    <cellStyle name="Input [yellow] 4 2 2 8 8" xfId="24841" xr:uid="{00000000-0005-0000-0000-0000D35E0000}"/>
    <cellStyle name="Input [yellow] 4 2 2 9" xfId="24842" xr:uid="{00000000-0005-0000-0000-0000D45E0000}"/>
    <cellStyle name="Input [yellow] 4 2 2 9 2" xfId="24843" xr:uid="{00000000-0005-0000-0000-0000D55E0000}"/>
    <cellStyle name="Input [yellow] 4 2 2 9 3" xfId="24844" xr:uid="{00000000-0005-0000-0000-0000D65E0000}"/>
    <cellStyle name="Input [yellow] 4 2 2 9 4" xfId="24845" xr:uid="{00000000-0005-0000-0000-0000D75E0000}"/>
    <cellStyle name="Input [yellow] 4 2 2 9 5" xfId="24846" xr:uid="{00000000-0005-0000-0000-0000D85E0000}"/>
    <cellStyle name="Input [yellow] 4 2 2 9 6" xfId="24847" xr:uid="{00000000-0005-0000-0000-0000D95E0000}"/>
    <cellStyle name="Input [yellow] 4 2 2 9 7" xfId="24848" xr:uid="{00000000-0005-0000-0000-0000DA5E0000}"/>
    <cellStyle name="Input [yellow] 4 2 2 9 8" xfId="24849" xr:uid="{00000000-0005-0000-0000-0000DB5E0000}"/>
    <cellStyle name="Input [yellow] 4 2 3" xfId="869" xr:uid="{00000000-0005-0000-0000-0000DC5E0000}"/>
    <cellStyle name="Input [yellow] 4 2 3 10" xfId="24850" xr:uid="{00000000-0005-0000-0000-0000DD5E0000}"/>
    <cellStyle name="Input [yellow] 4 2 3 11" xfId="24851" xr:uid="{00000000-0005-0000-0000-0000DE5E0000}"/>
    <cellStyle name="Input [yellow] 4 2 3 12" xfId="24852" xr:uid="{00000000-0005-0000-0000-0000DF5E0000}"/>
    <cellStyle name="Input [yellow] 4 2 3 13" xfId="24853" xr:uid="{00000000-0005-0000-0000-0000E05E0000}"/>
    <cellStyle name="Input [yellow] 4 2 3 14" xfId="24854" xr:uid="{00000000-0005-0000-0000-0000E15E0000}"/>
    <cellStyle name="Input [yellow] 4 2 3 15" xfId="24855" xr:uid="{00000000-0005-0000-0000-0000E25E0000}"/>
    <cellStyle name="Input [yellow] 4 2 3 16" xfId="24856" xr:uid="{00000000-0005-0000-0000-0000E35E0000}"/>
    <cellStyle name="Input [yellow] 4 2 3 17" xfId="24857" xr:uid="{00000000-0005-0000-0000-0000E45E0000}"/>
    <cellStyle name="Input [yellow] 4 2 3 2" xfId="870" xr:uid="{00000000-0005-0000-0000-0000E55E0000}"/>
    <cellStyle name="Input [yellow] 4 2 3 2 10" xfId="24858" xr:uid="{00000000-0005-0000-0000-0000E65E0000}"/>
    <cellStyle name="Input [yellow] 4 2 3 2 11" xfId="24859" xr:uid="{00000000-0005-0000-0000-0000E75E0000}"/>
    <cellStyle name="Input [yellow] 4 2 3 2 12" xfId="24860" xr:uid="{00000000-0005-0000-0000-0000E85E0000}"/>
    <cellStyle name="Input [yellow] 4 2 3 2 13" xfId="24861" xr:uid="{00000000-0005-0000-0000-0000E95E0000}"/>
    <cellStyle name="Input [yellow] 4 2 3 2 14" xfId="24862" xr:uid="{00000000-0005-0000-0000-0000EA5E0000}"/>
    <cellStyle name="Input [yellow] 4 2 3 2 15" xfId="24863" xr:uid="{00000000-0005-0000-0000-0000EB5E0000}"/>
    <cellStyle name="Input [yellow] 4 2 3 2 16" xfId="24864" xr:uid="{00000000-0005-0000-0000-0000EC5E0000}"/>
    <cellStyle name="Input [yellow] 4 2 3 2 2" xfId="871" xr:uid="{00000000-0005-0000-0000-0000ED5E0000}"/>
    <cellStyle name="Input [yellow] 4 2 3 2 2 10" xfId="24865" xr:uid="{00000000-0005-0000-0000-0000EE5E0000}"/>
    <cellStyle name="Input [yellow] 4 2 3 2 2 2" xfId="24866" xr:uid="{00000000-0005-0000-0000-0000EF5E0000}"/>
    <cellStyle name="Input [yellow] 4 2 3 2 2 2 2" xfId="24867" xr:uid="{00000000-0005-0000-0000-0000F05E0000}"/>
    <cellStyle name="Input [yellow] 4 2 3 2 2 2 3" xfId="24868" xr:uid="{00000000-0005-0000-0000-0000F15E0000}"/>
    <cellStyle name="Input [yellow] 4 2 3 2 2 2 4" xfId="24869" xr:uid="{00000000-0005-0000-0000-0000F25E0000}"/>
    <cellStyle name="Input [yellow] 4 2 3 2 2 2 5" xfId="24870" xr:uid="{00000000-0005-0000-0000-0000F35E0000}"/>
    <cellStyle name="Input [yellow] 4 2 3 2 2 2 6" xfId="24871" xr:uid="{00000000-0005-0000-0000-0000F45E0000}"/>
    <cellStyle name="Input [yellow] 4 2 3 2 2 2 7" xfId="24872" xr:uid="{00000000-0005-0000-0000-0000F55E0000}"/>
    <cellStyle name="Input [yellow] 4 2 3 2 2 2 8" xfId="24873" xr:uid="{00000000-0005-0000-0000-0000F65E0000}"/>
    <cellStyle name="Input [yellow] 4 2 3 2 2 3" xfId="24874" xr:uid="{00000000-0005-0000-0000-0000F75E0000}"/>
    <cellStyle name="Input [yellow] 4 2 3 2 2 4" xfId="24875" xr:uid="{00000000-0005-0000-0000-0000F85E0000}"/>
    <cellStyle name="Input [yellow] 4 2 3 2 2 5" xfId="24876" xr:uid="{00000000-0005-0000-0000-0000F95E0000}"/>
    <cellStyle name="Input [yellow] 4 2 3 2 2 6" xfId="24877" xr:uid="{00000000-0005-0000-0000-0000FA5E0000}"/>
    <cellStyle name="Input [yellow] 4 2 3 2 2 7" xfId="24878" xr:uid="{00000000-0005-0000-0000-0000FB5E0000}"/>
    <cellStyle name="Input [yellow] 4 2 3 2 2 8" xfId="24879" xr:uid="{00000000-0005-0000-0000-0000FC5E0000}"/>
    <cellStyle name="Input [yellow] 4 2 3 2 2 9" xfId="24880" xr:uid="{00000000-0005-0000-0000-0000FD5E0000}"/>
    <cellStyle name="Input [yellow] 4 2 3 2 3" xfId="24881" xr:uid="{00000000-0005-0000-0000-0000FE5E0000}"/>
    <cellStyle name="Input [yellow] 4 2 3 2 3 10" xfId="24882" xr:uid="{00000000-0005-0000-0000-0000FF5E0000}"/>
    <cellStyle name="Input [yellow] 4 2 3 2 3 2" xfId="24883" xr:uid="{00000000-0005-0000-0000-0000005F0000}"/>
    <cellStyle name="Input [yellow] 4 2 3 2 3 2 2" xfId="24884" xr:uid="{00000000-0005-0000-0000-0000015F0000}"/>
    <cellStyle name="Input [yellow] 4 2 3 2 3 2 3" xfId="24885" xr:uid="{00000000-0005-0000-0000-0000025F0000}"/>
    <cellStyle name="Input [yellow] 4 2 3 2 3 2 4" xfId="24886" xr:uid="{00000000-0005-0000-0000-0000035F0000}"/>
    <cellStyle name="Input [yellow] 4 2 3 2 3 2 5" xfId="24887" xr:uid="{00000000-0005-0000-0000-0000045F0000}"/>
    <cellStyle name="Input [yellow] 4 2 3 2 3 2 6" xfId="24888" xr:uid="{00000000-0005-0000-0000-0000055F0000}"/>
    <cellStyle name="Input [yellow] 4 2 3 2 3 2 7" xfId="24889" xr:uid="{00000000-0005-0000-0000-0000065F0000}"/>
    <cellStyle name="Input [yellow] 4 2 3 2 3 2 8" xfId="24890" xr:uid="{00000000-0005-0000-0000-0000075F0000}"/>
    <cellStyle name="Input [yellow] 4 2 3 2 3 3" xfId="24891" xr:uid="{00000000-0005-0000-0000-0000085F0000}"/>
    <cellStyle name="Input [yellow] 4 2 3 2 3 4" xfId="24892" xr:uid="{00000000-0005-0000-0000-0000095F0000}"/>
    <cellStyle name="Input [yellow] 4 2 3 2 3 5" xfId="24893" xr:uid="{00000000-0005-0000-0000-00000A5F0000}"/>
    <cellStyle name="Input [yellow] 4 2 3 2 3 6" xfId="24894" xr:uid="{00000000-0005-0000-0000-00000B5F0000}"/>
    <cellStyle name="Input [yellow] 4 2 3 2 3 7" xfId="24895" xr:uid="{00000000-0005-0000-0000-00000C5F0000}"/>
    <cellStyle name="Input [yellow] 4 2 3 2 3 8" xfId="24896" xr:uid="{00000000-0005-0000-0000-00000D5F0000}"/>
    <cellStyle name="Input [yellow] 4 2 3 2 3 9" xfId="24897" xr:uid="{00000000-0005-0000-0000-00000E5F0000}"/>
    <cellStyle name="Input [yellow] 4 2 3 2 4" xfId="24898" xr:uid="{00000000-0005-0000-0000-00000F5F0000}"/>
    <cellStyle name="Input [yellow] 4 2 3 2 4 2" xfId="24899" xr:uid="{00000000-0005-0000-0000-0000105F0000}"/>
    <cellStyle name="Input [yellow] 4 2 3 2 4 3" xfId="24900" xr:uid="{00000000-0005-0000-0000-0000115F0000}"/>
    <cellStyle name="Input [yellow] 4 2 3 2 4 4" xfId="24901" xr:uid="{00000000-0005-0000-0000-0000125F0000}"/>
    <cellStyle name="Input [yellow] 4 2 3 2 4 5" xfId="24902" xr:uid="{00000000-0005-0000-0000-0000135F0000}"/>
    <cellStyle name="Input [yellow] 4 2 3 2 4 6" xfId="24903" xr:uid="{00000000-0005-0000-0000-0000145F0000}"/>
    <cellStyle name="Input [yellow] 4 2 3 2 4 7" xfId="24904" xr:uid="{00000000-0005-0000-0000-0000155F0000}"/>
    <cellStyle name="Input [yellow] 4 2 3 2 4 8" xfId="24905" xr:uid="{00000000-0005-0000-0000-0000165F0000}"/>
    <cellStyle name="Input [yellow] 4 2 3 2 4 9" xfId="24906" xr:uid="{00000000-0005-0000-0000-0000175F0000}"/>
    <cellStyle name="Input [yellow] 4 2 3 2 5" xfId="24907" xr:uid="{00000000-0005-0000-0000-0000185F0000}"/>
    <cellStyle name="Input [yellow] 4 2 3 2 5 2" xfId="24908" xr:uid="{00000000-0005-0000-0000-0000195F0000}"/>
    <cellStyle name="Input [yellow] 4 2 3 2 5 3" xfId="24909" xr:uid="{00000000-0005-0000-0000-00001A5F0000}"/>
    <cellStyle name="Input [yellow] 4 2 3 2 5 4" xfId="24910" xr:uid="{00000000-0005-0000-0000-00001B5F0000}"/>
    <cellStyle name="Input [yellow] 4 2 3 2 5 5" xfId="24911" xr:uid="{00000000-0005-0000-0000-00001C5F0000}"/>
    <cellStyle name="Input [yellow] 4 2 3 2 5 6" xfId="24912" xr:uid="{00000000-0005-0000-0000-00001D5F0000}"/>
    <cellStyle name="Input [yellow] 4 2 3 2 5 7" xfId="24913" xr:uid="{00000000-0005-0000-0000-00001E5F0000}"/>
    <cellStyle name="Input [yellow] 4 2 3 2 5 8" xfId="24914" xr:uid="{00000000-0005-0000-0000-00001F5F0000}"/>
    <cellStyle name="Input [yellow] 4 2 3 2 6" xfId="24915" xr:uid="{00000000-0005-0000-0000-0000205F0000}"/>
    <cellStyle name="Input [yellow] 4 2 3 2 6 2" xfId="24916" xr:uid="{00000000-0005-0000-0000-0000215F0000}"/>
    <cellStyle name="Input [yellow] 4 2 3 2 6 3" xfId="24917" xr:uid="{00000000-0005-0000-0000-0000225F0000}"/>
    <cellStyle name="Input [yellow] 4 2 3 2 6 4" xfId="24918" xr:uid="{00000000-0005-0000-0000-0000235F0000}"/>
    <cellStyle name="Input [yellow] 4 2 3 2 6 5" xfId="24919" xr:uid="{00000000-0005-0000-0000-0000245F0000}"/>
    <cellStyle name="Input [yellow] 4 2 3 2 6 6" xfId="24920" xr:uid="{00000000-0005-0000-0000-0000255F0000}"/>
    <cellStyle name="Input [yellow] 4 2 3 2 6 7" xfId="24921" xr:uid="{00000000-0005-0000-0000-0000265F0000}"/>
    <cellStyle name="Input [yellow] 4 2 3 2 6 8" xfId="24922" xr:uid="{00000000-0005-0000-0000-0000275F0000}"/>
    <cellStyle name="Input [yellow] 4 2 3 2 7" xfId="24923" xr:uid="{00000000-0005-0000-0000-0000285F0000}"/>
    <cellStyle name="Input [yellow] 4 2 3 2 7 2" xfId="24924" xr:uid="{00000000-0005-0000-0000-0000295F0000}"/>
    <cellStyle name="Input [yellow] 4 2 3 2 7 3" xfId="24925" xr:uid="{00000000-0005-0000-0000-00002A5F0000}"/>
    <cellStyle name="Input [yellow] 4 2 3 2 7 4" xfId="24926" xr:uid="{00000000-0005-0000-0000-00002B5F0000}"/>
    <cellStyle name="Input [yellow] 4 2 3 2 7 5" xfId="24927" xr:uid="{00000000-0005-0000-0000-00002C5F0000}"/>
    <cellStyle name="Input [yellow] 4 2 3 2 7 6" xfId="24928" xr:uid="{00000000-0005-0000-0000-00002D5F0000}"/>
    <cellStyle name="Input [yellow] 4 2 3 2 7 7" xfId="24929" xr:uid="{00000000-0005-0000-0000-00002E5F0000}"/>
    <cellStyle name="Input [yellow] 4 2 3 2 7 8" xfId="24930" xr:uid="{00000000-0005-0000-0000-00002F5F0000}"/>
    <cellStyle name="Input [yellow] 4 2 3 2 8" xfId="24931" xr:uid="{00000000-0005-0000-0000-0000305F0000}"/>
    <cellStyle name="Input [yellow] 4 2 3 2 8 2" xfId="24932" xr:uid="{00000000-0005-0000-0000-0000315F0000}"/>
    <cellStyle name="Input [yellow] 4 2 3 2 8 3" xfId="24933" xr:uid="{00000000-0005-0000-0000-0000325F0000}"/>
    <cellStyle name="Input [yellow] 4 2 3 2 8 4" xfId="24934" xr:uid="{00000000-0005-0000-0000-0000335F0000}"/>
    <cellStyle name="Input [yellow] 4 2 3 2 8 5" xfId="24935" xr:uid="{00000000-0005-0000-0000-0000345F0000}"/>
    <cellStyle name="Input [yellow] 4 2 3 2 8 6" xfId="24936" xr:uid="{00000000-0005-0000-0000-0000355F0000}"/>
    <cellStyle name="Input [yellow] 4 2 3 2 8 7" xfId="24937" xr:uid="{00000000-0005-0000-0000-0000365F0000}"/>
    <cellStyle name="Input [yellow] 4 2 3 2 8 8" xfId="24938" xr:uid="{00000000-0005-0000-0000-0000375F0000}"/>
    <cellStyle name="Input [yellow] 4 2 3 2 9" xfId="24939" xr:uid="{00000000-0005-0000-0000-0000385F0000}"/>
    <cellStyle name="Input [yellow] 4 2 3 3" xfId="872" xr:uid="{00000000-0005-0000-0000-0000395F0000}"/>
    <cellStyle name="Input [yellow] 4 2 3 3 10" xfId="24940" xr:uid="{00000000-0005-0000-0000-00003A5F0000}"/>
    <cellStyle name="Input [yellow] 4 2 3 3 2" xfId="24941" xr:uid="{00000000-0005-0000-0000-00003B5F0000}"/>
    <cellStyle name="Input [yellow] 4 2 3 3 2 2" xfId="24942" xr:uid="{00000000-0005-0000-0000-00003C5F0000}"/>
    <cellStyle name="Input [yellow] 4 2 3 3 2 3" xfId="24943" xr:uid="{00000000-0005-0000-0000-00003D5F0000}"/>
    <cellStyle name="Input [yellow] 4 2 3 3 2 4" xfId="24944" xr:uid="{00000000-0005-0000-0000-00003E5F0000}"/>
    <cellStyle name="Input [yellow] 4 2 3 3 2 5" xfId="24945" xr:uid="{00000000-0005-0000-0000-00003F5F0000}"/>
    <cellStyle name="Input [yellow] 4 2 3 3 2 6" xfId="24946" xr:uid="{00000000-0005-0000-0000-0000405F0000}"/>
    <cellStyle name="Input [yellow] 4 2 3 3 2 7" xfId="24947" xr:uid="{00000000-0005-0000-0000-0000415F0000}"/>
    <cellStyle name="Input [yellow] 4 2 3 3 2 8" xfId="24948" xr:uid="{00000000-0005-0000-0000-0000425F0000}"/>
    <cellStyle name="Input [yellow] 4 2 3 3 3" xfId="24949" xr:uid="{00000000-0005-0000-0000-0000435F0000}"/>
    <cellStyle name="Input [yellow] 4 2 3 3 4" xfId="24950" xr:uid="{00000000-0005-0000-0000-0000445F0000}"/>
    <cellStyle name="Input [yellow] 4 2 3 3 5" xfId="24951" xr:uid="{00000000-0005-0000-0000-0000455F0000}"/>
    <cellStyle name="Input [yellow] 4 2 3 3 6" xfId="24952" xr:uid="{00000000-0005-0000-0000-0000465F0000}"/>
    <cellStyle name="Input [yellow] 4 2 3 3 7" xfId="24953" xr:uid="{00000000-0005-0000-0000-0000475F0000}"/>
    <cellStyle name="Input [yellow] 4 2 3 3 8" xfId="24954" xr:uid="{00000000-0005-0000-0000-0000485F0000}"/>
    <cellStyle name="Input [yellow] 4 2 3 3 9" xfId="24955" xr:uid="{00000000-0005-0000-0000-0000495F0000}"/>
    <cellStyle name="Input [yellow] 4 2 3 4" xfId="24956" xr:uid="{00000000-0005-0000-0000-00004A5F0000}"/>
    <cellStyle name="Input [yellow] 4 2 3 4 10" xfId="24957" xr:uid="{00000000-0005-0000-0000-00004B5F0000}"/>
    <cellStyle name="Input [yellow] 4 2 3 4 2" xfId="24958" xr:uid="{00000000-0005-0000-0000-00004C5F0000}"/>
    <cellStyle name="Input [yellow] 4 2 3 4 2 2" xfId="24959" xr:uid="{00000000-0005-0000-0000-00004D5F0000}"/>
    <cellStyle name="Input [yellow] 4 2 3 4 2 3" xfId="24960" xr:uid="{00000000-0005-0000-0000-00004E5F0000}"/>
    <cellStyle name="Input [yellow] 4 2 3 4 2 4" xfId="24961" xr:uid="{00000000-0005-0000-0000-00004F5F0000}"/>
    <cellStyle name="Input [yellow] 4 2 3 4 2 5" xfId="24962" xr:uid="{00000000-0005-0000-0000-0000505F0000}"/>
    <cellStyle name="Input [yellow] 4 2 3 4 2 6" xfId="24963" xr:uid="{00000000-0005-0000-0000-0000515F0000}"/>
    <cellStyle name="Input [yellow] 4 2 3 4 2 7" xfId="24964" xr:uid="{00000000-0005-0000-0000-0000525F0000}"/>
    <cellStyle name="Input [yellow] 4 2 3 4 2 8" xfId="24965" xr:uid="{00000000-0005-0000-0000-0000535F0000}"/>
    <cellStyle name="Input [yellow] 4 2 3 4 3" xfId="24966" xr:uid="{00000000-0005-0000-0000-0000545F0000}"/>
    <cellStyle name="Input [yellow] 4 2 3 4 4" xfId="24967" xr:uid="{00000000-0005-0000-0000-0000555F0000}"/>
    <cellStyle name="Input [yellow] 4 2 3 4 5" xfId="24968" xr:uid="{00000000-0005-0000-0000-0000565F0000}"/>
    <cellStyle name="Input [yellow] 4 2 3 4 6" xfId="24969" xr:uid="{00000000-0005-0000-0000-0000575F0000}"/>
    <cellStyle name="Input [yellow] 4 2 3 4 7" xfId="24970" xr:uid="{00000000-0005-0000-0000-0000585F0000}"/>
    <cellStyle name="Input [yellow] 4 2 3 4 8" xfId="24971" xr:uid="{00000000-0005-0000-0000-0000595F0000}"/>
    <cellStyle name="Input [yellow] 4 2 3 4 9" xfId="24972" xr:uid="{00000000-0005-0000-0000-00005A5F0000}"/>
    <cellStyle name="Input [yellow] 4 2 3 5" xfId="24973" xr:uid="{00000000-0005-0000-0000-00005B5F0000}"/>
    <cellStyle name="Input [yellow] 4 2 3 5 2" xfId="24974" xr:uid="{00000000-0005-0000-0000-00005C5F0000}"/>
    <cellStyle name="Input [yellow] 4 2 3 5 3" xfId="24975" xr:uid="{00000000-0005-0000-0000-00005D5F0000}"/>
    <cellStyle name="Input [yellow] 4 2 3 5 4" xfId="24976" xr:uid="{00000000-0005-0000-0000-00005E5F0000}"/>
    <cellStyle name="Input [yellow] 4 2 3 5 5" xfId="24977" xr:uid="{00000000-0005-0000-0000-00005F5F0000}"/>
    <cellStyle name="Input [yellow] 4 2 3 5 6" xfId="24978" xr:uid="{00000000-0005-0000-0000-0000605F0000}"/>
    <cellStyle name="Input [yellow] 4 2 3 5 7" xfId="24979" xr:uid="{00000000-0005-0000-0000-0000615F0000}"/>
    <cellStyle name="Input [yellow] 4 2 3 5 8" xfId="24980" xr:uid="{00000000-0005-0000-0000-0000625F0000}"/>
    <cellStyle name="Input [yellow] 4 2 3 5 9" xfId="24981" xr:uid="{00000000-0005-0000-0000-0000635F0000}"/>
    <cellStyle name="Input [yellow] 4 2 3 6" xfId="24982" xr:uid="{00000000-0005-0000-0000-0000645F0000}"/>
    <cellStyle name="Input [yellow] 4 2 3 6 2" xfId="24983" xr:uid="{00000000-0005-0000-0000-0000655F0000}"/>
    <cellStyle name="Input [yellow] 4 2 3 6 3" xfId="24984" xr:uid="{00000000-0005-0000-0000-0000665F0000}"/>
    <cellStyle name="Input [yellow] 4 2 3 6 4" xfId="24985" xr:uid="{00000000-0005-0000-0000-0000675F0000}"/>
    <cellStyle name="Input [yellow] 4 2 3 6 5" xfId="24986" xr:uid="{00000000-0005-0000-0000-0000685F0000}"/>
    <cellStyle name="Input [yellow] 4 2 3 6 6" xfId="24987" xr:uid="{00000000-0005-0000-0000-0000695F0000}"/>
    <cellStyle name="Input [yellow] 4 2 3 6 7" xfId="24988" xr:uid="{00000000-0005-0000-0000-00006A5F0000}"/>
    <cellStyle name="Input [yellow] 4 2 3 6 8" xfId="24989" xr:uid="{00000000-0005-0000-0000-00006B5F0000}"/>
    <cellStyle name="Input [yellow] 4 2 3 7" xfId="24990" xr:uid="{00000000-0005-0000-0000-00006C5F0000}"/>
    <cellStyle name="Input [yellow] 4 2 3 7 2" xfId="24991" xr:uid="{00000000-0005-0000-0000-00006D5F0000}"/>
    <cellStyle name="Input [yellow] 4 2 3 7 3" xfId="24992" xr:uid="{00000000-0005-0000-0000-00006E5F0000}"/>
    <cellStyle name="Input [yellow] 4 2 3 7 4" xfId="24993" xr:uid="{00000000-0005-0000-0000-00006F5F0000}"/>
    <cellStyle name="Input [yellow] 4 2 3 7 5" xfId="24994" xr:uid="{00000000-0005-0000-0000-0000705F0000}"/>
    <cellStyle name="Input [yellow] 4 2 3 7 6" xfId="24995" xr:uid="{00000000-0005-0000-0000-0000715F0000}"/>
    <cellStyle name="Input [yellow] 4 2 3 7 7" xfId="24996" xr:uid="{00000000-0005-0000-0000-0000725F0000}"/>
    <cellStyle name="Input [yellow] 4 2 3 7 8" xfId="24997" xr:uid="{00000000-0005-0000-0000-0000735F0000}"/>
    <cellStyle name="Input [yellow] 4 2 3 8" xfId="24998" xr:uid="{00000000-0005-0000-0000-0000745F0000}"/>
    <cellStyle name="Input [yellow] 4 2 3 8 2" xfId="24999" xr:uid="{00000000-0005-0000-0000-0000755F0000}"/>
    <cellStyle name="Input [yellow] 4 2 3 8 3" xfId="25000" xr:uid="{00000000-0005-0000-0000-0000765F0000}"/>
    <cellStyle name="Input [yellow] 4 2 3 8 4" xfId="25001" xr:uid="{00000000-0005-0000-0000-0000775F0000}"/>
    <cellStyle name="Input [yellow] 4 2 3 8 5" xfId="25002" xr:uid="{00000000-0005-0000-0000-0000785F0000}"/>
    <cellStyle name="Input [yellow] 4 2 3 8 6" xfId="25003" xr:uid="{00000000-0005-0000-0000-0000795F0000}"/>
    <cellStyle name="Input [yellow] 4 2 3 8 7" xfId="25004" xr:uid="{00000000-0005-0000-0000-00007A5F0000}"/>
    <cellStyle name="Input [yellow] 4 2 3 8 8" xfId="25005" xr:uid="{00000000-0005-0000-0000-00007B5F0000}"/>
    <cellStyle name="Input [yellow] 4 2 3 9" xfId="25006" xr:uid="{00000000-0005-0000-0000-00007C5F0000}"/>
    <cellStyle name="Input [yellow] 4 2 3 9 2" xfId="25007" xr:uid="{00000000-0005-0000-0000-00007D5F0000}"/>
    <cellStyle name="Input [yellow] 4 2 3 9 3" xfId="25008" xr:uid="{00000000-0005-0000-0000-00007E5F0000}"/>
    <cellStyle name="Input [yellow] 4 2 3 9 4" xfId="25009" xr:uid="{00000000-0005-0000-0000-00007F5F0000}"/>
    <cellStyle name="Input [yellow] 4 2 3 9 5" xfId="25010" xr:uid="{00000000-0005-0000-0000-0000805F0000}"/>
    <cellStyle name="Input [yellow] 4 2 3 9 6" xfId="25011" xr:uid="{00000000-0005-0000-0000-0000815F0000}"/>
    <cellStyle name="Input [yellow] 4 2 3 9 7" xfId="25012" xr:uid="{00000000-0005-0000-0000-0000825F0000}"/>
    <cellStyle name="Input [yellow] 4 2 3 9 8" xfId="25013" xr:uid="{00000000-0005-0000-0000-0000835F0000}"/>
    <cellStyle name="Input [yellow] 4 2 4" xfId="873" xr:uid="{00000000-0005-0000-0000-0000845F0000}"/>
    <cellStyle name="Input [yellow] 4 2 4 10" xfId="25014" xr:uid="{00000000-0005-0000-0000-0000855F0000}"/>
    <cellStyle name="Input [yellow] 4 2 4 11" xfId="25015" xr:uid="{00000000-0005-0000-0000-0000865F0000}"/>
    <cellStyle name="Input [yellow] 4 2 4 12" xfId="25016" xr:uid="{00000000-0005-0000-0000-0000875F0000}"/>
    <cellStyle name="Input [yellow] 4 2 4 13" xfId="25017" xr:uid="{00000000-0005-0000-0000-0000885F0000}"/>
    <cellStyle name="Input [yellow] 4 2 4 14" xfId="25018" xr:uid="{00000000-0005-0000-0000-0000895F0000}"/>
    <cellStyle name="Input [yellow] 4 2 4 15" xfId="25019" xr:uid="{00000000-0005-0000-0000-00008A5F0000}"/>
    <cellStyle name="Input [yellow] 4 2 4 16" xfId="25020" xr:uid="{00000000-0005-0000-0000-00008B5F0000}"/>
    <cellStyle name="Input [yellow] 4 2 4 2" xfId="874" xr:uid="{00000000-0005-0000-0000-00008C5F0000}"/>
    <cellStyle name="Input [yellow] 4 2 4 2 10" xfId="25021" xr:uid="{00000000-0005-0000-0000-00008D5F0000}"/>
    <cellStyle name="Input [yellow] 4 2 4 2 2" xfId="25022" xr:uid="{00000000-0005-0000-0000-00008E5F0000}"/>
    <cellStyle name="Input [yellow] 4 2 4 2 2 2" xfId="25023" xr:uid="{00000000-0005-0000-0000-00008F5F0000}"/>
    <cellStyle name="Input [yellow] 4 2 4 2 2 3" xfId="25024" xr:uid="{00000000-0005-0000-0000-0000905F0000}"/>
    <cellStyle name="Input [yellow] 4 2 4 2 2 4" xfId="25025" xr:uid="{00000000-0005-0000-0000-0000915F0000}"/>
    <cellStyle name="Input [yellow] 4 2 4 2 2 5" xfId="25026" xr:uid="{00000000-0005-0000-0000-0000925F0000}"/>
    <cellStyle name="Input [yellow] 4 2 4 2 2 6" xfId="25027" xr:uid="{00000000-0005-0000-0000-0000935F0000}"/>
    <cellStyle name="Input [yellow] 4 2 4 2 2 7" xfId="25028" xr:uid="{00000000-0005-0000-0000-0000945F0000}"/>
    <cellStyle name="Input [yellow] 4 2 4 2 2 8" xfId="25029" xr:uid="{00000000-0005-0000-0000-0000955F0000}"/>
    <cellStyle name="Input [yellow] 4 2 4 2 3" xfId="25030" xr:uid="{00000000-0005-0000-0000-0000965F0000}"/>
    <cellStyle name="Input [yellow] 4 2 4 2 4" xfId="25031" xr:uid="{00000000-0005-0000-0000-0000975F0000}"/>
    <cellStyle name="Input [yellow] 4 2 4 2 5" xfId="25032" xr:uid="{00000000-0005-0000-0000-0000985F0000}"/>
    <cellStyle name="Input [yellow] 4 2 4 2 6" xfId="25033" xr:uid="{00000000-0005-0000-0000-0000995F0000}"/>
    <cellStyle name="Input [yellow] 4 2 4 2 7" xfId="25034" xr:uid="{00000000-0005-0000-0000-00009A5F0000}"/>
    <cellStyle name="Input [yellow] 4 2 4 2 8" xfId="25035" xr:uid="{00000000-0005-0000-0000-00009B5F0000}"/>
    <cellStyle name="Input [yellow] 4 2 4 2 9" xfId="25036" xr:uid="{00000000-0005-0000-0000-00009C5F0000}"/>
    <cellStyle name="Input [yellow] 4 2 4 3" xfId="25037" xr:uid="{00000000-0005-0000-0000-00009D5F0000}"/>
    <cellStyle name="Input [yellow] 4 2 4 3 10" xfId="25038" xr:uid="{00000000-0005-0000-0000-00009E5F0000}"/>
    <cellStyle name="Input [yellow] 4 2 4 3 2" xfId="25039" xr:uid="{00000000-0005-0000-0000-00009F5F0000}"/>
    <cellStyle name="Input [yellow] 4 2 4 3 2 2" xfId="25040" xr:uid="{00000000-0005-0000-0000-0000A05F0000}"/>
    <cellStyle name="Input [yellow] 4 2 4 3 2 3" xfId="25041" xr:uid="{00000000-0005-0000-0000-0000A15F0000}"/>
    <cellStyle name="Input [yellow] 4 2 4 3 2 4" xfId="25042" xr:uid="{00000000-0005-0000-0000-0000A25F0000}"/>
    <cellStyle name="Input [yellow] 4 2 4 3 2 5" xfId="25043" xr:uid="{00000000-0005-0000-0000-0000A35F0000}"/>
    <cellStyle name="Input [yellow] 4 2 4 3 2 6" xfId="25044" xr:uid="{00000000-0005-0000-0000-0000A45F0000}"/>
    <cellStyle name="Input [yellow] 4 2 4 3 2 7" xfId="25045" xr:uid="{00000000-0005-0000-0000-0000A55F0000}"/>
    <cellStyle name="Input [yellow] 4 2 4 3 2 8" xfId="25046" xr:uid="{00000000-0005-0000-0000-0000A65F0000}"/>
    <cellStyle name="Input [yellow] 4 2 4 3 3" xfId="25047" xr:uid="{00000000-0005-0000-0000-0000A75F0000}"/>
    <cellStyle name="Input [yellow] 4 2 4 3 4" xfId="25048" xr:uid="{00000000-0005-0000-0000-0000A85F0000}"/>
    <cellStyle name="Input [yellow] 4 2 4 3 5" xfId="25049" xr:uid="{00000000-0005-0000-0000-0000A95F0000}"/>
    <cellStyle name="Input [yellow] 4 2 4 3 6" xfId="25050" xr:uid="{00000000-0005-0000-0000-0000AA5F0000}"/>
    <cellStyle name="Input [yellow] 4 2 4 3 7" xfId="25051" xr:uid="{00000000-0005-0000-0000-0000AB5F0000}"/>
    <cellStyle name="Input [yellow] 4 2 4 3 8" xfId="25052" xr:uid="{00000000-0005-0000-0000-0000AC5F0000}"/>
    <cellStyle name="Input [yellow] 4 2 4 3 9" xfId="25053" xr:uid="{00000000-0005-0000-0000-0000AD5F0000}"/>
    <cellStyle name="Input [yellow] 4 2 4 4" xfId="25054" xr:uid="{00000000-0005-0000-0000-0000AE5F0000}"/>
    <cellStyle name="Input [yellow] 4 2 4 4 2" xfId="25055" xr:uid="{00000000-0005-0000-0000-0000AF5F0000}"/>
    <cellStyle name="Input [yellow] 4 2 4 4 3" xfId="25056" xr:uid="{00000000-0005-0000-0000-0000B05F0000}"/>
    <cellStyle name="Input [yellow] 4 2 4 4 4" xfId="25057" xr:uid="{00000000-0005-0000-0000-0000B15F0000}"/>
    <cellStyle name="Input [yellow] 4 2 4 4 5" xfId="25058" xr:uid="{00000000-0005-0000-0000-0000B25F0000}"/>
    <cellStyle name="Input [yellow] 4 2 4 4 6" xfId="25059" xr:uid="{00000000-0005-0000-0000-0000B35F0000}"/>
    <cellStyle name="Input [yellow] 4 2 4 4 7" xfId="25060" xr:uid="{00000000-0005-0000-0000-0000B45F0000}"/>
    <cellStyle name="Input [yellow] 4 2 4 4 8" xfId="25061" xr:uid="{00000000-0005-0000-0000-0000B55F0000}"/>
    <cellStyle name="Input [yellow] 4 2 4 4 9" xfId="25062" xr:uid="{00000000-0005-0000-0000-0000B65F0000}"/>
    <cellStyle name="Input [yellow] 4 2 4 5" xfId="25063" xr:uid="{00000000-0005-0000-0000-0000B75F0000}"/>
    <cellStyle name="Input [yellow] 4 2 4 5 2" xfId="25064" xr:uid="{00000000-0005-0000-0000-0000B85F0000}"/>
    <cellStyle name="Input [yellow] 4 2 4 5 3" xfId="25065" xr:uid="{00000000-0005-0000-0000-0000B95F0000}"/>
    <cellStyle name="Input [yellow] 4 2 4 5 4" xfId="25066" xr:uid="{00000000-0005-0000-0000-0000BA5F0000}"/>
    <cellStyle name="Input [yellow] 4 2 4 5 5" xfId="25067" xr:uid="{00000000-0005-0000-0000-0000BB5F0000}"/>
    <cellStyle name="Input [yellow] 4 2 4 5 6" xfId="25068" xr:uid="{00000000-0005-0000-0000-0000BC5F0000}"/>
    <cellStyle name="Input [yellow] 4 2 4 5 7" xfId="25069" xr:uid="{00000000-0005-0000-0000-0000BD5F0000}"/>
    <cellStyle name="Input [yellow] 4 2 4 5 8" xfId="25070" xr:uid="{00000000-0005-0000-0000-0000BE5F0000}"/>
    <cellStyle name="Input [yellow] 4 2 4 6" xfId="25071" xr:uid="{00000000-0005-0000-0000-0000BF5F0000}"/>
    <cellStyle name="Input [yellow] 4 2 4 6 2" xfId="25072" xr:uid="{00000000-0005-0000-0000-0000C05F0000}"/>
    <cellStyle name="Input [yellow] 4 2 4 6 3" xfId="25073" xr:uid="{00000000-0005-0000-0000-0000C15F0000}"/>
    <cellStyle name="Input [yellow] 4 2 4 6 4" xfId="25074" xr:uid="{00000000-0005-0000-0000-0000C25F0000}"/>
    <cellStyle name="Input [yellow] 4 2 4 6 5" xfId="25075" xr:uid="{00000000-0005-0000-0000-0000C35F0000}"/>
    <cellStyle name="Input [yellow] 4 2 4 6 6" xfId="25076" xr:uid="{00000000-0005-0000-0000-0000C45F0000}"/>
    <cellStyle name="Input [yellow] 4 2 4 6 7" xfId="25077" xr:uid="{00000000-0005-0000-0000-0000C55F0000}"/>
    <cellStyle name="Input [yellow] 4 2 4 6 8" xfId="25078" xr:uid="{00000000-0005-0000-0000-0000C65F0000}"/>
    <cellStyle name="Input [yellow] 4 2 4 7" xfId="25079" xr:uid="{00000000-0005-0000-0000-0000C75F0000}"/>
    <cellStyle name="Input [yellow] 4 2 4 7 2" xfId="25080" xr:uid="{00000000-0005-0000-0000-0000C85F0000}"/>
    <cellStyle name="Input [yellow] 4 2 4 7 3" xfId="25081" xr:uid="{00000000-0005-0000-0000-0000C95F0000}"/>
    <cellStyle name="Input [yellow] 4 2 4 7 4" xfId="25082" xr:uid="{00000000-0005-0000-0000-0000CA5F0000}"/>
    <cellStyle name="Input [yellow] 4 2 4 7 5" xfId="25083" xr:uid="{00000000-0005-0000-0000-0000CB5F0000}"/>
    <cellStyle name="Input [yellow] 4 2 4 7 6" xfId="25084" xr:uid="{00000000-0005-0000-0000-0000CC5F0000}"/>
    <cellStyle name="Input [yellow] 4 2 4 7 7" xfId="25085" xr:uid="{00000000-0005-0000-0000-0000CD5F0000}"/>
    <cellStyle name="Input [yellow] 4 2 4 7 8" xfId="25086" xr:uid="{00000000-0005-0000-0000-0000CE5F0000}"/>
    <cellStyle name="Input [yellow] 4 2 4 8" xfId="25087" xr:uid="{00000000-0005-0000-0000-0000CF5F0000}"/>
    <cellStyle name="Input [yellow] 4 2 4 8 2" xfId="25088" xr:uid="{00000000-0005-0000-0000-0000D05F0000}"/>
    <cellStyle name="Input [yellow] 4 2 4 8 3" xfId="25089" xr:uid="{00000000-0005-0000-0000-0000D15F0000}"/>
    <cellStyle name="Input [yellow] 4 2 4 8 4" xfId="25090" xr:uid="{00000000-0005-0000-0000-0000D25F0000}"/>
    <cellStyle name="Input [yellow] 4 2 4 8 5" xfId="25091" xr:uid="{00000000-0005-0000-0000-0000D35F0000}"/>
    <cellStyle name="Input [yellow] 4 2 4 8 6" xfId="25092" xr:uid="{00000000-0005-0000-0000-0000D45F0000}"/>
    <cellStyle name="Input [yellow] 4 2 4 8 7" xfId="25093" xr:uid="{00000000-0005-0000-0000-0000D55F0000}"/>
    <cellStyle name="Input [yellow] 4 2 4 8 8" xfId="25094" xr:uid="{00000000-0005-0000-0000-0000D65F0000}"/>
    <cellStyle name="Input [yellow] 4 2 4 9" xfId="25095" xr:uid="{00000000-0005-0000-0000-0000D75F0000}"/>
    <cellStyle name="Input [yellow] 4 2 5" xfId="875" xr:uid="{00000000-0005-0000-0000-0000D85F0000}"/>
    <cellStyle name="Input [yellow] 4 2 5 10" xfId="25096" xr:uid="{00000000-0005-0000-0000-0000D95F0000}"/>
    <cellStyle name="Input [yellow] 4 2 5 2" xfId="25097" xr:uid="{00000000-0005-0000-0000-0000DA5F0000}"/>
    <cellStyle name="Input [yellow] 4 2 5 2 2" xfId="25098" xr:uid="{00000000-0005-0000-0000-0000DB5F0000}"/>
    <cellStyle name="Input [yellow] 4 2 5 2 3" xfId="25099" xr:uid="{00000000-0005-0000-0000-0000DC5F0000}"/>
    <cellStyle name="Input [yellow] 4 2 5 2 4" xfId="25100" xr:uid="{00000000-0005-0000-0000-0000DD5F0000}"/>
    <cellStyle name="Input [yellow] 4 2 5 2 5" xfId="25101" xr:uid="{00000000-0005-0000-0000-0000DE5F0000}"/>
    <cellStyle name="Input [yellow] 4 2 5 2 6" xfId="25102" xr:uid="{00000000-0005-0000-0000-0000DF5F0000}"/>
    <cellStyle name="Input [yellow] 4 2 5 2 7" xfId="25103" xr:uid="{00000000-0005-0000-0000-0000E05F0000}"/>
    <cellStyle name="Input [yellow] 4 2 5 2 8" xfId="25104" xr:uid="{00000000-0005-0000-0000-0000E15F0000}"/>
    <cellStyle name="Input [yellow] 4 2 5 3" xfId="25105" xr:uid="{00000000-0005-0000-0000-0000E25F0000}"/>
    <cellStyle name="Input [yellow] 4 2 5 4" xfId="25106" xr:uid="{00000000-0005-0000-0000-0000E35F0000}"/>
    <cellStyle name="Input [yellow] 4 2 5 5" xfId="25107" xr:uid="{00000000-0005-0000-0000-0000E45F0000}"/>
    <cellStyle name="Input [yellow] 4 2 5 6" xfId="25108" xr:uid="{00000000-0005-0000-0000-0000E55F0000}"/>
    <cellStyle name="Input [yellow] 4 2 5 7" xfId="25109" xr:uid="{00000000-0005-0000-0000-0000E65F0000}"/>
    <cellStyle name="Input [yellow] 4 2 5 8" xfId="25110" xr:uid="{00000000-0005-0000-0000-0000E75F0000}"/>
    <cellStyle name="Input [yellow] 4 2 5 9" xfId="25111" xr:uid="{00000000-0005-0000-0000-0000E85F0000}"/>
    <cellStyle name="Input [yellow] 4 2 6" xfId="25112" xr:uid="{00000000-0005-0000-0000-0000E95F0000}"/>
    <cellStyle name="Input [yellow] 4 2 6 10" xfId="25113" xr:uid="{00000000-0005-0000-0000-0000EA5F0000}"/>
    <cellStyle name="Input [yellow] 4 2 6 2" xfId="25114" xr:uid="{00000000-0005-0000-0000-0000EB5F0000}"/>
    <cellStyle name="Input [yellow] 4 2 6 2 2" xfId="25115" xr:uid="{00000000-0005-0000-0000-0000EC5F0000}"/>
    <cellStyle name="Input [yellow] 4 2 6 2 3" xfId="25116" xr:uid="{00000000-0005-0000-0000-0000ED5F0000}"/>
    <cellStyle name="Input [yellow] 4 2 6 2 4" xfId="25117" xr:uid="{00000000-0005-0000-0000-0000EE5F0000}"/>
    <cellStyle name="Input [yellow] 4 2 6 2 5" xfId="25118" xr:uid="{00000000-0005-0000-0000-0000EF5F0000}"/>
    <cellStyle name="Input [yellow] 4 2 6 2 6" xfId="25119" xr:uid="{00000000-0005-0000-0000-0000F05F0000}"/>
    <cellStyle name="Input [yellow] 4 2 6 2 7" xfId="25120" xr:uid="{00000000-0005-0000-0000-0000F15F0000}"/>
    <cellStyle name="Input [yellow] 4 2 6 2 8" xfId="25121" xr:uid="{00000000-0005-0000-0000-0000F25F0000}"/>
    <cellStyle name="Input [yellow] 4 2 6 3" xfId="25122" xr:uid="{00000000-0005-0000-0000-0000F35F0000}"/>
    <cellStyle name="Input [yellow] 4 2 6 4" xfId="25123" xr:uid="{00000000-0005-0000-0000-0000F45F0000}"/>
    <cellStyle name="Input [yellow] 4 2 6 5" xfId="25124" xr:uid="{00000000-0005-0000-0000-0000F55F0000}"/>
    <cellStyle name="Input [yellow] 4 2 6 6" xfId="25125" xr:uid="{00000000-0005-0000-0000-0000F65F0000}"/>
    <cellStyle name="Input [yellow] 4 2 6 7" xfId="25126" xr:uid="{00000000-0005-0000-0000-0000F75F0000}"/>
    <cellStyle name="Input [yellow] 4 2 6 8" xfId="25127" xr:uid="{00000000-0005-0000-0000-0000F85F0000}"/>
    <cellStyle name="Input [yellow] 4 2 6 9" xfId="25128" xr:uid="{00000000-0005-0000-0000-0000F95F0000}"/>
    <cellStyle name="Input [yellow] 4 2 7" xfId="25129" xr:uid="{00000000-0005-0000-0000-0000FA5F0000}"/>
    <cellStyle name="Input [yellow] 4 2 7 2" xfId="25130" xr:uid="{00000000-0005-0000-0000-0000FB5F0000}"/>
    <cellStyle name="Input [yellow] 4 2 7 3" xfId="25131" xr:uid="{00000000-0005-0000-0000-0000FC5F0000}"/>
    <cellStyle name="Input [yellow] 4 2 7 4" xfId="25132" xr:uid="{00000000-0005-0000-0000-0000FD5F0000}"/>
    <cellStyle name="Input [yellow] 4 2 7 5" xfId="25133" xr:uid="{00000000-0005-0000-0000-0000FE5F0000}"/>
    <cellStyle name="Input [yellow] 4 2 7 6" xfId="25134" xr:uid="{00000000-0005-0000-0000-0000FF5F0000}"/>
    <cellStyle name="Input [yellow] 4 2 7 7" xfId="25135" xr:uid="{00000000-0005-0000-0000-000000600000}"/>
    <cellStyle name="Input [yellow] 4 2 7 8" xfId="25136" xr:uid="{00000000-0005-0000-0000-000001600000}"/>
    <cellStyle name="Input [yellow] 4 2 7 9" xfId="25137" xr:uid="{00000000-0005-0000-0000-000002600000}"/>
    <cellStyle name="Input [yellow] 4 2 8" xfId="25138" xr:uid="{00000000-0005-0000-0000-000003600000}"/>
    <cellStyle name="Input [yellow] 4 2 8 2" xfId="25139" xr:uid="{00000000-0005-0000-0000-000004600000}"/>
    <cellStyle name="Input [yellow] 4 2 8 3" xfId="25140" xr:uid="{00000000-0005-0000-0000-000005600000}"/>
    <cellStyle name="Input [yellow] 4 2 8 4" xfId="25141" xr:uid="{00000000-0005-0000-0000-000006600000}"/>
    <cellStyle name="Input [yellow] 4 2 8 5" xfId="25142" xr:uid="{00000000-0005-0000-0000-000007600000}"/>
    <cellStyle name="Input [yellow] 4 2 8 6" xfId="25143" xr:uid="{00000000-0005-0000-0000-000008600000}"/>
    <cellStyle name="Input [yellow] 4 2 8 7" xfId="25144" xr:uid="{00000000-0005-0000-0000-000009600000}"/>
    <cellStyle name="Input [yellow] 4 2 8 8" xfId="25145" xr:uid="{00000000-0005-0000-0000-00000A600000}"/>
    <cellStyle name="Input [yellow] 4 2 9" xfId="25146" xr:uid="{00000000-0005-0000-0000-00000B600000}"/>
    <cellStyle name="Input [yellow] 4 2 9 2" xfId="25147" xr:uid="{00000000-0005-0000-0000-00000C600000}"/>
    <cellStyle name="Input [yellow] 4 2 9 3" xfId="25148" xr:uid="{00000000-0005-0000-0000-00000D600000}"/>
    <cellStyle name="Input [yellow] 4 2 9 4" xfId="25149" xr:uid="{00000000-0005-0000-0000-00000E600000}"/>
    <cellStyle name="Input [yellow] 4 2 9 5" xfId="25150" xr:uid="{00000000-0005-0000-0000-00000F600000}"/>
    <cellStyle name="Input [yellow] 4 2 9 6" xfId="25151" xr:uid="{00000000-0005-0000-0000-000010600000}"/>
    <cellStyle name="Input [yellow] 4 2 9 7" xfId="25152" xr:uid="{00000000-0005-0000-0000-000011600000}"/>
    <cellStyle name="Input [yellow] 4 2 9 8" xfId="25153" xr:uid="{00000000-0005-0000-0000-000012600000}"/>
    <cellStyle name="Input [yellow] 4 3" xfId="876" xr:uid="{00000000-0005-0000-0000-000013600000}"/>
    <cellStyle name="Input [yellow] 4 3 10" xfId="25154" xr:uid="{00000000-0005-0000-0000-000014600000}"/>
    <cellStyle name="Input [yellow] 4 3 10 2" xfId="25155" xr:uid="{00000000-0005-0000-0000-000015600000}"/>
    <cellStyle name="Input [yellow] 4 3 10 3" xfId="25156" xr:uid="{00000000-0005-0000-0000-000016600000}"/>
    <cellStyle name="Input [yellow] 4 3 10 4" xfId="25157" xr:uid="{00000000-0005-0000-0000-000017600000}"/>
    <cellStyle name="Input [yellow] 4 3 10 5" xfId="25158" xr:uid="{00000000-0005-0000-0000-000018600000}"/>
    <cellStyle name="Input [yellow] 4 3 10 6" xfId="25159" xr:uid="{00000000-0005-0000-0000-000019600000}"/>
    <cellStyle name="Input [yellow] 4 3 10 7" xfId="25160" xr:uid="{00000000-0005-0000-0000-00001A600000}"/>
    <cellStyle name="Input [yellow] 4 3 10 8" xfId="25161" xr:uid="{00000000-0005-0000-0000-00001B600000}"/>
    <cellStyle name="Input [yellow] 4 3 11" xfId="25162" xr:uid="{00000000-0005-0000-0000-00001C600000}"/>
    <cellStyle name="Input [yellow] 4 3 11 2" xfId="25163" xr:uid="{00000000-0005-0000-0000-00001D600000}"/>
    <cellStyle name="Input [yellow] 4 3 11 3" xfId="25164" xr:uid="{00000000-0005-0000-0000-00001E600000}"/>
    <cellStyle name="Input [yellow] 4 3 11 4" xfId="25165" xr:uid="{00000000-0005-0000-0000-00001F600000}"/>
    <cellStyle name="Input [yellow] 4 3 11 5" xfId="25166" xr:uid="{00000000-0005-0000-0000-000020600000}"/>
    <cellStyle name="Input [yellow] 4 3 11 6" xfId="25167" xr:uid="{00000000-0005-0000-0000-000021600000}"/>
    <cellStyle name="Input [yellow] 4 3 11 7" xfId="25168" xr:uid="{00000000-0005-0000-0000-000022600000}"/>
    <cellStyle name="Input [yellow] 4 3 11 8" xfId="25169" xr:uid="{00000000-0005-0000-0000-000023600000}"/>
    <cellStyle name="Input [yellow] 4 3 12" xfId="25170" xr:uid="{00000000-0005-0000-0000-000024600000}"/>
    <cellStyle name="Input [yellow] 4 3 13" xfId="25171" xr:uid="{00000000-0005-0000-0000-000025600000}"/>
    <cellStyle name="Input [yellow] 4 3 14" xfId="25172" xr:uid="{00000000-0005-0000-0000-000026600000}"/>
    <cellStyle name="Input [yellow] 4 3 15" xfId="25173" xr:uid="{00000000-0005-0000-0000-000027600000}"/>
    <cellStyle name="Input [yellow] 4 3 16" xfId="25174" xr:uid="{00000000-0005-0000-0000-000028600000}"/>
    <cellStyle name="Input [yellow] 4 3 17" xfId="25175" xr:uid="{00000000-0005-0000-0000-000029600000}"/>
    <cellStyle name="Input [yellow] 4 3 18" xfId="25176" xr:uid="{00000000-0005-0000-0000-00002A600000}"/>
    <cellStyle name="Input [yellow] 4 3 19" xfId="25177" xr:uid="{00000000-0005-0000-0000-00002B600000}"/>
    <cellStyle name="Input [yellow] 4 3 2" xfId="877" xr:uid="{00000000-0005-0000-0000-00002C600000}"/>
    <cellStyle name="Input [yellow] 4 3 2 10" xfId="25178" xr:uid="{00000000-0005-0000-0000-00002D600000}"/>
    <cellStyle name="Input [yellow] 4 3 2 11" xfId="25179" xr:uid="{00000000-0005-0000-0000-00002E600000}"/>
    <cellStyle name="Input [yellow] 4 3 2 12" xfId="25180" xr:uid="{00000000-0005-0000-0000-00002F600000}"/>
    <cellStyle name="Input [yellow] 4 3 2 13" xfId="25181" xr:uid="{00000000-0005-0000-0000-000030600000}"/>
    <cellStyle name="Input [yellow] 4 3 2 14" xfId="25182" xr:uid="{00000000-0005-0000-0000-000031600000}"/>
    <cellStyle name="Input [yellow] 4 3 2 15" xfId="25183" xr:uid="{00000000-0005-0000-0000-000032600000}"/>
    <cellStyle name="Input [yellow] 4 3 2 16" xfId="25184" xr:uid="{00000000-0005-0000-0000-000033600000}"/>
    <cellStyle name="Input [yellow] 4 3 2 17" xfId="25185" xr:uid="{00000000-0005-0000-0000-000034600000}"/>
    <cellStyle name="Input [yellow] 4 3 2 2" xfId="878" xr:uid="{00000000-0005-0000-0000-000035600000}"/>
    <cellStyle name="Input [yellow] 4 3 2 2 10" xfId="25186" xr:uid="{00000000-0005-0000-0000-000036600000}"/>
    <cellStyle name="Input [yellow] 4 3 2 2 11" xfId="25187" xr:uid="{00000000-0005-0000-0000-000037600000}"/>
    <cellStyle name="Input [yellow] 4 3 2 2 12" xfId="25188" xr:uid="{00000000-0005-0000-0000-000038600000}"/>
    <cellStyle name="Input [yellow] 4 3 2 2 13" xfId="25189" xr:uid="{00000000-0005-0000-0000-000039600000}"/>
    <cellStyle name="Input [yellow] 4 3 2 2 14" xfId="25190" xr:uid="{00000000-0005-0000-0000-00003A600000}"/>
    <cellStyle name="Input [yellow] 4 3 2 2 15" xfId="25191" xr:uid="{00000000-0005-0000-0000-00003B600000}"/>
    <cellStyle name="Input [yellow] 4 3 2 2 16" xfId="25192" xr:uid="{00000000-0005-0000-0000-00003C600000}"/>
    <cellStyle name="Input [yellow] 4 3 2 2 2" xfId="879" xr:uid="{00000000-0005-0000-0000-00003D600000}"/>
    <cellStyle name="Input [yellow] 4 3 2 2 2 10" xfId="25193" xr:uid="{00000000-0005-0000-0000-00003E600000}"/>
    <cellStyle name="Input [yellow] 4 3 2 2 2 2" xfId="25194" xr:uid="{00000000-0005-0000-0000-00003F600000}"/>
    <cellStyle name="Input [yellow] 4 3 2 2 2 2 2" xfId="25195" xr:uid="{00000000-0005-0000-0000-000040600000}"/>
    <cellStyle name="Input [yellow] 4 3 2 2 2 2 3" xfId="25196" xr:uid="{00000000-0005-0000-0000-000041600000}"/>
    <cellStyle name="Input [yellow] 4 3 2 2 2 2 4" xfId="25197" xr:uid="{00000000-0005-0000-0000-000042600000}"/>
    <cellStyle name="Input [yellow] 4 3 2 2 2 2 5" xfId="25198" xr:uid="{00000000-0005-0000-0000-000043600000}"/>
    <cellStyle name="Input [yellow] 4 3 2 2 2 2 6" xfId="25199" xr:uid="{00000000-0005-0000-0000-000044600000}"/>
    <cellStyle name="Input [yellow] 4 3 2 2 2 2 7" xfId="25200" xr:uid="{00000000-0005-0000-0000-000045600000}"/>
    <cellStyle name="Input [yellow] 4 3 2 2 2 2 8" xfId="25201" xr:uid="{00000000-0005-0000-0000-000046600000}"/>
    <cellStyle name="Input [yellow] 4 3 2 2 2 3" xfId="25202" xr:uid="{00000000-0005-0000-0000-000047600000}"/>
    <cellStyle name="Input [yellow] 4 3 2 2 2 4" xfId="25203" xr:uid="{00000000-0005-0000-0000-000048600000}"/>
    <cellStyle name="Input [yellow] 4 3 2 2 2 5" xfId="25204" xr:uid="{00000000-0005-0000-0000-000049600000}"/>
    <cellStyle name="Input [yellow] 4 3 2 2 2 6" xfId="25205" xr:uid="{00000000-0005-0000-0000-00004A600000}"/>
    <cellStyle name="Input [yellow] 4 3 2 2 2 7" xfId="25206" xr:uid="{00000000-0005-0000-0000-00004B600000}"/>
    <cellStyle name="Input [yellow] 4 3 2 2 2 8" xfId="25207" xr:uid="{00000000-0005-0000-0000-00004C600000}"/>
    <cellStyle name="Input [yellow] 4 3 2 2 2 9" xfId="25208" xr:uid="{00000000-0005-0000-0000-00004D600000}"/>
    <cellStyle name="Input [yellow] 4 3 2 2 3" xfId="25209" xr:uid="{00000000-0005-0000-0000-00004E600000}"/>
    <cellStyle name="Input [yellow] 4 3 2 2 3 10" xfId="25210" xr:uid="{00000000-0005-0000-0000-00004F600000}"/>
    <cellStyle name="Input [yellow] 4 3 2 2 3 2" xfId="25211" xr:uid="{00000000-0005-0000-0000-000050600000}"/>
    <cellStyle name="Input [yellow] 4 3 2 2 3 2 2" xfId="25212" xr:uid="{00000000-0005-0000-0000-000051600000}"/>
    <cellStyle name="Input [yellow] 4 3 2 2 3 2 3" xfId="25213" xr:uid="{00000000-0005-0000-0000-000052600000}"/>
    <cellStyle name="Input [yellow] 4 3 2 2 3 2 4" xfId="25214" xr:uid="{00000000-0005-0000-0000-000053600000}"/>
    <cellStyle name="Input [yellow] 4 3 2 2 3 2 5" xfId="25215" xr:uid="{00000000-0005-0000-0000-000054600000}"/>
    <cellStyle name="Input [yellow] 4 3 2 2 3 2 6" xfId="25216" xr:uid="{00000000-0005-0000-0000-000055600000}"/>
    <cellStyle name="Input [yellow] 4 3 2 2 3 2 7" xfId="25217" xr:uid="{00000000-0005-0000-0000-000056600000}"/>
    <cellStyle name="Input [yellow] 4 3 2 2 3 2 8" xfId="25218" xr:uid="{00000000-0005-0000-0000-000057600000}"/>
    <cellStyle name="Input [yellow] 4 3 2 2 3 3" xfId="25219" xr:uid="{00000000-0005-0000-0000-000058600000}"/>
    <cellStyle name="Input [yellow] 4 3 2 2 3 4" xfId="25220" xr:uid="{00000000-0005-0000-0000-000059600000}"/>
    <cellStyle name="Input [yellow] 4 3 2 2 3 5" xfId="25221" xr:uid="{00000000-0005-0000-0000-00005A600000}"/>
    <cellStyle name="Input [yellow] 4 3 2 2 3 6" xfId="25222" xr:uid="{00000000-0005-0000-0000-00005B600000}"/>
    <cellStyle name="Input [yellow] 4 3 2 2 3 7" xfId="25223" xr:uid="{00000000-0005-0000-0000-00005C600000}"/>
    <cellStyle name="Input [yellow] 4 3 2 2 3 8" xfId="25224" xr:uid="{00000000-0005-0000-0000-00005D600000}"/>
    <cellStyle name="Input [yellow] 4 3 2 2 3 9" xfId="25225" xr:uid="{00000000-0005-0000-0000-00005E600000}"/>
    <cellStyle name="Input [yellow] 4 3 2 2 4" xfId="25226" xr:uid="{00000000-0005-0000-0000-00005F600000}"/>
    <cellStyle name="Input [yellow] 4 3 2 2 4 2" xfId="25227" xr:uid="{00000000-0005-0000-0000-000060600000}"/>
    <cellStyle name="Input [yellow] 4 3 2 2 4 3" xfId="25228" xr:uid="{00000000-0005-0000-0000-000061600000}"/>
    <cellStyle name="Input [yellow] 4 3 2 2 4 4" xfId="25229" xr:uid="{00000000-0005-0000-0000-000062600000}"/>
    <cellStyle name="Input [yellow] 4 3 2 2 4 5" xfId="25230" xr:uid="{00000000-0005-0000-0000-000063600000}"/>
    <cellStyle name="Input [yellow] 4 3 2 2 4 6" xfId="25231" xr:uid="{00000000-0005-0000-0000-000064600000}"/>
    <cellStyle name="Input [yellow] 4 3 2 2 4 7" xfId="25232" xr:uid="{00000000-0005-0000-0000-000065600000}"/>
    <cellStyle name="Input [yellow] 4 3 2 2 4 8" xfId="25233" xr:uid="{00000000-0005-0000-0000-000066600000}"/>
    <cellStyle name="Input [yellow] 4 3 2 2 4 9" xfId="25234" xr:uid="{00000000-0005-0000-0000-000067600000}"/>
    <cellStyle name="Input [yellow] 4 3 2 2 5" xfId="25235" xr:uid="{00000000-0005-0000-0000-000068600000}"/>
    <cellStyle name="Input [yellow] 4 3 2 2 5 2" xfId="25236" xr:uid="{00000000-0005-0000-0000-000069600000}"/>
    <cellStyle name="Input [yellow] 4 3 2 2 5 3" xfId="25237" xr:uid="{00000000-0005-0000-0000-00006A600000}"/>
    <cellStyle name="Input [yellow] 4 3 2 2 5 4" xfId="25238" xr:uid="{00000000-0005-0000-0000-00006B600000}"/>
    <cellStyle name="Input [yellow] 4 3 2 2 5 5" xfId="25239" xr:uid="{00000000-0005-0000-0000-00006C600000}"/>
    <cellStyle name="Input [yellow] 4 3 2 2 5 6" xfId="25240" xr:uid="{00000000-0005-0000-0000-00006D600000}"/>
    <cellStyle name="Input [yellow] 4 3 2 2 5 7" xfId="25241" xr:uid="{00000000-0005-0000-0000-00006E600000}"/>
    <cellStyle name="Input [yellow] 4 3 2 2 5 8" xfId="25242" xr:uid="{00000000-0005-0000-0000-00006F600000}"/>
    <cellStyle name="Input [yellow] 4 3 2 2 6" xfId="25243" xr:uid="{00000000-0005-0000-0000-000070600000}"/>
    <cellStyle name="Input [yellow] 4 3 2 2 6 2" xfId="25244" xr:uid="{00000000-0005-0000-0000-000071600000}"/>
    <cellStyle name="Input [yellow] 4 3 2 2 6 3" xfId="25245" xr:uid="{00000000-0005-0000-0000-000072600000}"/>
    <cellStyle name="Input [yellow] 4 3 2 2 6 4" xfId="25246" xr:uid="{00000000-0005-0000-0000-000073600000}"/>
    <cellStyle name="Input [yellow] 4 3 2 2 6 5" xfId="25247" xr:uid="{00000000-0005-0000-0000-000074600000}"/>
    <cellStyle name="Input [yellow] 4 3 2 2 6 6" xfId="25248" xr:uid="{00000000-0005-0000-0000-000075600000}"/>
    <cellStyle name="Input [yellow] 4 3 2 2 6 7" xfId="25249" xr:uid="{00000000-0005-0000-0000-000076600000}"/>
    <cellStyle name="Input [yellow] 4 3 2 2 6 8" xfId="25250" xr:uid="{00000000-0005-0000-0000-000077600000}"/>
    <cellStyle name="Input [yellow] 4 3 2 2 7" xfId="25251" xr:uid="{00000000-0005-0000-0000-000078600000}"/>
    <cellStyle name="Input [yellow] 4 3 2 2 7 2" xfId="25252" xr:uid="{00000000-0005-0000-0000-000079600000}"/>
    <cellStyle name="Input [yellow] 4 3 2 2 7 3" xfId="25253" xr:uid="{00000000-0005-0000-0000-00007A600000}"/>
    <cellStyle name="Input [yellow] 4 3 2 2 7 4" xfId="25254" xr:uid="{00000000-0005-0000-0000-00007B600000}"/>
    <cellStyle name="Input [yellow] 4 3 2 2 7 5" xfId="25255" xr:uid="{00000000-0005-0000-0000-00007C600000}"/>
    <cellStyle name="Input [yellow] 4 3 2 2 7 6" xfId="25256" xr:uid="{00000000-0005-0000-0000-00007D600000}"/>
    <cellStyle name="Input [yellow] 4 3 2 2 7 7" xfId="25257" xr:uid="{00000000-0005-0000-0000-00007E600000}"/>
    <cellStyle name="Input [yellow] 4 3 2 2 7 8" xfId="25258" xr:uid="{00000000-0005-0000-0000-00007F600000}"/>
    <cellStyle name="Input [yellow] 4 3 2 2 8" xfId="25259" xr:uid="{00000000-0005-0000-0000-000080600000}"/>
    <cellStyle name="Input [yellow] 4 3 2 2 8 2" xfId="25260" xr:uid="{00000000-0005-0000-0000-000081600000}"/>
    <cellStyle name="Input [yellow] 4 3 2 2 8 3" xfId="25261" xr:uid="{00000000-0005-0000-0000-000082600000}"/>
    <cellStyle name="Input [yellow] 4 3 2 2 8 4" xfId="25262" xr:uid="{00000000-0005-0000-0000-000083600000}"/>
    <cellStyle name="Input [yellow] 4 3 2 2 8 5" xfId="25263" xr:uid="{00000000-0005-0000-0000-000084600000}"/>
    <cellStyle name="Input [yellow] 4 3 2 2 8 6" xfId="25264" xr:uid="{00000000-0005-0000-0000-000085600000}"/>
    <cellStyle name="Input [yellow] 4 3 2 2 8 7" xfId="25265" xr:uid="{00000000-0005-0000-0000-000086600000}"/>
    <cellStyle name="Input [yellow] 4 3 2 2 8 8" xfId="25266" xr:uid="{00000000-0005-0000-0000-000087600000}"/>
    <cellStyle name="Input [yellow] 4 3 2 2 9" xfId="25267" xr:uid="{00000000-0005-0000-0000-000088600000}"/>
    <cellStyle name="Input [yellow] 4 3 2 3" xfId="880" xr:uid="{00000000-0005-0000-0000-000089600000}"/>
    <cellStyle name="Input [yellow] 4 3 2 3 10" xfId="25268" xr:uid="{00000000-0005-0000-0000-00008A600000}"/>
    <cellStyle name="Input [yellow] 4 3 2 3 2" xfId="25269" xr:uid="{00000000-0005-0000-0000-00008B600000}"/>
    <cellStyle name="Input [yellow] 4 3 2 3 2 2" xfId="25270" xr:uid="{00000000-0005-0000-0000-00008C600000}"/>
    <cellStyle name="Input [yellow] 4 3 2 3 2 3" xfId="25271" xr:uid="{00000000-0005-0000-0000-00008D600000}"/>
    <cellStyle name="Input [yellow] 4 3 2 3 2 4" xfId="25272" xr:uid="{00000000-0005-0000-0000-00008E600000}"/>
    <cellStyle name="Input [yellow] 4 3 2 3 2 5" xfId="25273" xr:uid="{00000000-0005-0000-0000-00008F600000}"/>
    <cellStyle name="Input [yellow] 4 3 2 3 2 6" xfId="25274" xr:uid="{00000000-0005-0000-0000-000090600000}"/>
    <cellStyle name="Input [yellow] 4 3 2 3 2 7" xfId="25275" xr:uid="{00000000-0005-0000-0000-000091600000}"/>
    <cellStyle name="Input [yellow] 4 3 2 3 2 8" xfId="25276" xr:uid="{00000000-0005-0000-0000-000092600000}"/>
    <cellStyle name="Input [yellow] 4 3 2 3 3" xfId="25277" xr:uid="{00000000-0005-0000-0000-000093600000}"/>
    <cellStyle name="Input [yellow] 4 3 2 3 4" xfId="25278" xr:uid="{00000000-0005-0000-0000-000094600000}"/>
    <cellStyle name="Input [yellow] 4 3 2 3 5" xfId="25279" xr:uid="{00000000-0005-0000-0000-000095600000}"/>
    <cellStyle name="Input [yellow] 4 3 2 3 6" xfId="25280" xr:uid="{00000000-0005-0000-0000-000096600000}"/>
    <cellStyle name="Input [yellow] 4 3 2 3 7" xfId="25281" xr:uid="{00000000-0005-0000-0000-000097600000}"/>
    <cellStyle name="Input [yellow] 4 3 2 3 8" xfId="25282" xr:uid="{00000000-0005-0000-0000-000098600000}"/>
    <cellStyle name="Input [yellow] 4 3 2 3 9" xfId="25283" xr:uid="{00000000-0005-0000-0000-000099600000}"/>
    <cellStyle name="Input [yellow] 4 3 2 4" xfId="25284" xr:uid="{00000000-0005-0000-0000-00009A600000}"/>
    <cellStyle name="Input [yellow] 4 3 2 4 10" xfId="25285" xr:uid="{00000000-0005-0000-0000-00009B600000}"/>
    <cellStyle name="Input [yellow] 4 3 2 4 2" xfId="25286" xr:uid="{00000000-0005-0000-0000-00009C600000}"/>
    <cellStyle name="Input [yellow] 4 3 2 4 2 2" xfId="25287" xr:uid="{00000000-0005-0000-0000-00009D600000}"/>
    <cellStyle name="Input [yellow] 4 3 2 4 2 3" xfId="25288" xr:uid="{00000000-0005-0000-0000-00009E600000}"/>
    <cellStyle name="Input [yellow] 4 3 2 4 2 4" xfId="25289" xr:uid="{00000000-0005-0000-0000-00009F600000}"/>
    <cellStyle name="Input [yellow] 4 3 2 4 2 5" xfId="25290" xr:uid="{00000000-0005-0000-0000-0000A0600000}"/>
    <cellStyle name="Input [yellow] 4 3 2 4 2 6" xfId="25291" xr:uid="{00000000-0005-0000-0000-0000A1600000}"/>
    <cellStyle name="Input [yellow] 4 3 2 4 2 7" xfId="25292" xr:uid="{00000000-0005-0000-0000-0000A2600000}"/>
    <cellStyle name="Input [yellow] 4 3 2 4 2 8" xfId="25293" xr:uid="{00000000-0005-0000-0000-0000A3600000}"/>
    <cellStyle name="Input [yellow] 4 3 2 4 3" xfId="25294" xr:uid="{00000000-0005-0000-0000-0000A4600000}"/>
    <cellStyle name="Input [yellow] 4 3 2 4 4" xfId="25295" xr:uid="{00000000-0005-0000-0000-0000A5600000}"/>
    <cellStyle name="Input [yellow] 4 3 2 4 5" xfId="25296" xr:uid="{00000000-0005-0000-0000-0000A6600000}"/>
    <cellStyle name="Input [yellow] 4 3 2 4 6" xfId="25297" xr:uid="{00000000-0005-0000-0000-0000A7600000}"/>
    <cellStyle name="Input [yellow] 4 3 2 4 7" xfId="25298" xr:uid="{00000000-0005-0000-0000-0000A8600000}"/>
    <cellStyle name="Input [yellow] 4 3 2 4 8" xfId="25299" xr:uid="{00000000-0005-0000-0000-0000A9600000}"/>
    <cellStyle name="Input [yellow] 4 3 2 4 9" xfId="25300" xr:uid="{00000000-0005-0000-0000-0000AA600000}"/>
    <cellStyle name="Input [yellow] 4 3 2 5" xfId="25301" xr:uid="{00000000-0005-0000-0000-0000AB600000}"/>
    <cellStyle name="Input [yellow] 4 3 2 5 2" xfId="25302" xr:uid="{00000000-0005-0000-0000-0000AC600000}"/>
    <cellStyle name="Input [yellow] 4 3 2 5 3" xfId="25303" xr:uid="{00000000-0005-0000-0000-0000AD600000}"/>
    <cellStyle name="Input [yellow] 4 3 2 5 4" xfId="25304" xr:uid="{00000000-0005-0000-0000-0000AE600000}"/>
    <cellStyle name="Input [yellow] 4 3 2 5 5" xfId="25305" xr:uid="{00000000-0005-0000-0000-0000AF600000}"/>
    <cellStyle name="Input [yellow] 4 3 2 5 6" xfId="25306" xr:uid="{00000000-0005-0000-0000-0000B0600000}"/>
    <cellStyle name="Input [yellow] 4 3 2 5 7" xfId="25307" xr:uid="{00000000-0005-0000-0000-0000B1600000}"/>
    <cellStyle name="Input [yellow] 4 3 2 5 8" xfId="25308" xr:uid="{00000000-0005-0000-0000-0000B2600000}"/>
    <cellStyle name="Input [yellow] 4 3 2 5 9" xfId="25309" xr:uid="{00000000-0005-0000-0000-0000B3600000}"/>
    <cellStyle name="Input [yellow] 4 3 2 6" xfId="25310" xr:uid="{00000000-0005-0000-0000-0000B4600000}"/>
    <cellStyle name="Input [yellow] 4 3 2 6 2" xfId="25311" xr:uid="{00000000-0005-0000-0000-0000B5600000}"/>
    <cellStyle name="Input [yellow] 4 3 2 6 3" xfId="25312" xr:uid="{00000000-0005-0000-0000-0000B6600000}"/>
    <cellStyle name="Input [yellow] 4 3 2 6 4" xfId="25313" xr:uid="{00000000-0005-0000-0000-0000B7600000}"/>
    <cellStyle name="Input [yellow] 4 3 2 6 5" xfId="25314" xr:uid="{00000000-0005-0000-0000-0000B8600000}"/>
    <cellStyle name="Input [yellow] 4 3 2 6 6" xfId="25315" xr:uid="{00000000-0005-0000-0000-0000B9600000}"/>
    <cellStyle name="Input [yellow] 4 3 2 6 7" xfId="25316" xr:uid="{00000000-0005-0000-0000-0000BA600000}"/>
    <cellStyle name="Input [yellow] 4 3 2 6 8" xfId="25317" xr:uid="{00000000-0005-0000-0000-0000BB600000}"/>
    <cellStyle name="Input [yellow] 4 3 2 7" xfId="25318" xr:uid="{00000000-0005-0000-0000-0000BC600000}"/>
    <cellStyle name="Input [yellow] 4 3 2 7 2" xfId="25319" xr:uid="{00000000-0005-0000-0000-0000BD600000}"/>
    <cellStyle name="Input [yellow] 4 3 2 7 3" xfId="25320" xr:uid="{00000000-0005-0000-0000-0000BE600000}"/>
    <cellStyle name="Input [yellow] 4 3 2 7 4" xfId="25321" xr:uid="{00000000-0005-0000-0000-0000BF600000}"/>
    <cellStyle name="Input [yellow] 4 3 2 7 5" xfId="25322" xr:uid="{00000000-0005-0000-0000-0000C0600000}"/>
    <cellStyle name="Input [yellow] 4 3 2 7 6" xfId="25323" xr:uid="{00000000-0005-0000-0000-0000C1600000}"/>
    <cellStyle name="Input [yellow] 4 3 2 7 7" xfId="25324" xr:uid="{00000000-0005-0000-0000-0000C2600000}"/>
    <cellStyle name="Input [yellow] 4 3 2 7 8" xfId="25325" xr:uid="{00000000-0005-0000-0000-0000C3600000}"/>
    <cellStyle name="Input [yellow] 4 3 2 8" xfId="25326" xr:uid="{00000000-0005-0000-0000-0000C4600000}"/>
    <cellStyle name="Input [yellow] 4 3 2 8 2" xfId="25327" xr:uid="{00000000-0005-0000-0000-0000C5600000}"/>
    <cellStyle name="Input [yellow] 4 3 2 8 3" xfId="25328" xr:uid="{00000000-0005-0000-0000-0000C6600000}"/>
    <cellStyle name="Input [yellow] 4 3 2 8 4" xfId="25329" xr:uid="{00000000-0005-0000-0000-0000C7600000}"/>
    <cellStyle name="Input [yellow] 4 3 2 8 5" xfId="25330" xr:uid="{00000000-0005-0000-0000-0000C8600000}"/>
    <cellStyle name="Input [yellow] 4 3 2 8 6" xfId="25331" xr:uid="{00000000-0005-0000-0000-0000C9600000}"/>
    <cellStyle name="Input [yellow] 4 3 2 8 7" xfId="25332" xr:uid="{00000000-0005-0000-0000-0000CA600000}"/>
    <cellStyle name="Input [yellow] 4 3 2 8 8" xfId="25333" xr:uid="{00000000-0005-0000-0000-0000CB600000}"/>
    <cellStyle name="Input [yellow] 4 3 2 9" xfId="25334" xr:uid="{00000000-0005-0000-0000-0000CC600000}"/>
    <cellStyle name="Input [yellow] 4 3 2 9 2" xfId="25335" xr:uid="{00000000-0005-0000-0000-0000CD600000}"/>
    <cellStyle name="Input [yellow] 4 3 2 9 3" xfId="25336" xr:uid="{00000000-0005-0000-0000-0000CE600000}"/>
    <cellStyle name="Input [yellow] 4 3 2 9 4" xfId="25337" xr:uid="{00000000-0005-0000-0000-0000CF600000}"/>
    <cellStyle name="Input [yellow] 4 3 2 9 5" xfId="25338" xr:uid="{00000000-0005-0000-0000-0000D0600000}"/>
    <cellStyle name="Input [yellow] 4 3 2 9 6" xfId="25339" xr:uid="{00000000-0005-0000-0000-0000D1600000}"/>
    <cellStyle name="Input [yellow] 4 3 2 9 7" xfId="25340" xr:uid="{00000000-0005-0000-0000-0000D2600000}"/>
    <cellStyle name="Input [yellow] 4 3 2 9 8" xfId="25341" xr:uid="{00000000-0005-0000-0000-0000D3600000}"/>
    <cellStyle name="Input [yellow] 4 3 3" xfId="881" xr:uid="{00000000-0005-0000-0000-0000D4600000}"/>
    <cellStyle name="Input [yellow] 4 3 3 10" xfId="25342" xr:uid="{00000000-0005-0000-0000-0000D5600000}"/>
    <cellStyle name="Input [yellow] 4 3 3 11" xfId="25343" xr:uid="{00000000-0005-0000-0000-0000D6600000}"/>
    <cellStyle name="Input [yellow] 4 3 3 12" xfId="25344" xr:uid="{00000000-0005-0000-0000-0000D7600000}"/>
    <cellStyle name="Input [yellow] 4 3 3 13" xfId="25345" xr:uid="{00000000-0005-0000-0000-0000D8600000}"/>
    <cellStyle name="Input [yellow] 4 3 3 14" xfId="25346" xr:uid="{00000000-0005-0000-0000-0000D9600000}"/>
    <cellStyle name="Input [yellow] 4 3 3 15" xfId="25347" xr:uid="{00000000-0005-0000-0000-0000DA600000}"/>
    <cellStyle name="Input [yellow] 4 3 3 16" xfId="25348" xr:uid="{00000000-0005-0000-0000-0000DB600000}"/>
    <cellStyle name="Input [yellow] 4 3 3 17" xfId="25349" xr:uid="{00000000-0005-0000-0000-0000DC600000}"/>
    <cellStyle name="Input [yellow] 4 3 3 2" xfId="882" xr:uid="{00000000-0005-0000-0000-0000DD600000}"/>
    <cellStyle name="Input [yellow] 4 3 3 2 10" xfId="25350" xr:uid="{00000000-0005-0000-0000-0000DE600000}"/>
    <cellStyle name="Input [yellow] 4 3 3 2 11" xfId="25351" xr:uid="{00000000-0005-0000-0000-0000DF600000}"/>
    <cellStyle name="Input [yellow] 4 3 3 2 12" xfId="25352" xr:uid="{00000000-0005-0000-0000-0000E0600000}"/>
    <cellStyle name="Input [yellow] 4 3 3 2 13" xfId="25353" xr:uid="{00000000-0005-0000-0000-0000E1600000}"/>
    <cellStyle name="Input [yellow] 4 3 3 2 14" xfId="25354" xr:uid="{00000000-0005-0000-0000-0000E2600000}"/>
    <cellStyle name="Input [yellow] 4 3 3 2 15" xfId="25355" xr:uid="{00000000-0005-0000-0000-0000E3600000}"/>
    <cellStyle name="Input [yellow] 4 3 3 2 16" xfId="25356" xr:uid="{00000000-0005-0000-0000-0000E4600000}"/>
    <cellStyle name="Input [yellow] 4 3 3 2 2" xfId="883" xr:uid="{00000000-0005-0000-0000-0000E5600000}"/>
    <cellStyle name="Input [yellow] 4 3 3 2 2 10" xfId="25357" xr:uid="{00000000-0005-0000-0000-0000E6600000}"/>
    <cellStyle name="Input [yellow] 4 3 3 2 2 2" xfId="25358" xr:uid="{00000000-0005-0000-0000-0000E7600000}"/>
    <cellStyle name="Input [yellow] 4 3 3 2 2 2 2" xfId="25359" xr:uid="{00000000-0005-0000-0000-0000E8600000}"/>
    <cellStyle name="Input [yellow] 4 3 3 2 2 2 3" xfId="25360" xr:uid="{00000000-0005-0000-0000-0000E9600000}"/>
    <cellStyle name="Input [yellow] 4 3 3 2 2 2 4" xfId="25361" xr:uid="{00000000-0005-0000-0000-0000EA600000}"/>
    <cellStyle name="Input [yellow] 4 3 3 2 2 2 5" xfId="25362" xr:uid="{00000000-0005-0000-0000-0000EB600000}"/>
    <cellStyle name="Input [yellow] 4 3 3 2 2 2 6" xfId="25363" xr:uid="{00000000-0005-0000-0000-0000EC600000}"/>
    <cellStyle name="Input [yellow] 4 3 3 2 2 2 7" xfId="25364" xr:uid="{00000000-0005-0000-0000-0000ED600000}"/>
    <cellStyle name="Input [yellow] 4 3 3 2 2 2 8" xfId="25365" xr:uid="{00000000-0005-0000-0000-0000EE600000}"/>
    <cellStyle name="Input [yellow] 4 3 3 2 2 3" xfId="25366" xr:uid="{00000000-0005-0000-0000-0000EF600000}"/>
    <cellStyle name="Input [yellow] 4 3 3 2 2 4" xfId="25367" xr:uid="{00000000-0005-0000-0000-0000F0600000}"/>
    <cellStyle name="Input [yellow] 4 3 3 2 2 5" xfId="25368" xr:uid="{00000000-0005-0000-0000-0000F1600000}"/>
    <cellStyle name="Input [yellow] 4 3 3 2 2 6" xfId="25369" xr:uid="{00000000-0005-0000-0000-0000F2600000}"/>
    <cellStyle name="Input [yellow] 4 3 3 2 2 7" xfId="25370" xr:uid="{00000000-0005-0000-0000-0000F3600000}"/>
    <cellStyle name="Input [yellow] 4 3 3 2 2 8" xfId="25371" xr:uid="{00000000-0005-0000-0000-0000F4600000}"/>
    <cellStyle name="Input [yellow] 4 3 3 2 2 9" xfId="25372" xr:uid="{00000000-0005-0000-0000-0000F5600000}"/>
    <cellStyle name="Input [yellow] 4 3 3 2 3" xfId="25373" xr:uid="{00000000-0005-0000-0000-0000F6600000}"/>
    <cellStyle name="Input [yellow] 4 3 3 2 3 10" xfId="25374" xr:uid="{00000000-0005-0000-0000-0000F7600000}"/>
    <cellStyle name="Input [yellow] 4 3 3 2 3 2" xfId="25375" xr:uid="{00000000-0005-0000-0000-0000F8600000}"/>
    <cellStyle name="Input [yellow] 4 3 3 2 3 2 2" xfId="25376" xr:uid="{00000000-0005-0000-0000-0000F9600000}"/>
    <cellStyle name="Input [yellow] 4 3 3 2 3 2 3" xfId="25377" xr:uid="{00000000-0005-0000-0000-0000FA600000}"/>
    <cellStyle name="Input [yellow] 4 3 3 2 3 2 4" xfId="25378" xr:uid="{00000000-0005-0000-0000-0000FB600000}"/>
    <cellStyle name="Input [yellow] 4 3 3 2 3 2 5" xfId="25379" xr:uid="{00000000-0005-0000-0000-0000FC600000}"/>
    <cellStyle name="Input [yellow] 4 3 3 2 3 2 6" xfId="25380" xr:uid="{00000000-0005-0000-0000-0000FD600000}"/>
    <cellStyle name="Input [yellow] 4 3 3 2 3 2 7" xfId="25381" xr:uid="{00000000-0005-0000-0000-0000FE600000}"/>
    <cellStyle name="Input [yellow] 4 3 3 2 3 2 8" xfId="25382" xr:uid="{00000000-0005-0000-0000-0000FF600000}"/>
    <cellStyle name="Input [yellow] 4 3 3 2 3 3" xfId="25383" xr:uid="{00000000-0005-0000-0000-000000610000}"/>
    <cellStyle name="Input [yellow] 4 3 3 2 3 4" xfId="25384" xr:uid="{00000000-0005-0000-0000-000001610000}"/>
    <cellStyle name="Input [yellow] 4 3 3 2 3 5" xfId="25385" xr:uid="{00000000-0005-0000-0000-000002610000}"/>
    <cellStyle name="Input [yellow] 4 3 3 2 3 6" xfId="25386" xr:uid="{00000000-0005-0000-0000-000003610000}"/>
    <cellStyle name="Input [yellow] 4 3 3 2 3 7" xfId="25387" xr:uid="{00000000-0005-0000-0000-000004610000}"/>
    <cellStyle name="Input [yellow] 4 3 3 2 3 8" xfId="25388" xr:uid="{00000000-0005-0000-0000-000005610000}"/>
    <cellStyle name="Input [yellow] 4 3 3 2 3 9" xfId="25389" xr:uid="{00000000-0005-0000-0000-000006610000}"/>
    <cellStyle name="Input [yellow] 4 3 3 2 4" xfId="25390" xr:uid="{00000000-0005-0000-0000-000007610000}"/>
    <cellStyle name="Input [yellow] 4 3 3 2 4 2" xfId="25391" xr:uid="{00000000-0005-0000-0000-000008610000}"/>
    <cellStyle name="Input [yellow] 4 3 3 2 4 3" xfId="25392" xr:uid="{00000000-0005-0000-0000-000009610000}"/>
    <cellStyle name="Input [yellow] 4 3 3 2 4 4" xfId="25393" xr:uid="{00000000-0005-0000-0000-00000A610000}"/>
    <cellStyle name="Input [yellow] 4 3 3 2 4 5" xfId="25394" xr:uid="{00000000-0005-0000-0000-00000B610000}"/>
    <cellStyle name="Input [yellow] 4 3 3 2 4 6" xfId="25395" xr:uid="{00000000-0005-0000-0000-00000C610000}"/>
    <cellStyle name="Input [yellow] 4 3 3 2 4 7" xfId="25396" xr:uid="{00000000-0005-0000-0000-00000D610000}"/>
    <cellStyle name="Input [yellow] 4 3 3 2 4 8" xfId="25397" xr:uid="{00000000-0005-0000-0000-00000E610000}"/>
    <cellStyle name="Input [yellow] 4 3 3 2 4 9" xfId="25398" xr:uid="{00000000-0005-0000-0000-00000F610000}"/>
    <cellStyle name="Input [yellow] 4 3 3 2 5" xfId="25399" xr:uid="{00000000-0005-0000-0000-000010610000}"/>
    <cellStyle name="Input [yellow] 4 3 3 2 5 2" xfId="25400" xr:uid="{00000000-0005-0000-0000-000011610000}"/>
    <cellStyle name="Input [yellow] 4 3 3 2 5 3" xfId="25401" xr:uid="{00000000-0005-0000-0000-000012610000}"/>
    <cellStyle name="Input [yellow] 4 3 3 2 5 4" xfId="25402" xr:uid="{00000000-0005-0000-0000-000013610000}"/>
    <cellStyle name="Input [yellow] 4 3 3 2 5 5" xfId="25403" xr:uid="{00000000-0005-0000-0000-000014610000}"/>
    <cellStyle name="Input [yellow] 4 3 3 2 5 6" xfId="25404" xr:uid="{00000000-0005-0000-0000-000015610000}"/>
    <cellStyle name="Input [yellow] 4 3 3 2 5 7" xfId="25405" xr:uid="{00000000-0005-0000-0000-000016610000}"/>
    <cellStyle name="Input [yellow] 4 3 3 2 5 8" xfId="25406" xr:uid="{00000000-0005-0000-0000-000017610000}"/>
    <cellStyle name="Input [yellow] 4 3 3 2 6" xfId="25407" xr:uid="{00000000-0005-0000-0000-000018610000}"/>
    <cellStyle name="Input [yellow] 4 3 3 2 6 2" xfId="25408" xr:uid="{00000000-0005-0000-0000-000019610000}"/>
    <cellStyle name="Input [yellow] 4 3 3 2 6 3" xfId="25409" xr:uid="{00000000-0005-0000-0000-00001A610000}"/>
    <cellStyle name="Input [yellow] 4 3 3 2 6 4" xfId="25410" xr:uid="{00000000-0005-0000-0000-00001B610000}"/>
    <cellStyle name="Input [yellow] 4 3 3 2 6 5" xfId="25411" xr:uid="{00000000-0005-0000-0000-00001C610000}"/>
    <cellStyle name="Input [yellow] 4 3 3 2 6 6" xfId="25412" xr:uid="{00000000-0005-0000-0000-00001D610000}"/>
    <cellStyle name="Input [yellow] 4 3 3 2 6 7" xfId="25413" xr:uid="{00000000-0005-0000-0000-00001E610000}"/>
    <cellStyle name="Input [yellow] 4 3 3 2 6 8" xfId="25414" xr:uid="{00000000-0005-0000-0000-00001F610000}"/>
    <cellStyle name="Input [yellow] 4 3 3 2 7" xfId="25415" xr:uid="{00000000-0005-0000-0000-000020610000}"/>
    <cellStyle name="Input [yellow] 4 3 3 2 7 2" xfId="25416" xr:uid="{00000000-0005-0000-0000-000021610000}"/>
    <cellStyle name="Input [yellow] 4 3 3 2 7 3" xfId="25417" xr:uid="{00000000-0005-0000-0000-000022610000}"/>
    <cellStyle name="Input [yellow] 4 3 3 2 7 4" xfId="25418" xr:uid="{00000000-0005-0000-0000-000023610000}"/>
    <cellStyle name="Input [yellow] 4 3 3 2 7 5" xfId="25419" xr:uid="{00000000-0005-0000-0000-000024610000}"/>
    <cellStyle name="Input [yellow] 4 3 3 2 7 6" xfId="25420" xr:uid="{00000000-0005-0000-0000-000025610000}"/>
    <cellStyle name="Input [yellow] 4 3 3 2 7 7" xfId="25421" xr:uid="{00000000-0005-0000-0000-000026610000}"/>
    <cellStyle name="Input [yellow] 4 3 3 2 7 8" xfId="25422" xr:uid="{00000000-0005-0000-0000-000027610000}"/>
    <cellStyle name="Input [yellow] 4 3 3 2 8" xfId="25423" xr:uid="{00000000-0005-0000-0000-000028610000}"/>
    <cellStyle name="Input [yellow] 4 3 3 2 8 2" xfId="25424" xr:uid="{00000000-0005-0000-0000-000029610000}"/>
    <cellStyle name="Input [yellow] 4 3 3 2 8 3" xfId="25425" xr:uid="{00000000-0005-0000-0000-00002A610000}"/>
    <cellStyle name="Input [yellow] 4 3 3 2 8 4" xfId="25426" xr:uid="{00000000-0005-0000-0000-00002B610000}"/>
    <cellStyle name="Input [yellow] 4 3 3 2 8 5" xfId="25427" xr:uid="{00000000-0005-0000-0000-00002C610000}"/>
    <cellStyle name="Input [yellow] 4 3 3 2 8 6" xfId="25428" xr:uid="{00000000-0005-0000-0000-00002D610000}"/>
    <cellStyle name="Input [yellow] 4 3 3 2 8 7" xfId="25429" xr:uid="{00000000-0005-0000-0000-00002E610000}"/>
    <cellStyle name="Input [yellow] 4 3 3 2 8 8" xfId="25430" xr:uid="{00000000-0005-0000-0000-00002F610000}"/>
    <cellStyle name="Input [yellow] 4 3 3 2 9" xfId="25431" xr:uid="{00000000-0005-0000-0000-000030610000}"/>
    <cellStyle name="Input [yellow] 4 3 3 3" xfId="884" xr:uid="{00000000-0005-0000-0000-000031610000}"/>
    <cellStyle name="Input [yellow] 4 3 3 3 10" xfId="25432" xr:uid="{00000000-0005-0000-0000-000032610000}"/>
    <cellStyle name="Input [yellow] 4 3 3 3 2" xfId="25433" xr:uid="{00000000-0005-0000-0000-000033610000}"/>
    <cellStyle name="Input [yellow] 4 3 3 3 2 2" xfId="25434" xr:uid="{00000000-0005-0000-0000-000034610000}"/>
    <cellStyle name="Input [yellow] 4 3 3 3 2 3" xfId="25435" xr:uid="{00000000-0005-0000-0000-000035610000}"/>
    <cellStyle name="Input [yellow] 4 3 3 3 2 4" xfId="25436" xr:uid="{00000000-0005-0000-0000-000036610000}"/>
    <cellStyle name="Input [yellow] 4 3 3 3 2 5" xfId="25437" xr:uid="{00000000-0005-0000-0000-000037610000}"/>
    <cellStyle name="Input [yellow] 4 3 3 3 2 6" xfId="25438" xr:uid="{00000000-0005-0000-0000-000038610000}"/>
    <cellStyle name="Input [yellow] 4 3 3 3 2 7" xfId="25439" xr:uid="{00000000-0005-0000-0000-000039610000}"/>
    <cellStyle name="Input [yellow] 4 3 3 3 2 8" xfId="25440" xr:uid="{00000000-0005-0000-0000-00003A610000}"/>
    <cellStyle name="Input [yellow] 4 3 3 3 3" xfId="25441" xr:uid="{00000000-0005-0000-0000-00003B610000}"/>
    <cellStyle name="Input [yellow] 4 3 3 3 4" xfId="25442" xr:uid="{00000000-0005-0000-0000-00003C610000}"/>
    <cellStyle name="Input [yellow] 4 3 3 3 5" xfId="25443" xr:uid="{00000000-0005-0000-0000-00003D610000}"/>
    <cellStyle name="Input [yellow] 4 3 3 3 6" xfId="25444" xr:uid="{00000000-0005-0000-0000-00003E610000}"/>
    <cellStyle name="Input [yellow] 4 3 3 3 7" xfId="25445" xr:uid="{00000000-0005-0000-0000-00003F610000}"/>
    <cellStyle name="Input [yellow] 4 3 3 3 8" xfId="25446" xr:uid="{00000000-0005-0000-0000-000040610000}"/>
    <cellStyle name="Input [yellow] 4 3 3 3 9" xfId="25447" xr:uid="{00000000-0005-0000-0000-000041610000}"/>
    <cellStyle name="Input [yellow] 4 3 3 4" xfId="25448" xr:uid="{00000000-0005-0000-0000-000042610000}"/>
    <cellStyle name="Input [yellow] 4 3 3 4 10" xfId="25449" xr:uid="{00000000-0005-0000-0000-000043610000}"/>
    <cellStyle name="Input [yellow] 4 3 3 4 2" xfId="25450" xr:uid="{00000000-0005-0000-0000-000044610000}"/>
    <cellStyle name="Input [yellow] 4 3 3 4 2 2" xfId="25451" xr:uid="{00000000-0005-0000-0000-000045610000}"/>
    <cellStyle name="Input [yellow] 4 3 3 4 2 3" xfId="25452" xr:uid="{00000000-0005-0000-0000-000046610000}"/>
    <cellStyle name="Input [yellow] 4 3 3 4 2 4" xfId="25453" xr:uid="{00000000-0005-0000-0000-000047610000}"/>
    <cellStyle name="Input [yellow] 4 3 3 4 2 5" xfId="25454" xr:uid="{00000000-0005-0000-0000-000048610000}"/>
    <cellStyle name="Input [yellow] 4 3 3 4 2 6" xfId="25455" xr:uid="{00000000-0005-0000-0000-000049610000}"/>
    <cellStyle name="Input [yellow] 4 3 3 4 2 7" xfId="25456" xr:uid="{00000000-0005-0000-0000-00004A610000}"/>
    <cellStyle name="Input [yellow] 4 3 3 4 2 8" xfId="25457" xr:uid="{00000000-0005-0000-0000-00004B610000}"/>
    <cellStyle name="Input [yellow] 4 3 3 4 3" xfId="25458" xr:uid="{00000000-0005-0000-0000-00004C610000}"/>
    <cellStyle name="Input [yellow] 4 3 3 4 4" xfId="25459" xr:uid="{00000000-0005-0000-0000-00004D610000}"/>
    <cellStyle name="Input [yellow] 4 3 3 4 5" xfId="25460" xr:uid="{00000000-0005-0000-0000-00004E610000}"/>
    <cellStyle name="Input [yellow] 4 3 3 4 6" xfId="25461" xr:uid="{00000000-0005-0000-0000-00004F610000}"/>
    <cellStyle name="Input [yellow] 4 3 3 4 7" xfId="25462" xr:uid="{00000000-0005-0000-0000-000050610000}"/>
    <cellStyle name="Input [yellow] 4 3 3 4 8" xfId="25463" xr:uid="{00000000-0005-0000-0000-000051610000}"/>
    <cellStyle name="Input [yellow] 4 3 3 4 9" xfId="25464" xr:uid="{00000000-0005-0000-0000-000052610000}"/>
    <cellStyle name="Input [yellow] 4 3 3 5" xfId="25465" xr:uid="{00000000-0005-0000-0000-000053610000}"/>
    <cellStyle name="Input [yellow] 4 3 3 5 2" xfId="25466" xr:uid="{00000000-0005-0000-0000-000054610000}"/>
    <cellStyle name="Input [yellow] 4 3 3 5 3" xfId="25467" xr:uid="{00000000-0005-0000-0000-000055610000}"/>
    <cellStyle name="Input [yellow] 4 3 3 5 4" xfId="25468" xr:uid="{00000000-0005-0000-0000-000056610000}"/>
    <cellStyle name="Input [yellow] 4 3 3 5 5" xfId="25469" xr:uid="{00000000-0005-0000-0000-000057610000}"/>
    <cellStyle name="Input [yellow] 4 3 3 5 6" xfId="25470" xr:uid="{00000000-0005-0000-0000-000058610000}"/>
    <cellStyle name="Input [yellow] 4 3 3 5 7" xfId="25471" xr:uid="{00000000-0005-0000-0000-000059610000}"/>
    <cellStyle name="Input [yellow] 4 3 3 5 8" xfId="25472" xr:uid="{00000000-0005-0000-0000-00005A610000}"/>
    <cellStyle name="Input [yellow] 4 3 3 5 9" xfId="25473" xr:uid="{00000000-0005-0000-0000-00005B610000}"/>
    <cellStyle name="Input [yellow] 4 3 3 6" xfId="25474" xr:uid="{00000000-0005-0000-0000-00005C610000}"/>
    <cellStyle name="Input [yellow] 4 3 3 6 2" xfId="25475" xr:uid="{00000000-0005-0000-0000-00005D610000}"/>
    <cellStyle name="Input [yellow] 4 3 3 6 3" xfId="25476" xr:uid="{00000000-0005-0000-0000-00005E610000}"/>
    <cellStyle name="Input [yellow] 4 3 3 6 4" xfId="25477" xr:uid="{00000000-0005-0000-0000-00005F610000}"/>
    <cellStyle name="Input [yellow] 4 3 3 6 5" xfId="25478" xr:uid="{00000000-0005-0000-0000-000060610000}"/>
    <cellStyle name="Input [yellow] 4 3 3 6 6" xfId="25479" xr:uid="{00000000-0005-0000-0000-000061610000}"/>
    <cellStyle name="Input [yellow] 4 3 3 6 7" xfId="25480" xr:uid="{00000000-0005-0000-0000-000062610000}"/>
    <cellStyle name="Input [yellow] 4 3 3 6 8" xfId="25481" xr:uid="{00000000-0005-0000-0000-000063610000}"/>
    <cellStyle name="Input [yellow] 4 3 3 7" xfId="25482" xr:uid="{00000000-0005-0000-0000-000064610000}"/>
    <cellStyle name="Input [yellow] 4 3 3 7 2" xfId="25483" xr:uid="{00000000-0005-0000-0000-000065610000}"/>
    <cellStyle name="Input [yellow] 4 3 3 7 3" xfId="25484" xr:uid="{00000000-0005-0000-0000-000066610000}"/>
    <cellStyle name="Input [yellow] 4 3 3 7 4" xfId="25485" xr:uid="{00000000-0005-0000-0000-000067610000}"/>
    <cellStyle name="Input [yellow] 4 3 3 7 5" xfId="25486" xr:uid="{00000000-0005-0000-0000-000068610000}"/>
    <cellStyle name="Input [yellow] 4 3 3 7 6" xfId="25487" xr:uid="{00000000-0005-0000-0000-000069610000}"/>
    <cellStyle name="Input [yellow] 4 3 3 7 7" xfId="25488" xr:uid="{00000000-0005-0000-0000-00006A610000}"/>
    <cellStyle name="Input [yellow] 4 3 3 7 8" xfId="25489" xr:uid="{00000000-0005-0000-0000-00006B610000}"/>
    <cellStyle name="Input [yellow] 4 3 3 8" xfId="25490" xr:uid="{00000000-0005-0000-0000-00006C610000}"/>
    <cellStyle name="Input [yellow] 4 3 3 8 2" xfId="25491" xr:uid="{00000000-0005-0000-0000-00006D610000}"/>
    <cellStyle name="Input [yellow] 4 3 3 8 3" xfId="25492" xr:uid="{00000000-0005-0000-0000-00006E610000}"/>
    <cellStyle name="Input [yellow] 4 3 3 8 4" xfId="25493" xr:uid="{00000000-0005-0000-0000-00006F610000}"/>
    <cellStyle name="Input [yellow] 4 3 3 8 5" xfId="25494" xr:uid="{00000000-0005-0000-0000-000070610000}"/>
    <cellStyle name="Input [yellow] 4 3 3 8 6" xfId="25495" xr:uid="{00000000-0005-0000-0000-000071610000}"/>
    <cellStyle name="Input [yellow] 4 3 3 8 7" xfId="25496" xr:uid="{00000000-0005-0000-0000-000072610000}"/>
    <cellStyle name="Input [yellow] 4 3 3 8 8" xfId="25497" xr:uid="{00000000-0005-0000-0000-000073610000}"/>
    <cellStyle name="Input [yellow] 4 3 3 9" xfId="25498" xr:uid="{00000000-0005-0000-0000-000074610000}"/>
    <cellStyle name="Input [yellow] 4 3 3 9 2" xfId="25499" xr:uid="{00000000-0005-0000-0000-000075610000}"/>
    <cellStyle name="Input [yellow] 4 3 3 9 3" xfId="25500" xr:uid="{00000000-0005-0000-0000-000076610000}"/>
    <cellStyle name="Input [yellow] 4 3 3 9 4" xfId="25501" xr:uid="{00000000-0005-0000-0000-000077610000}"/>
    <cellStyle name="Input [yellow] 4 3 3 9 5" xfId="25502" xr:uid="{00000000-0005-0000-0000-000078610000}"/>
    <cellStyle name="Input [yellow] 4 3 3 9 6" xfId="25503" xr:uid="{00000000-0005-0000-0000-000079610000}"/>
    <cellStyle name="Input [yellow] 4 3 3 9 7" xfId="25504" xr:uid="{00000000-0005-0000-0000-00007A610000}"/>
    <cellStyle name="Input [yellow] 4 3 3 9 8" xfId="25505" xr:uid="{00000000-0005-0000-0000-00007B610000}"/>
    <cellStyle name="Input [yellow] 4 3 4" xfId="885" xr:uid="{00000000-0005-0000-0000-00007C610000}"/>
    <cellStyle name="Input [yellow] 4 3 4 10" xfId="25506" xr:uid="{00000000-0005-0000-0000-00007D610000}"/>
    <cellStyle name="Input [yellow] 4 3 4 11" xfId="25507" xr:uid="{00000000-0005-0000-0000-00007E610000}"/>
    <cellStyle name="Input [yellow] 4 3 4 12" xfId="25508" xr:uid="{00000000-0005-0000-0000-00007F610000}"/>
    <cellStyle name="Input [yellow] 4 3 4 13" xfId="25509" xr:uid="{00000000-0005-0000-0000-000080610000}"/>
    <cellStyle name="Input [yellow] 4 3 4 14" xfId="25510" xr:uid="{00000000-0005-0000-0000-000081610000}"/>
    <cellStyle name="Input [yellow] 4 3 4 15" xfId="25511" xr:uid="{00000000-0005-0000-0000-000082610000}"/>
    <cellStyle name="Input [yellow] 4 3 4 16" xfId="25512" xr:uid="{00000000-0005-0000-0000-000083610000}"/>
    <cellStyle name="Input [yellow] 4 3 4 2" xfId="886" xr:uid="{00000000-0005-0000-0000-000084610000}"/>
    <cellStyle name="Input [yellow] 4 3 4 2 10" xfId="25513" xr:uid="{00000000-0005-0000-0000-000085610000}"/>
    <cellStyle name="Input [yellow] 4 3 4 2 2" xfId="25514" xr:uid="{00000000-0005-0000-0000-000086610000}"/>
    <cellStyle name="Input [yellow] 4 3 4 2 2 2" xfId="25515" xr:uid="{00000000-0005-0000-0000-000087610000}"/>
    <cellStyle name="Input [yellow] 4 3 4 2 2 3" xfId="25516" xr:uid="{00000000-0005-0000-0000-000088610000}"/>
    <cellStyle name="Input [yellow] 4 3 4 2 2 4" xfId="25517" xr:uid="{00000000-0005-0000-0000-000089610000}"/>
    <cellStyle name="Input [yellow] 4 3 4 2 2 5" xfId="25518" xr:uid="{00000000-0005-0000-0000-00008A610000}"/>
    <cellStyle name="Input [yellow] 4 3 4 2 2 6" xfId="25519" xr:uid="{00000000-0005-0000-0000-00008B610000}"/>
    <cellStyle name="Input [yellow] 4 3 4 2 2 7" xfId="25520" xr:uid="{00000000-0005-0000-0000-00008C610000}"/>
    <cellStyle name="Input [yellow] 4 3 4 2 2 8" xfId="25521" xr:uid="{00000000-0005-0000-0000-00008D610000}"/>
    <cellStyle name="Input [yellow] 4 3 4 2 3" xfId="25522" xr:uid="{00000000-0005-0000-0000-00008E610000}"/>
    <cellStyle name="Input [yellow] 4 3 4 2 4" xfId="25523" xr:uid="{00000000-0005-0000-0000-00008F610000}"/>
    <cellStyle name="Input [yellow] 4 3 4 2 5" xfId="25524" xr:uid="{00000000-0005-0000-0000-000090610000}"/>
    <cellStyle name="Input [yellow] 4 3 4 2 6" xfId="25525" xr:uid="{00000000-0005-0000-0000-000091610000}"/>
    <cellStyle name="Input [yellow] 4 3 4 2 7" xfId="25526" xr:uid="{00000000-0005-0000-0000-000092610000}"/>
    <cellStyle name="Input [yellow] 4 3 4 2 8" xfId="25527" xr:uid="{00000000-0005-0000-0000-000093610000}"/>
    <cellStyle name="Input [yellow] 4 3 4 2 9" xfId="25528" xr:uid="{00000000-0005-0000-0000-000094610000}"/>
    <cellStyle name="Input [yellow] 4 3 4 3" xfId="25529" xr:uid="{00000000-0005-0000-0000-000095610000}"/>
    <cellStyle name="Input [yellow] 4 3 4 3 10" xfId="25530" xr:uid="{00000000-0005-0000-0000-000096610000}"/>
    <cellStyle name="Input [yellow] 4 3 4 3 2" xfId="25531" xr:uid="{00000000-0005-0000-0000-000097610000}"/>
    <cellStyle name="Input [yellow] 4 3 4 3 2 2" xfId="25532" xr:uid="{00000000-0005-0000-0000-000098610000}"/>
    <cellStyle name="Input [yellow] 4 3 4 3 2 3" xfId="25533" xr:uid="{00000000-0005-0000-0000-000099610000}"/>
    <cellStyle name="Input [yellow] 4 3 4 3 2 4" xfId="25534" xr:uid="{00000000-0005-0000-0000-00009A610000}"/>
    <cellStyle name="Input [yellow] 4 3 4 3 2 5" xfId="25535" xr:uid="{00000000-0005-0000-0000-00009B610000}"/>
    <cellStyle name="Input [yellow] 4 3 4 3 2 6" xfId="25536" xr:uid="{00000000-0005-0000-0000-00009C610000}"/>
    <cellStyle name="Input [yellow] 4 3 4 3 2 7" xfId="25537" xr:uid="{00000000-0005-0000-0000-00009D610000}"/>
    <cellStyle name="Input [yellow] 4 3 4 3 2 8" xfId="25538" xr:uid="{00000000-0005-0000-0000-00009E610000}"/>
    <cellStyle name="Input [yellow] 4 3 4 3 3" xfId="25539" xr:uid="{00000000-0005-0000-0000-00009F610000}"/>
    <cellStyle name="Input [yellow] 4 3 4 3 4" xfId="25540" xr:uid="{00000000-0005-0000-0000-0000A0610000}"/>
    <cellStyle name="Input [yellow] 4 3 4 3 5" xfId="25541" xr:uid="{00000000-0005-0000-0000-0000A1610000}"/>
    <cellStyle name="Input [yellow] 4 3 4 3 6" xfId="25542" xr:uid="{00000000-0005-0000-0000-0000A2610000}"/>
    <cellStyle name="Input [yellow] 4 3 4 3 7" xfId="25543" xr:uid="{00000000-0005-0000-0000-0000A3610000}"/>
    <cellStyle name="Input [yellow] 4 3 4 3 8" xfId="25544" xr:uid="{00000000-0005-0000-0000-0000A4610000}"/>
    <cellStyle name="Input [yellow] 4 3 4 3 9" xfId="25545" xr:uid="{00000000-0005-0000-0000-0000A5610000}"/>
    <cellStyle name="Input [yellow] 4 3 4 4" xfId="25546" xr:uid="{00000000-0005-0000-0000-0000A6610000}"/>
    <cellStyle name="Input [yellow] 4 3 4 4 2" xfId="25547" xr:uid="{00000000-0005-0000-0000-0000A7610000}"/>
    <cellStyle name="Input [yellow] 4 3 4 4 3" xfId="25548" xr:uid="{00000000-0005-0000-0000-0000A8610000}"/>
    <cellStyle name="Input [yellow] 4 3 4 4 4" xfId="25549" xr:uid="{00000000-0005-0000-0000-0000A9610000}"/>
    <cellStyle name="Input [yellow] 4 3 4 4 5" xfId="25550" xr:uid="{00000000-0005-0000-0000-0000AA610000}"/>
    <cellStyle name="Input [yellow] 4 3 4 4 6" xfId="25551" xr:uid="{00000000-0005-0000-0000-0000AB610000}"/>
    <cellStyle name="Input [yellow] 4 3 4 4 7" xfId="25552" xr:uid="{00000000-0005-0000-0000-0000AC610000}"/>
    <cellStyle name="Input [yellow] 4 3 4 4 8" xfId="25553" xr:uid="{00000000-0005-0000-0000-0000AD610000}"/>
    <cellStyle name="Input [yellow] 4 3 4 4 9" xfId="25554" xr:uid="{00000000-0005-0000-0000-0000AE610000}"/>
    <cellStyle name="Input [yellow] 4 3 4 5" xfId="25555" xr:uid="{00000000-0005-0000-0000-0000AF610000}"/>
    <cellStyle name="Input [yellow] 4 3 4 5 2" xfId="25556" xr:uid="{00000000-0005-0000-0000-0000B0610000}"/>
    <cellStyle name="Input [yellow] 4 3 4 5 3" xfId="25557" xr:uid="{00000000-0005-0000-0000-0000B1610000}"/>
    <cellStyle name="Input [yellow] 4 3 4 5 4" xfId="25558" xr:uid="{00000000-0005-0000-0000-0000B2610000}"/>
    <cellStyle name="Input [yellow] 4 3 4 5 5" xfId="25559" xr:uid="{00000000-0005-0000-0000-0000B3610000}"/>
    <cellStyle name="Input [yellow] 4 3 4 5 6" xfId="25560" xr:uid="{00000000-0005-0000-0000-0000B4610000}"/>
    <cellStyle name="Input [yellow] 4 3 4 5 7" xfId="25561" xr:uid="{00000000-0005-0000-0000-0000B5610000}"/>
    <cellStyle name="Input [yellow] 4 3 4 5 8" xfId="25562" xr:uid="{00000000-0005-0000-0000-0000B6610000}"/>
    <cellStyle name="Input [yellow] 4 3 4 6" xfId="25563" xr:uid="{00000000-0005-0000-0000-0000B7610000}"/>
    <cellStyle name="Input [yellow] 4 3 4 6 2" xfId="25564" xr:uid="{00000000-0005-0000-0000-0000B8610000}"/>
    <cellStyle name="Input [yellow] 4 3 4 6 3" xfId="25565" xr:uid="{00000000-0005-0000-0000-0000B9610000}"/>
    <cellStyle name="Input [yellow] 4 3 4 6 4" xfId="25566" xr:uid="{00000000-0005-0000-0000-0000BA610000}"/>
    <cellStyle name="Input [yellow] 4 3 4 6 5" xfId="25567" xr:uid="{00000000-0005-0000-0000-0000BB610000}"/>
    <cellStyle name="Input [yellow] 4 3 4 6 6" xfId="25568" xr:uid="{00000000-0005-0000-0000-0000BC610000}"/>
    <cellStyle name="Input [yellow] 4 3 4 6 7" xfId="25569" xr:uid="{00000000-0005-0000-0000-0000BD610000}"/>
    <cellStyle name="Input [yellow] 4 3 4 6 8" xfId="25570" xr:uid="{00000000-0005-0000-0000-0000BE610000}"/>
    <cellStyle name="Input [yellow] 4 3 4 7" xfId="25571" xr:uid="{00000000-0005-0000-0000-0000BF610000}"/>
    <cellStyle name="Input [yellow] 4 3 4 7 2" xfId="25572" xr:uid="{00000000-0005-0000-0000-0000C0610000}"/>
    <cellStyle name="Input [yellow] 4 3 4 7 3" xfId="25573" xr:uid="{00000000-0005-0000-0000-0000C1610000}"/>
    <cellStyle name="Input [yellow] 4 3 4 7 4" xfId="25574" xr:uid="{00000000-0005-0000-0000-0000C2610000}"/>
    <cellStyle name="Input [yellow] 4 3 4 7 5" xfId="25575" xr:uid="{00000000-0005-0000-0000-0000C3610000}"/>
    <cellStyle name="Input [yellow] 4 3 4 7 6" xfId="25576" xr:uid="{00000000-0005-0000-0000-0000C4610000}"/>
    <cellStyle name="Input [yellow] 4 3 4 7 7" xfId="25577" xr:uid="{00000000-0005-0000-0000-0000C5610000}"/>
    <cellStyle name="Input [yellow] 4 3 4 7 8" xfId="25578" xr:uid="{00000000-0005-0000-0000-0000C6610000}"/>
    <cellStyle name="Input [yellow] 4 3 4 8" xfId="25579" xr:uid="{00000000-0005-0000-0000-0000C7610000}"/>
    <cellStyle name="Input [yellow] 4 3 4 8 2" xfId="25580" xr:uid="{00000000-0005-0000-0000-0000C8610000}"/>
    <cellStyle name="Input [yellow] 4 3 4 8 3" xfId="25581" xr:uid="{00000000-0005-0000-0000-0000C9610000}"/>
    <cellStyle name="Input [yellow] 4 3 4 8 4" xfId="25582" xr:uid="{00000000-0005-0000-0000-0000CA610000}"/>
    <cellStyle name="Input [yellow] 4 3 4 8 5" xfId="25583" xr:uid="{00000000-0005-0000-0000-0000CB610000}"/>
    <cellStyle name="Input [yellow] 4 3 4 8 6" xfId="25584" xr:uid="{00000000-0005-0000-0000-0000CC610000}"/>
    <cellStyle name="Input [yellow] 4 3 4 8 7" xfId="25585" xr:uid="{00000000-0005-0000-0000-0000CD610000}"/>
    <cellStyle name="Input [yellow] 4 3 4 8 8" xfId="25586" xr:uid="{00000000-0005-0000-0000-0000CE610000}"/>
    <cellStyle name="Input [yellow] 4 3 4 9" xfId="25587" xr:uid="{00000000-0005-0000-0000-0000CF610000}"/>
    <cellStyle name="Input [yellow] 4 3 5" xfId="887" xr:uid="{00000000-0005-0000-0000-0000D0610000}"/>
    <cellStyle name="Input [yellow] 4 3 5 10" xfId="25588" xr:uid="{00000000-0005-0000-0000-0000D1610000}"/>
    <cellStyle name="Input [yellow] 4 3 5 2" xfId="25589" xr:uid="{00000000-0005-0000-0000-0000D2610000}"/>
    <cellStyle name="Input [yellow] 4 3 5 2 2" xfId="25590" xr:uid="{00000000-0005-0000-0000-0000D3610000}"/>
    <cellStyle name="Input [yellow] 4 3 5 2 3" xfId="25591" xr:uid="{00000000-0005-0000-0000-0000D4610000}"/>
    <cellStyle name="Input [yellow] 4 3 5 2 4" xfId="25592" xr:uid="{00000000-0005-0000-0000-0000D5610000}"/>
    <cellStyle name="Input [yellow] 4 3 5 2 5" xfId="25593" xr:uid="{00000000-0005-0000-0000-0000D6610000}"/>
    <cellStyle name="Input [yellow] 4 3 5 2 6" xfId="25594" xr:uid="{00000000-0005-0000-0000-0000D7610000}"/>
    <cellStyle name="Input [yellow] 4 3 5 2 7" xfId="25595" xr:uid="{00000000-0005-0000-0000-0000D8610000}"/>
    <cellStyle name="Input [yellow] 4 3 5 2 8" xfId="25596" xr:uid="{00000000-0005-0000-0000-0000D9610000}"/>
    <cellStyle name="Input [yellow] 4 3 5 3" xfId="25597" xr:uid="{00000000-0005-0000-0000-0000DA610000}"/>
    <cellStyle name="Input [yellow] 4 3 5 4" xfId="25598" xr:uid="{00000000-0005-0000-0000-0000DB610000}"/>
    <cellStyle name="Input [yellow] 4 3 5 5" xfId="25599" xr:uid="{00000000-0005-0000-0000-0000DC610000}"/>
    <cellStyle name="Input [yellow] 4 3 5 6" xfId="25600" xr:uid="{00000000-0005-0000-0000-0000DD610000}"/>
    <cellStyle name="Input [yellow] 4 3 5 7" xfId="25601" xr:uid="{00000000-0005-0000-0000-0000DE610000}"/>
    <cellStyle name="Input [yellow] 4 3 5 8" xfId="25602" xr:uid="{00000000-0005-0000-0000-0000DF610000}"/>
    <cellStyle name="Input [yellow] 4 3 5 9" xfId="25603" xr:uid="{00000000-0005-0000-0000-0000E0610000}"/>
    <cellStyle name="Input [yellow] 4 3 6" xfId="25604" xr:uid="{00000000-0005-0000-0000-0000E1610000}"/>
    <cellStyle name="Input [yellow] 4 3 6 10" xfId="25605" xr:uid="{00000000-0005-0000-0000-0000E2610000}"/>
    <cellStyle name="Input [yellow] 4 3 6 2" xfId="25606" xr:uid="{00000000-0005-0000-0000-0000E3610000}"/>
    <cellStyle name="Input [yellow] 4 3 6 2 2" xfId="25607" xr:uid="{00000000-0005-0000-0000-0000E4610000}"/>
    <cellStyle name="Input [yellow] 4 3 6 2 3" xfId="25608" xr:uid="{00000000-0005-0000-0000-0000E5610000}"/>
    <cellStyle name="Input [yellow] 4 3 6 2 4" xfId="25609" xr:uid="{00000000-0005-0000-0000-0000E6610000}"/>
    <cellStyle name="Input [yellow] 4 3 6 2 5" xfId="25610" xr:uid="{00000000-0005-0000-0000-0000E7610000}"/>
    <cellStyle name="Input [yellow] 4 3 6 2 6" xfId="25611" xr:uid="{00000000-0005-0000-0000-0000E8610000}"/>
    <cellStyle name="Input [yellow] 4 3 6 2 7" xfId="25612" xr:uid="{00000000-0005-0000-0000-0000E9610000}"/>
    <cellStyle name="Input [yellow] 4 3 6 2 8" xfId="25613" xr:uid="{00000000-0005-0000-0000-0000EA610000}"/>
    <cellStyle name="Input [yellow] 4 3 6 3" xfId="25614" xr:uid="{00000000-0005-0000-0000-0000EB610000}"/>
    <cellStyle name="Input [yellow] 4 3 6 4" xfId="25615" xr:uid="{00000000-0005-0000-0000-0000EC610000}"/>
    <cellStyle name="Input [yellow] 4 3 6 5" xfId="25616" xr:uid="{00000000-0005-0000-0000-0000ED610000}"/>
    <cellStyle name="Input [yellow] 4 3 6 6" xfId="25617" xr:uid="{00000000-0005-0000-0000-0000EE610000}"/>
    <cellStyle name="Input [yellow] 4 3 6 7" xfId="25618" xr:uid="{00000000-0005-0000-0000-0000EF610000}"/>
    <cellStyle name="Input [yellow] 4 3 6 8" xfId="25619" xr:uid="{00000000-0005-0000-0000-0000F0610000}"/>
    <cellStyle name="Input [yellow] 4 3 6 9" xfId="25620" xr:uid="{00000000-0005-0000-0000-0000F1610000}"/>
    <cellStyle name="Input [yellow] 4 3 7" xfId="25621" xr:uid="{00000000-0005-0000-0000-0000F2610000}"/>
    <cellStyle name="Input [yellow] 4 3 7 2" xfId="25622" xr:uid="{00000000-0005-0000-0000-0000F3610000}"/>
    <cellStyle name="Input [yellow] 4 3 7 3" xfId="25623" xr:uid="{00000000-0005-0000-0000-0000F4610000}"/>
    <cellStyle name="Input [yellow] 4 3 7 4" xfId="25624" xr:uid="{00000000-0005-0000-0000-0000F5610000}"/>
    <cellStyle name="Input [yellow] 4 3 7 5" xfId="25625" xr:uid="{00000000-0005-0000-0000-0000F6610000}"/>
    <cellStyle name="Input [yellow] 4 3 7 6" xfId="25626" xr:uid="{00000000-0005-0000-0000-0000F7610000}"/>
    <cellStyle name="Input [yellow] 4 3 7 7" xfId="25627" xr:uid="{00000000-0005-0000-0000-0000F8610000}"/>
    <cellStyle name="Input [yellow] 4 3 7 8" xfId="25628" xr:uid="{00000000-0005-0000-0000-0000F9610000}"/>
    <cellStyle name="Input [yellow] 4 3 7 9" xfId="25629" xr:uid="{00000000-0005-0000-0000-0000FA610000}"/>
    <cellStyle name="Input [yellow] 4 3 8" xfId="25630" xr:uid="{00000000-0005-0000-0000-0000FB610000}"/>
    <cellStyle name="Input [yellow] 4 3 8 2" xfId="25631" xr:uid="{00000000-0005-0000-0000-0000FC610000}"/>
    <cellStyle name="Input [yellow] 4 3 8 3" xfId="25632" xr:uid="{00000000-0005-0000-0000-0000FD610000}"/>
    <cellStyle name="Input [yellow] 4 3 8 4" xfId="25633" xr:uid="{00000000-0005-0000-0000-0000FE610000}"/>
    <cellStyle name="Input [yellow] 4 3 8 5" xfId="25634" xr:uid="{00000000-0005-0000-0000-0000FF610000}"/>
    <cellStyle name="Input [yellow] 4 3 8 6" xfId="25635" xr:uid="{00000000-0005-0000-0000-000000620000}"/>
    <cellStyle name="Input [yellow] 4 3 8 7" xfId="25636" xr:uid="{00000000-0005-0000-0000-000001620000}"/>
    <cellStyle name="Input [yellow] 4 3 8 8" xfId="25637" xr:uid="{00000000-0005-0000-0000-000002620000}"/>
    <cellStyle name="Input [yellow] 4 3 9" xfId="25638" xr:uid="{00000000-0005-0000-0000-000003620000}"/>
    <cellStyle name="Input [yellow] 4 3 9 2" xfId="25639" xr:uid="{00000000-0005-0000-0000-000004620000}"/>
    <cellStyle name="Input [yellow] 4 3 9 3" xfId="25640" xr:uid="{00000000-0005-0000-0000-000005620000}"/>
    <cellStyle name="Input [yellow] 4 3 9 4" xfId="25641" xr:uid="{00000000-0005-0000-0000-000006620000}"/>
    <cellStyle name="Input [yellow] 4 3 9 5" xfId="25642" xr:uid="{00000000-0005-0000-0000-000007620000}"/>
    <cellStyle name="Input [yellow] 4 3 9 6" xfId="25643" xr:uid="{00000000-0005-0000-0000-000008620000}"/>
    <cellStyle name="Input [yellow] 4 3 9 7" xfId="25644" xr:uid="{00000000-0005-0000-0000-000009620000}"/>
    <cellStyle name="Input [yellow] 4 3 9 8" xfId="25645" xr:uid="{00000000-0005-0000-0000-00000A620000}"/>
    <cellStyle name="Input [yellow] 4 4" xfId="888" xr:uid="{00000000-0005-0000-0000-00000B620000}"/>
    <cellStyle name="Input [yellow] 4 4 10" xfId="25646" xr:uid="{00000000-0005-0000-0000-00000C620000}"/>
    <cellStyle name="Input [yellow] 4 4 11" xfId="25647" xr:uid="{00000000-0005-0000-0000-00000D620000}"/>
    <cellStyle name="Input [yellow] 4 4 12" xfId="25648" xr:uid="{00000000-0005-0000-0000-00000E620000}"/>
    <cellStyle name="Input [yellow] 4 4 13" xfId="25649" xr:uid="{00000000-0005-0000-0000-00000F620000}"/>
    <cellStyle name="Input [yellow] 4 4 14" xfId="25650" xr:uid="{00000000-0005-0000-0000-000010620000}"/>
    <cellStyle name="Input [yellow] 4 4 15" xfId="25651" xr:uid="{00000000-0005-0000-0000-000011620000}"/>
    <cellStyle name="Input [yellow] 4 4 16" xfId="25652" xr:uid="{00000000-0005-0000-0000-000012620000}"/>
    <cellStyle name="Input [yellow] 4 4 17" xfId="25653" xr:uid="{00000000-0005-0000-0000-000013620000}"/>
    <cellStyle name="Input [yellow] 4 4 2" xfId="889" xr:uid="{00000000-0005-0000-0000-000014620000}"/>
    <cellStyle name="Input [yellow] 4 4 2 10" xfId="25654" xr:uid="{00000000-0005-0000-0000-000015620000}"/>
    <cellStyle name="Input [yellow] 4 4 2 11" xfId="25655" xr:uid="{00000000-0005-0000-0000-000016620000}"/>
    <cellStyle name="Input [yellow] 4 4 2 12" xfId="25656" xr:uid="{00000000-0005-0000-0000-000017620000}"/>
    <cellStyle name="Input [yellow] 4 4 2 13" xfId="25657" xr:uid="{00000000-0005-0000-0000-000018620000}"/>
    <cellStyle name="Input [yellow] 4 4 2 14" xfId="25658" xr:uid="{00000000-0005-0000-0000-000019620000}"/>
    <cellStyle name="Input [yellow] 4 4 2 15" xfId="25659" xr:uid="{00000000-0005-0000-0000-00001A620000}"/>
    <cellStyle name="Input [yellow] 4 4 2 16" xfId="25660" xr:uid="{00000000-0005-0000-0000-00001B620000}"/>
    <cellStyle name="Input [yellow] 4 4 2 2" xfId="890" xr:uid="{00000000-0005-0000-0000-00001C620000}"/>
    <cellStyle name="Input [yellow] 4 4 2 2 10" xfId="25661" xr:uid="{00000000-0005-0000-0000-00001D620000}"/>
    <cellStyle name="Input [yellow] 4 4 2 2 2" xfId="25662" xr:uid="{00000000-0005-0000-0000-00001E620000}"/>
    <cellStyle name="Input [yellow] 4 4 2 2 2 2" xfId="25663" xr:uid="{00000000-0005-0000-0000-00001F620000}"/>
    <cellStyle name="Input [yellow] 4 4 2 2 2 3" xfId="25664" xr:uid="{00000000-0005-0000-0000-000020620000}"/>
    <cellStyle name="Input [yellow] 4 4 2 2 2 4" xfId="25665" xr:uid="{00000000-0005-0000-0000-000021620000}"/>
    <cellStyle name="Input [yellow] 4 4 2 2 2 5" xfId="25666" xr:uid="{00000000-0005-0000-0000-000022620000}"/>
    <cellStyle name="Input [yellow] 4 4 2 2 2 6" xfId="25667" xr:uid="{00000000-0005-0000-0000-000023620000}"/>
    <cellStyle name="Input [yellow] 4 4 2 2 2 7" xfId="25668" xr:uid="{00000000-0005-0000-0000-000024620000}"/>
    <cellStyle name="Input [yellow] 4 4 2 2 2 8" xfId="25669" xr:uid="{00000000-0005-0000-0000-000025620000}"/>
    <cellStyle name="Input [yellow] 4 4 2 2 3" xfId="25670" xr:uid="{00000000-0005-0000-0000-000026620000}"/>
    <cellStyle name="Input [yellow] 4 4 2 2 4" xfId="25671" xr:uid="{00000000-0005-0000-0000-000027620000}"/>
    <cellStyle name="Input [yellow] 4 4 2 2 5" xfId="25672" xr:uid="{00000000-0005-0000-0000-000028620000}"/>
    <cellStyle name="Input [yellow] 4 4 2 2 6" xfId="25673" xr:uid="{00000000-0005-0000-0000-000029620000}"/>
    <cellStyle name="Input [yellow] 4 4 2 2 7" xfId="25674" xr:uid="{00000000-0005-0000-0000-00002A620000}"/>
    <cellStyle name="Input [yellow] 4 4 2 2 8" xfId="25675" xr:uid="{00000000-0005-0000-0000-00002B620000}"/>
    <cellStyle name="Input [yellow] 4 4 2 2 9" xfId="25676" xr:uid="{00000000-0005-0000-0000-00002C620000}"/>
    <cellStyle name="Input [yellow] 4 4 2 3" xfId="25677" xr:uid="{00000000-0005-0000-0000-00002D620000}"/>
    <cellStyle name="Input [yellow] 4 4 2 3 10" xfId="25678" xr:uid="{00000000-0005-0000-0000-00002E620000}"/>
    <cellStyle name="Input [yellow] 4 4 2 3 2" xfId="25679" xr:uid="{00000000-0005-0000-0000-00002F620000}"/>
    <cellStyle name="Input [yellow] 4 4 2 3 2 2" xfId="25680" xr:uid="{00000000-0005-0000-0000-000030620000}"/>
    <cellStyle name="Input [yellow] 4 4 2 3 2 3" xfId="25681" xr:uid="{00000000-0005-0000-0000-000031620000}"/>
    <cellStyle name="Input [yellow] 4 4 2 3 2 4" xfId="25682" xr:uid="{00000000-0005-0000-0000-000032620000}"/>
    <cellStyle name="Input [yellow] 4 4 2 3 2 5" xfId="25683" xr:uid="{00000000-0005-0000-0000-000033620000}"/>
    <cellStyle name="Input [yellow] 4 4 2 3 2 6" xfId="25684" xr:uid="{00000000-0005-0000-0000-000034620000}"/>
    <cellStyle name="Input [yellow] 4 4 2 3 2 7" xfId="25685" xr:uid="{00000000-0005-0000-0000-000035620000}"/>
    <cellStyle name="Input [yellow] 4 4 2 3 2 8" xfId="25686" xr:uid="{00000000-0005-0000-0000-000036620000}"/>
    <cellStyle name="Input [yellow] 4 4 2 3 3" xfId="25687" xr:uid="{00000000-0005-0000-0000-000037620000}"/>
    <cellStyle name="Input [yellow] 4 4 2 3 4" xfId="25688" xr:uid="{00000000-0005-0000-0000-000038620000}"/>
    <cellStyle name="Input [yellow] 4 4 2 3 5" xfId="25689" xr:uid="{00000000-0005-0000-0000-000039620000}"/>
    <cellStyle name="Input [yellow] 4 4 2 3 6" xfId="25690" xr:uid="{00000000-0005-0000-0000-00003A620000}"/>
    <cellStyle name="Input [yellow] 4 4 2 3 7" xfId="25691" xr:uid="{00000000-0005-0000-0000-00003B620000}"/>
    <cellStyle name="Input [yellow] 4 4 2 3 8" xfId="25692" xr:uid="{00000000-0005-0000-0000-00003C620000}"/>
    <cellStyle name="Input [yellow] 4 4 2 3 9" xfId="25693" xr:uid="{00000000-0005-0000-0000-00003D620000}"/>
    <cellStyle name="Input [yellow] 4 4 2 4" xfId="25694" xr:uid="{00000000-0005-0000-0000-00003E620000}"/>
    <cellStyle name="Input [yellow] 4 4 2 4 2" xfId="25695" xr:uid="{00000000-0005-0000-0000-00003F620000}"/>
    <cellStyle name="Input [yellow] 4 4 2 4 3" xfId="25696" xr:uid="{00000000-0005-0000-0000-000040620000}"/>
    <cellStyle name="Input [yellow] 4 4 2 4 4" xfId="25697" xr:uid="{00000000-0005-0000-0000-000041620000}"/>
    <cellStyle name="Input [yellow] 4 4 2 4 5" xfId="25698" xr:uid="{00000000-0005-0000-0000-000042620000}"/>
    <cellStyle name="Input [yellow] 4 4 2 4 6" xfId="25699" xr:uid="{00000000-0005-0000-0000-000043620000}"/>
    <cellStyle name="Input [yellow] 4 4 2 4 7" xfId="25700" xr:uid="{00000000-0005-0000-0000-000044620000}"/>
    <cellStyle name="Input [yellow] 4 4 2 4 8" xfId="25701" xr:uid="{00000000-0005-0000-0000-000045620000}"/>
    <cellStyle name="Input [yellow] 4 4 2 4 9" xfId="25702" xr:uid="{00000000-0005-0000-0000-000046620000}"/>
    <cellStyle name="Input [yellow] 4 4 2 5" xfId="25703" xr:uid="{00000000-0005-0000-0000-000047620000}"/>
    <cellStyle name="Input [yellow] 4 4 2 5 2" xfId="25704" xr:uid="{00000000-0005-0000-0000-000048620000}"/>
    <cellStyle name="Input [yellow] 4 4 2 5 3" xfId="25705" xr:uid="{00000000-0005-0000-0000-000049620000}"/>
    <cellStyle name="Input [yellow] 4 4 2 5 4" xfId="25706" xr:uid="{00000000-0005-0000-0000-00004A620000}"/>
    <cellStyle name="Input [yellow] 4 4 2 5 5" xfId="25707" xr:uid="{00000000-0005-0000-0000-00004B620000}"/>
    <cellStyle name="Input [yellow] 4 4 2 5 6" xfId="25708" xr:uid="{00000000-0005-0000-0000-00004C620000}"/>
    <cellStyle name="Input [yellow] 4 4 2 5 7" xfId="25709" xr:uid="{00000000-0005-0000-0000-00004D620000}"/>
    <cellStyle name="Input [yellow] 4 4 2 5 8" xfId="25710" xr:uid="{00000000-0005-0000-0000-00004E620000}"/>
    <cellStyle name="Input [yellow] 4 4 2 6" xfId="25711" xr:uid="{00000000-0005-0000-0000-00004F620000}"/>
    <cellStyle name="Input [yellow] 4 4 2 6 2" xfId="25712" xr:uid="{00000000-0005-0000-0000-000050620000}"/>
    <cellStyle name="Input [yellow] 4 4 2 6 3" xfId="25713" xr:uid="{00000000-0005-0000-0000-000051620000}"/>
    <cellStyle name="Input [yellow] 4 4 2 6 4" xfId="25714" xr:uid="{00000000-0005-0000-0000-000052620000}"/>
    <cellStyle name="Input [yellow] 4 4 2 6 5" xfId="25715" xr:uid="{00000000-0005-0000-0000-000053620000}"/>
    <cellStyle name="Input [yellow] 4 4 2 6 6" xfId="25716" xr:uid="{00000000-0005-0000-0000-000054620000}"/>
    <cellStyle name="Input [yellow] 4 4 2 6 7" xfId="25717" xr:uid="{00000000-0005-0000-0000-000055620000}"/>
    <cellStyle name="Input [yellow] 4 4 2 6 8" xfId="25718" xr:uid="{00000000-0005-0000-0000-000056620000}"/>
    <cellStyle name="Input [yellow] 4 4 2 7" xfId="25719" xr:uid="{00000000-0005-0000-0000-000057620000}"/>
    <cellStyle name="Input [yellow] 4 4 2 7 2" xfId="25720" xr:uid="{00000000-0005-0000-0000-000058620000}"/>
    <cellStyle name="Input [yellow] 4 4 2 7 3" xfId="25721" xr:uid="{00000000-0005-0000-0000-000059620000}"/>
    <cellStyle name="Input [yellow] 4 4 2 7 4" xfId="25722" xr:uid="{00000000-0005-0000-0000-00005A620000}"/>
    <cellStyle name="Input [yellow] 4 4 2 7 5" xfId="25723" xr:uid="{00000000-0005-0000-0000-00005B620000}"/>
    <cellStyle name="Input [yellow] 4 4 2 7 6" xfId="25724" xr:uid="{00000000-0005-0000-0000-00005C620000}"/>
    <cellStyle name="Input [yellow] 4 4 2 7 7" xfId="25725" xr:uid="{00000000-0005-0000-0000-00005D620000}"/>
    <cellStyle name="Input [yellow] 4 4 2 7 8" xfId="25726" xr:uid="{00000000-0005-0000-0000-00005E620000}"/>
    <cellStyle name="Input [yellow] 4 4 2 8" xfId="25727" xr:uid="{00000000-0005-0000-0000-00005F620000}"/>
    <cellStyle name="Input [yellow] 4 4 2 8 2" xfId="25728" xr:uid="{00000000-0005-0000-0000-000060620000}"/>
    <cellStyle name="Input [yellow] 4 4 2 8 3" xfId="25729" xr:uid="{00000000-0005-0000-0000-000061620000}"/>
    <cellStyle name="Input [yellow] 4 4 2 8 4" xfId="25730" xr:uid="{00000000-0005-0000-0000-000062620000}"/>
    <cellStyle name="Input [yellow] 4 4 2 8 5" xfId="25731" xr:uid="{00000000-0005-0000-0000-000063620000}"/>
    <cellStyle name="Input [yellow] 4 4 2 8 6" xfId="25732" xr:uid="{00000000-0005-0000-0000-000064620000}"/>
    <cellStyle name="Input [yellow] 4 4 2 8 7" xfId="25733" xr:uid="{00000000-0005-0000-0000-000065620000}"/>
    <cellStyle name="Input [yellow] 4 4 2 8 8" xfId="25734" xr:uid="{00000000-0005-0000-0000-000066620000}"/>
    <cellStyle name="Input [yellow] 4 4 2 9" xfId="25735" xr:uid="{00000000-0005-0000-0000-000067620000}"/>
    <cellStyle name="Input [yellow] 4 4 3" xfId="891" xr:uid="{00000000-0005-0000-0000-000068620000}"/>
    <cellStyle name="Input [yellow] 4 4 3 10" xfId="25736" xr:uid="{00000000-0005-0000-0000-000069620000}"/>
    <cellStyle name="Input [yellow] 4 4 3 2" xfId="25737" xr:uid="{00000000-0005-0000-0000-00006A620000}"/>
    <cellStyle name="Input [yellow] 4 4 3 2 2" xfId="25738" xr:uid="{00000000-0005-0000-0000-00006B620000}"/>
    <cellStyle name="Input [yellow] 4 4 3 2 3" xfId="25739" xr:uid="{00000000-0005-0000-0000-00006C620000}"/>
    <cellStyle name="Input [yellow] 4 4 3 2 4" xfId="25740" xr:uid="{00000000-0005-0000-0000-00006D620000}"/>
    <cellStyle name="Input [yellow] 4 4 3 2 5" xfId="25741" xr:uid="{00000000-0005-0000-0000-00006E620000}"/>
    <cellStyle name="Input [yellow] 4 4 3 2 6" xfId="25742" xr:uid="{00000000-0005-0000-0000-00006F620000}"/>
    <cellStyle name="Input [yellow] 4 4 3 2 7" xfId="25743" xr:uid="{00000000-0005-0000-0000-000070620000}"/>
    <cellStyle name="Input [yellow] 4 4 3 2 8" xfId="25744" xr:uid="{00000000-0005-0000-0000-000071620000}"/>
    <cellStyle name="Input [yellow] 4 4 3 3" xfId="25745" xr:uid="{00000000-0005-0000-0000-000072620000}"/>
    <cellStyle name="Input [yellow] 4 4 3 4" xfId="25746" xr:uid="{00000000-0005-0000-0000-000073620000}"/>
    <cellStyle name="Input [yellow] 4 4 3 5" xfId="25747" xr:uid="{00000000-0005-0000-0000-000074620000}"/>
    <cellStyle name="Input [yellow] 4 4 3 6" xfId="25748" xr:uid="{00000000-0005-0000-0000-000075620000}"/>
    <cellStyle name="Input [yellow] 4 4 3 7" xfId="25749" xr:uid="{00000000-0005-0000-0000-000076620000}"/>
    <cellStyle name="Input [yellow] 4 4 3 8" xfId="25750" xr:uid="{00000000-0005-0000-0000-000077620000}"/>
    <cellStyle name="Input [yellow] 4 4 3 9" xfId="25751" xr:uid="{00000000-0005-0000-0000-000078620000}"/>
    <cellStyle name="Input [yellow] 4 4 4" xfId="25752" xr:uid="{00000000-0005-0000-0000-000079620000}"/>
    <cellStyle name="Input [yellow] 4 4 4 10" xfId="25753" xr:uid="{00000000-0005-0000-0000-00007A620000}"/>
    <cellStyle name="Input [yellow] 4 4 4 2" xfId="25754" xr:uid="{00000000-0005-0000-0000-00007B620000}"/>
    <cellStyle name="Input [yellow] 4 4 4 2 2" xfId="25755" xr:uid="{00000000-0005-0000-0000-00007C620000}"/>
    <cellStyle name="Input [yellow] 4 4 4 2 3" xfId="25756" xr:uid="{00000000-0005-0000-0000-00007D620000}"/>
    <cellStyle name="Input [yellow] 4 4 4 2 4" xfId="25757" xr:uid="{00000000-0005-0000-0000-00007E620000}"/>
    <cellStyle name="Input [yellow] 4 4 4 2 5" xfId="25758" xr:uid="{00000000-0005-0000-0000-00007F620000}"/>
    <cellStyle name="Input [yellow] 4 4 4 2 6" xfId="25759" xr:uid="{00000000-0005-0000-0000-000080620000}"/>
    <cellStyle name="Input [yellow] 4 4 4 2 7" xfId="25760" xr:uid="{00000000-0005-0000-0000-000081620000}"/>
    <cellStyle name="Input [yellow] 4 4 4 2 8" xfId="25761" xr:uid="{00000000-0005-0000-0000-000082620000}"/>
    <cellStyle name="Input [yellow] 4 4 4 3" xfId="25762" xr:uid="{00000000-0005-0000-0000-000083620000}"/>
    <cellStyle name="Input [yellow] 4 4 4 4" xfId="25763" xr:uid="{00000000-0005-0000-0000-000084620000}"/>
    <cellStyle name="Input [yellow] 4 4 4 5" xfId="25764" xr:uid="{00000000-0005-0000-0000-000085620000}"/>
    <cellStyle name="Input [yellow] 4 4 4 6" xfId="25765" xr:uid="{00000000-0005-0000-0000-000086620000}"/>
    <cellStyle name="Input [yellow] 4 4 4 7" xfId="25766" xr:uid="{00000000-0005-0000-0000-000087620000}"/>
    <cellStyle name="Input [yellow] 4 4 4 8" xfId="25767" xr:uid="{00000000-0005-0000-0000-000088620000}"/>
    <cellStyle name="Input [yellow] 4 4 4 9" xfId="25768" xr:uid="{00000000-0005-0000-0000-000089620000}"/>
    <cellStyle name="Input [yellow] 4 4 5" xfId="25769" xr:uid="{00000000-0005-0000-0000-00008A620000}"/>
    <cellStyle name="Input [yellow] 4 4 5 2" xfId="25770" xr:uid="{00000000-0005-0000-0000-00008B620000}"/>
    <cellStyle name="Input [yellow] 4 4 5 3" xfId="25771" xr:uid="{00000000-0005-0000-0000-00008C620000}"/>
    <cellStyle name="Input [yellow] 4 4 5 4" xfId="25772" xr:uid="{00000000-0005-0000-0000-00008D620000}"/>
    <cellStyle name="Input [yellow] 4 4 5 5" xfId="25773" xr:uid="{00000000-0005-0000-0000-00008E620000}"/>
    <cellStyle name="Input [yellow] 4 4 5 6" xfId="25774" xr:uid="{00000000-0005-0000-0000-00008F620000}"/>
    <cellStyle name="Input [yellow] 4 4 5 7" xfId="25775" xr:uid="{00000000-0005-0000-0000-000090620000}"/>
    <cellStyle name="Input [yellow] 4 4 5 8" xfId="25776" xr:uid="{00000000-0005-0000-0000-000091620000}"/>
    <cellStyle name="Input [yellow] 4 4 5 9" xfId="25777" xr:uid="{00000000-0005-0000-0000-000092620000}"/>
    <cellStyle name="Input [yellow] 4 4 6" xfId="25778" xr:uid="{00000000-0005-0000-0000-000093620000}"/>
    <cellStyle name="Input [yellow] 4 4 6 2" xfId="25779" xr:uid="{00000000-0005-0000-0000-000094620000}"/>
    <cellStyle name="Input [yellow] 4 4 6 3" xfId="25780" xr:uid="{00000000-0005-0000-0000-000095620000}"/>
    <cellStyle name="Input [yellow] 4 4 6 4" xfId="25781" xr:uid="{00000000-0005-0000-0000-000096620000}"/>
    <cellStyle name="Input [yellow] 4 4 6 5" xfId="25782" xr:uid="{00000000-0005-0000-0000-000097620000}"/>
    <cellStyle name="Input [yellow] 4 4 6 6" xfId="25783" xr:uid="{00000000-0005-0000-0000-000098620000}"/>
    <cellStyle name="Input [yellow] 4 4 6 7" xfId="25784" xr:uid="{00000000-0005-0000-0000-000099620000}"/>
    <cellStyle name="Input [yellow] 4 4 6 8" xfId="25785" xr:uid="{00000000-0005-0000-0000-00009A620000}"/>
    <cellStyle name="Input [yellow] 4 4 7" xfId="25786" xr:uid="{00000000-0005-0000-0000-00009B620000}"/>
    <cellStyle name="Input [yellow] 4 4 7 2" xfId="25787" xr:uid="{00000000-0005-0000-0000-00009C620000}"/>
    <cellStyle name="Input [yellow] 4 4 7 3" xfId="25788" xr:uid="{00000000-0005-0000-0000-00009D620000}"/>
    <cellStyle name="Input [yellow] 4 4 7 4" xfId="25789" xr:uid="{00000000-0005-0000-0000-00009E620000}"/>
    <cellStyle name="Input [yellow] 4 4 7 5" xfId="25790" xr:uid="{00000000-0005-0000-0000-00009F620000}"/>
    <cellStyle name="Input [yellow] 4 4 7 6" xfId="25791" xr:uid="{00000000-0005-0000-0000-0000A0620000}"/>
    <cellStyle name="Input [yellow] 4 4 7 7" xfId="25792" xr:uid="{00000000-0005-0000-0000-0000A1620000}"/>
    <cellStyle name="Input [yellow] 4 4 7 8" xfId="25793" xr:uid="{00000000-0005-0000-0000-0000A2620000}"/>
    <cellStyle name="Input [yellow] 4 4 8" xfId="25794" xr:uid="{00000000-0005-0000-0000-0000A3620000}"/>
    <cellStyle name="Input [yellow] 4 4 8 2" xfId="25795" xr:uid="{00000000-0005-0000-0000-0000A4620000}"/>
    <cellStyle name="Input [yellow] 4 4 8 3" xfId="25796" xr:uid="{00000000-0005-0000-0000-0000A5620000}"/>
    <cellStyle name="Input [yellow] 4 4 8 4" xfId="25797" xr:uid="{00000000-0005-0000-0000-0000A6620000}"/>
    <cellStyle name="Input [yellow] 4 4 8 5" xfId="25798" xr:uid="{00000000-0005-0000-0000-0000A7620000}"/>
    <cellStyle name="Input [yellow] 4 4 8 6" xfId="25799" xr:uid="{00000000-0005-0000-0000-0000A8620000}"/>
    <cellStyle name="Input [yellow] 4 4 8 7" xfId="25800" xr:uid="{00000000-0005-0000-0000-0000A9620000}"/>
    <cellStyle name="Input [yellow] 4 4 8 8" xfId="25801" xr:uid="{00000000-0005-0000-0000-0000AA620000}"/>
    <cellStyle name="Input [yellow] 4 4 9" xfId="25802" xr:uid="{00000000-0005-0000-0000-0000AB620000}"/>
    <cellStyle name="Input [yellow] 4 4 9 2" xfId="25803" xr:uid="{00000000-0005-0000-0000-0000AC620000}"/>
    <cellStyle name="Input [yellow] 4 4 9 3" xfId="25804" xr:uid="{00000000-0005-0000-0000-0000AD620000}"/>
    <cellStyle name="Input [yellow] 4 4 9 4" xfId="25805" xr:uid="{00000000-0005-0000-0000-0000AE620000}"/>
    <cellStyle name="Input [yellow] 4 4 9 5" xfId="25806" xr:uid="{00000000-0005-0000-0000-0000AF620000}"/>
    <cellStyle name="Input [yellow] 4 4 9 6" xfId="25807" xr:uid="{00000000-0005-0000-0000-0000B0620000}"/>
    <cellStyle name="Input [yellow] 4 4 9 7" xfId="25808" xr:uid="{00000000-0005-0000-0000-0000B1620000}"/>
    <cellStyle name="Input [yellow] 4 4 9 8" xfId="25809" xr:uid="{00000000-0005-0000-0000-0000B2620000}"/>
    <cellStyle name="Input [yellow] 4 5" xfId="892" xr:uid="{00000000-0005-0000-0000-0000B3620000}"/>
    <cellStyle name="Input [yellow] 4 5 10" xfId="25810" xr:uid="{00000000-0005-0000-0000-0000B4620000}"/>
    <cellStyle name="Input [yellow] 4 5 11" xfId="25811" xr:uid="{00000000-0005-0000-0000-0000B5620000}"/>
    <cellStyle name="Input [yellow] 4 5 12" xfId="25812" xr:uid="{00000000-0005-0000-0000-0000B6620000}"/>
    <cellStyle name="Input [yellow] 4 5 13" xfId="25813" xr:uid="{00000000-0005-0000-0000-0000B7620000}"/>
    <cellStyle name="Input [yellow] 4 5 14" xfId="25814" xr:uid="{00000000-0005-0000-0000-0000B8620000}"/>
    <cellStyle name="Input [yellow] 4 5 15" xfId="25815" xr:uid="{00000000-0005-0000-0000-0000B9620000}"/>
    <cellStyle name="Input [yellow] 4 5 16" xfId="25816" xr:uid="{00000000-0005-0000-0000-0000BA620000}"/>
    <cellStyle name="Input [yellow] 4 5 17" xfId="25817" xr:uid="{00000000-0005-0000-0000-0000BB620000}"/>
    <cellStyle name="Input [yellow] 4 5 2" xfId="893" xr:uid="{00000000-0005-0000-0000-0000BC620000}"/>
    <cellStyle name="Input [yellow] 4 5 2 10" xfId="25818" xr:uid="{00000000-0005-0000-0000-0000BD620000}"/>
    <cellStyle name="Input [yellow] 4 5 2 11" xfId="25819" xr:uid="{00000000-0005-0000-0000-0000BE620000}"/>
    <cellStyle name="Input [yellow] 4 5 2 12" xfId="25820" xr:uid="{00000000-0005-0000-0000-0000BF620000}"/>
    <cellStyle name="Input [yellow] 4 5 2 13" xfId="25821" xr:uid="{00000000-0005-0000-0000-0000C0620000}"/>
    <cellStyle name="Input [yellow] 4 5 2 14" xfId="25822" xr:uid="{00000000-0005-0000-0000-0000C1620000}"/>
    <cellStyle name="Input [yellow] 4 5 2 15" xfId="25823" xr:uid="{00000000-0005-0000-0000-0000C2620000}"/>
    <cellStyle name="Input [yellow] 4 5 2 16" xfId="25824" xr:uid="{00000000-0005-0000-0000-0000C3620000}"/>
    <cellStyle name="Input [yellow] 4 5 2 2" xfId="894" xr:uid="{00000000-0005-0000-0000-0000C4620000}"/>
    <cellStyle name="Input [yellow] 4 5 2 2 10" xfId="25825" xr:uid="{00000000-0005-0000-0000-0000C5620000}"/>
    <cellStyle name="Input [yellow] 4 5 2 2 2" xfId="25826" xr:uid="{00000000-0005-0000-0000-0000C6620000}"/>
    <cellStyle name="Input [yellow] 4 5 2 2 2 2" xfId="25827" xr:uid="{00000000-0005-0000-0000-0000C7620000}"/>
    <cellStyle name="Input [yellow] 4 5 2 2 2 3" xfId="25828" xr:uid="{00000000-0005-0000-0000-0000C8620000}"/>
    <cellStyle name="Input [yellow] 4 5 2 2 2 4" xfId="25829" xr:uid="{00000000-0005-0000-0000-0000C9620000}"/>
    <cellStyle name="Input [yellow] 4 5 2 2 2 5" xfId="25830" xr:uid="{00000000-0005-0000-0000-0000CA620000}"/>
    <cellStyle name="Input [yellow] 4 5 2 2 2 6" xfId="25831" xr:uid="{00000000-0005-0000-0000-0000CB620000}"/>
    <cellStyle name="Input [yellow] 4 5 2 2 2 7" xfId="25832" xr:uid="{00000000-0005-0000-0000-0000CC620000}"/>
    <cellStyle name="Input [yellow] 4 5 2 2 2 8" xfId="25833" xr:uid="{00000000-0005-0000-0000-0000CD620000}"/>
    <cellStyle name="Input [yellow] 4 5 2 2 3" xfId="25834" xr:uid="{00000000-0005-0000-0000-0000CE620000}"/>
    <cellStyle name="Input [yellow] 4 5 2 2 4" xfId="25835" xr:uid="{00000000-0005-0000-0000-0000CF620000}"/>
    <cellStyle name="Input [yellow] 4 5 2 2 5" xfId="25836" xr:uid="{00000000-0005-0000-0000-0000D0620000}"/>
    <cellStyle name="Input [yellow] 4 5 2 2 6" xfId="25837" xr:uid="{00000000-0005-0000-0000-0000D1620000}"/>
    <cellStyle name="Input [yellow] 4 5 2 2 7" xfId="25838" xr:uid="{00000000-0005-0000-0000-0000D2620000}"/>
    <cellStyle name="Input [yellow] 4 5 2 2 8" xfId="25839" xr:uid="{00000000-0005-0000-0000-0000D3620000}"/>
    <cellStyle name="Input [yellow] 4 5 2 2 9" xfId="25840" xr:uid="{00000000-0005-0000-0000-0000D4620000}"/>
    <cellStyle name="Input [yellow] 4 5 2 3" xfId="25841" xr:uid="{00000000-0005-0000-0000-0000D5620000}"/>
    <cellStyle name="Input [yellow] 4 5 2 3 10" xfId="25842" xr:uid="{00000000-0005-0000-0000-0000D6620000}"/>
    <cellStyle name="Input [yellow] 4 5 2 3 2" xfId="25843" xr:uid="{00000000-0005-0000-0000-0000D7620000}"/>
    <cellStyle name="Input [yellow] 4 5 2 3 2 2" xfId="25844" xr:uid="{00000000-0005-0000-0000-0000D8620000}"/>
    <cellStyle name="Input [yellow] 4 5 2 3 2 3" xfId="25845" xr:uid="{00000000-0005-0000-0000-0000D9620000}"/>
    <cellStyle name="Input [yellow] 4 5 2 3 2 4" xfId="25846" xr:uid="{00000000-0005-0000-0000-0000DA620000}"/>
    <cellStyle name="Input [yellow] 4 5 2 3 2 5" xfId="25847" xr:uid="{00000000-0005-0000-0000-0000DB620000}"/>
    <cellStyle name="Input [yellow] 4 5 2 3 2 6" xfId="25848" xr:uid="{00000000-0005-0000-0000-0000DC620000}"/>
    <cellStyle name="Input [yellow] 4 5 2 3 2 7" xfId="25849" xr:uid="{00000000-0005-0000-0000-0000DD620000}"/>
    <cellStyle name="Input [yellow] 4 5 2 3 2 8" xfId="25850" xr:uid="{00000000-0005-0000-0000-0000DE620000}"/>
    <cellStyle name="Input [yellow] 4 5 2 3 3" xfId="25851" xr:uid="{00000000-0005-0000-0000-0000DF620000}"/>
    <cellStyle name="Input [yellow] 4 5 2 3 4" xfId="25852" xr:uid="{00000000-0005-0000-0000-0000E0620000}"/>
    <cellStyle name="Input [yellow] 4 5 2 3 5" xfId="25853" xr:uid="{00000000-0005-0000-0000-0000E1620000}"/>
    <cellStyle name="Input [yellow] 4 5 2 3 6" xfId="25854" xr:uid="{00000000-0005-0000-0000-0000E2620000}"/>
    <cellStyle name="Input [yellow] 4 5 2 3 7" xfId="25855" xr:uid="{00000000-0005-0000-0000-0000E3620000}"/>
    <cellStyle name="Input [yellow] 4 5 2 3 8" xfId="25856" xr:uid="{00000000-0005-0000-0000-0000E4620000}"/>
    <cellStyle name="Input [yellow] 4 5 2 3 9" xfId="25857" xr:uid="{00000000-0005-0000-0000-0000E5620000}"/>
    <cellStyle name="Input [yellow] 4 5 2 4" xfId="25858" xr:uid="{00000000-0005-0000-0000-0000E6620000}"/>
    <cellStyle name="Input [yellow] 4 5 2 4 2" xfId="25859" xr:uid="{00000000-0005-0000-0000-0000E7620000}"/>
    <cellStyle name="Input [yellow] 4 5 2 4 3" xfId="25860" xr:uid="{00000000-0005-0000-0000-0000E8620000}"/>
    <cellStyle name="Input [yellow] 4 5 2 4 4" xfId="25861" xr:uid="{00000000-0005-0000-0000-0000E9620000}"/>
    <cellStyle name="Input [yellow] 4 5 2 4 5" xfId="25862" xr:uid="{00000000-0005-0000-0000-0000EA620000}"/>
    <cellStyle name="Input [yellow] 4 5 2 4 6" xfId="25863" xr:uid="{00000000-0005-0000-0000-0000EB620000}"/>
    <cellStyle name="Input [yellow] 4 5 2 4 7" xfId="25864" xr:uid="{00000000-0005-0000-0000-0000EC620000}"/>
    <cellStyle name="Input [yellow] 4 5 2 4 8" xfId="25865" xr:uid="{00000000-0005-0000-0000-0000ED620000}"/>
    <cellStyle name="Input [yellow] 4 5 2 4 9" xfId="25866" xr:uid="{00000000-0005-0000-0000-0000EE620000}"/>
    <cellStyle name="Input [yellow] 4 5 2 5" xfId="25867" xr:uid="{00000000-0005-0000-0000-0000EF620000}"/>
    <cellStyle name="Input [yellow] 4 5 2 5 2" xfId="25868" xr:uid="{00000000-0005-0000-0000-0000F0620000}"/>
    <cellStyle name="Input [yellow] 4 5 2 5 3" xfId="25869" xr:uid="{00000000-0005-0000-0000-0000F1620000}"/>
    <cellStyle name="Input [yellow] 4 5 2 5 4" xfId="25870" xr:uid="{00000000-0005-0000-0000-0000F2620000}"/>
    <cellStyle name="Input [yellow] 4 5 2 5 5" xfId="25871" xr:uid="{00000000-0005-0000-0000-0000F3620000}"/>
    <cellStyle name="Input [yellow] 4 5 2 5 6" xfId="25872" xr:uid="{00000000-0005-0000-0000-0000F4620000}"/>
    <cellStyle name="Input [yellow] 4 5 2 5 7" xfId="25873" xr:uid="{00000000-0005-0000-0000-0000F5620000}"/>
    <cellStyle name="Input [yellow] 4 5 2 5 8" xfId="25874" xr:uid="{00000000-0005-0000-0000-0000F6620000}"/>
    <cellStyle name="Input [yellow] 4 5 2 6" xfId="25875" xr:uid="{00000000-0005-0000-0000-0000F7620000}"/>
    <cellStyle name="Input [yellow] 4 5 2 6 2" xfId="25876" xr:uid="{00000000-0005-0000-0000-0000F8620000}"/>
    <cellStyle name="Input [yellow] 4 5 2 6 3" xfId="25877" xr:uid="{00000000-0005-0000-0000-0000F9620000}"/>
    <cellStyle name="Input [yellow] 4 5 2 6 4" xfId="25878" xr:uid="{00000000-0005-0000-0000-0000FA620000}"/>
    <cellStyle name="Input [yellow] 4 5 2 6 5" xfId="25879" xr:uid="{00000000-0005-0000-0000-0000FB620000}"/>
    <cellStyle name="Input [yellow] 4 5 2 6 6" xfId="25880" xr:uid="{00000000-0005-0000-0000-0000FC620000}"/>
    <cellStyle name="Input [yellow] 4 5 2 6 7" xfId="25881" xr:uid="{00000000-0005-0000-0000-0000FD620000}"/>
    <cellStyle name="Input [yellow] 4 5 2 6 8" xfId="25882" xr:uid="{00000000-0005-0000-0000-0000FE620000}"/>
    <cellStyle name="Input [yellow] 4 5 2 7" xfId="25883" xr:uid="{00000000-0005-0000-0000-0000FF620000}"/>
    <cellStyle name="Input [yellow] 4 5 2 7 2" xfId="25884" xr:uid="{00000000-0005-0000-0000-000000630000}"/>
    <cellStyle name="Input [yellow] 4 5 2 7 3" xfId="25885" xr:uid="{00000000-0005-0000-0000-000001630000}"/>
    <cellStyle name="Input [yellow] 4 5 2 7 4" xfId="25886" xr:uid="{00000000-0005-0000-0000-000002630000}"/>
    <cellStyle name="Input [yellow] 4 5 2 7 5" xfId="25887" xr:uid="{00000000-0005-0000-0000-000003630000}"/>
    <cellStyle name="Input [yellow] 4 5 2 7 6" xfId="25888" xr:uid="{00000000-0005-0000-0000-000004630000}"/>
    <cellStyle name="Input [yellow] 4 5 2 7 7" xfId="25889" xr:uid="{00000000-0005-0000-0000-000005630000}"/>
    <cellStyle name="Input [yellow] 4 5 2 7 8" xfId="25890" xr:uid="{00000000-0005-0000-0000-000006630000}"/>
    <cellStyle name="Input [yellow] 4 5 2 8" xfId="25891" xr:uid="{00000000-0005-0000-0000-000007630000}"/>
    <cellStyle name="Input [yellow] 4 5 2 8 2" xfId="25892" xr:uid="{00000000-0005-0000-0000-000008630000}"/>
    <cellStyle name="Input [yellow] 4 5 2 8 3" xfId="25893" xr:uid="{00000000-0005-0000-0000-000009630000}"/>
    <cellStyle name="Input [yellow] 4 5 2 8 4" xfId="25894" xr:uid="{00000000-0005-0000-0000-00000A630000}"/>
    <cellStyle name="Input [yellow] 4 5 2 8 5" xfId="25895" xr:uid="{00000000-0005-0000-0000-00000B630000}"/>
    <cellStyle name="Input [yellow] 4 5 2 8 6" xfId="25896" xr:uid="{00000000-0005-0000-0000-00000C630000}"/>
    <cellStyle name="Input [yellow] 4 5 2 8 7" xfId="25897" xr:uid="{00000000-0005-0000-0000-00000D630000}"/>
    <cellStyle name="Input [yellow] 4 5 2 8 8" xfId="25898" xr:uid="{00000000-0005-0000-0000-00000E630000}"/>
    <cellStyle name="Input [yellow] 4 5 2 9" xfId="25899" xr:uid="{00000000-0005-0000-0000-00000F630000}"/>
    <cellStyle name="Input [yellow] 4 5 3" xfId="895" xr:uid="{00000000-0005-0000-0000-000010630000}"/>
    <cellStyle name="Input [yellow] 4 5 3 10" xfId="25900" xr:uid="{00000000-0005-0000-0000-000011630000}"/>
    <cellStyle name="Input [yellow] 4 5 3 2" xfId="25901" xr:uid="{00000000-0005-0000-0000-000012630000}"/>
    <cellStyle name="Input [yellow] 4 5 3 2 2" xfId="25902" xr:uid="{00000000-0005-0000-0000-000013630000}"/>
    <cellStyle name="Input [yellow] 4 5 3 2 3" xfId="25903" xr:uid="{00000000-0005-0000-0000-000014630000}"/>
    <cellStyle name="Input [yellow] 4 5 3 2 4" xfId="25904" xr:uid="{00000000-0005-0000-0000-000015630000}"/>
    <cellStyle name="Input [yellow] 4 5 3 2 5" xfId="25905" xr:uid="{00000000-0005-0000-0000-000016630000}"/>
    <cellStyle name="Input [yellow] 4 5 3 2 6" xfId="25906" xr:uid="{00000000-0005-0000-0000-000017630000}"/>
    <cellStyle name="Input [yellow] 4 5 3 2 7" xfId="25907" xr:uid="{00000000-0005-0000-0000-000018630000}"/>
    <cellStyle name="Input [yellow] 4 5 3 2 8" xfId="25908" xr:uid="{00000000-0005-0000-0000-000019630000}"/>
    <cellStyle name="Input [yellow] 4 5 3 3" xfId="25909" xr:uid="{00000000-0005-0000-0000-00001A630000}"/>
    <cellStyle name="Input [yellow] 4 5 3 4" xfId="25910" xr:uid="{00000000-0005-0000-0000-00001B630000}"/>
    <cellStyle name="Input [yellow] 4 5 3 5" xfId="25911" xr:uid="{00000000-0005-0000-0000-00001C630000}"/>
    <cellStyle name="Input [yellow] 4 5 3 6" xfId="25912" xr:uid="{00000000-0005-0000-0000-00001D630000}"/>
    <cellStyle name="Input [yellow] 4 5 3 7" xfId="25913" xr:uid="{00000000-0005-0000-0000-00001E630000}"/>
    <cellStyle name="Input [yellow] 4 5 3 8" xfId="25914" xr:uid="{00000000-0005-0000-0000-00001F630000}"/>
    <cellStyle name="Input [yellow] 4 5 3 9" xfId="25915" xr:uid="{00000000-0005-0000-0000-000020630000}"/>
    <cellStyle name="Input [yellow] 4 5 4" xfId="25916" xr:uid="{00000000-0005-0000-0000-000021630000}"/>
    <cellStyle name="Input [yellow] 4 5 4 10" xfId="25917" xr:uid="{00000000-0005-0000-0000-000022630000}"/>
    <cellStyle name="Input [yellow] 4 5 4 2" xfId="25918" xr:uid="{00000000-0005-0000-0000-000023630000}"/>
    <cellStyle name="Input [yellow] 4 5 4 2 2" xfId="25919" xr:uid="{00000000-0005-0000-0000-000024630000}"/>
    <cellStyle name="Input [yellow] 4 5 4 2 3" xfId="25920" xr:uid="{00000000-0005-0000-0000-000025630000}"/>
    <cellStyle name="Input [yellow] 4 5 4 2 4" xfId="25921" xr:uid="{00000000-0005-0000-0000-000026630000}"/>
    <cellStyle name="Input [yellow] 4 5 4 2 5" xfId="25922" xr:uid="{00000000-0005-0000-0000-000027630000}"/>
    <cellStyle name="Input [yellow] 4 5 4 2 6" xfId="25923" xr:uid="{00000000-0005-0000-0000-000028630000}"/>
    <cellStyle name="Input [yellow] 4 5 4 2 7" xfId="25924" xr:uid="{00000000-0005-0000-0000-000029630000}"/>
    <cellStyle name="Input [yellow] 4 5 4 2 8" xfId="25925" xr:uid="{00000000-0005-0000-0000-00002A630000}"/>
    <cellStyle name="Input [yellow] 4 5 4 3" xfId="25926" xr:uid="{00000000-0005-0000-0000-00002B630000}"/>
    <cellStyle name="Input [yellow] 4 5 4 4" xfId="25927" xr:uid="{00000000-0005-0000-0000-00002C630000}"/>
    <cellStyle name="Input [yellow] 4 5 4 5" xfId="25928" xr:uid="{00000000-0005-0000-0000-00002D630000}"/>
    <cellStyle name="Input [yellow] 4 5 4 6" xfId="25929" xr:uid="{00000000-0005-0000-0000-00002E630000}"/>
    <cellStyle name="Input [yellow] 4 5 4 7" xfId="25930" xr:uid="{00000000-0005-0000-0000-00002F630000}"/>
    <cellStyle name="Input [yellow] 4 5 4 8" xfId="25931" xr:uid="{00000000-0005-0000-0000-000030630000}"/>
    <cellStyle name="Input [yellow] 4 5 4 9" xfId="25932" xr:uid="{00000000-0005-0000-0000-000031630000}"/>
    <cellStyle name="Input [yellow] 4 5 5" xfId="25933" xr:uid="{00000000-0005-0000-0000-000032630000}"/>
    <cellStyle name="Input [yellow] 4 5 5 2" xfId="25934" xr:uid="{00000000-0005-0000-0000-000033630000}"/>
    <cellStyle name="Input [yellow] 4 5 5 3" xfId="25935" xr:uid="{00000000-0005-0000-0000-000034630000}"/>
    <cellStyle name="Input [yellow] 4 5 5 4" xfId="25936" xr:uid="{00000000-0005-0000-0000-000035630000}"/>
    <cellStyle name="Input [yellow] 4 5 5 5" xfId="25937" xr:uid="{00000000-0005-0000-0000-000036630000}"/>
    <cellStyle name="Input [yellow] 4 5 5 6" xfId="25938" xr:uid="{00000000-0005-0000-0000-000037630000}"/>
    <cellStyle name="Input [yellow] 4 5 5 7" xfId="25939" xr:uid="{00000000-0005-0000-0000-000038630000}"/>
    <cellStyle name="Input [yellow] 4 5 5 8" xfId="25940" xr:uid="{00000000-0005-0000-0000-000039630000}"/>
    <cellStyle name="Input [yellow] 4 5 5 9" xfId="25941" xr:uid="{00000000-0005-0000-0000-00003A630000}"/>
    <cellStyle name="Input [yellow] 4 5 6" xfId="25942" xr:uid="{00000000-0005-0000-0000-00003B630000}"/>
    <cellStyle name="Input [yellow] 4 5 6 2" xfId="25943" xr:uid="{00000000-0005-0000-0000-00003C630000}"/>
    <cellStyle name="Input [yellow] 4 5 6 3" xfId="25944" xr:uid="{00000000-0005-0000-0000-00003D630000}"/>
    <cellStyle name="Input [yellow] 4 5 6 4" xfId="25945" xr:uid="{00000000-0005-0000-0000-00003E630000}"/>
    <cellStyle name="Input [yellow] 4 5 6 5" xfId="25946" xr:uid="{00000000-0005-0000-0000-00003F630000}"/>
    <cellStyle name="Input [yellow] 4 5 6 6" xfId="25947" xr:uid="{00000000-0005-0000-0000-000040630000}"/>
    <cellStyle name="Input [yellow] 4 5 6 7" xfId="25948" xr:uid="{00000000-0005-0000-0000-000041630000}"/>
    <cellStyle name="Input [yellow] 4 5 6 8" xfId="25949" xr:uid="{00000000-0005-0000-0000-000042630000}"/>
    <cellStyle name="Input [yellow] 4 5 7" xfId="25950" xr:uid="{00000000-0005-0000-0000-000043630000}"/>
    <cellStyle name="Input [yellow] 4 5 7 2" xfId="25951" xr:uid="{00000000-0005-0000-0000-000044630000}"/>
    <cellStyle name="Input [yellow] 4 5 7 3" xfId="25952" xr:uid="{00000000-0005-0000-0000-000045630000}"/>
    <cellStyle name="Input [yellow] 4 5 7 4" xfId="25953" xr:uid="{00000000-0005-0000-0000-000046630000}"/>
    <cellStyle name="Input [yellow] 4 5 7 5" xfId="25954" xr:uid="{00000000-0005-0000-0000-000047630000}"/>
    <cellStyle name="Input [yellow] 4 5 7 6" xfId="25955" xr:uid="{00000000-0005-0000-0000-000048630000}"/>
    <cellStyle name="Input [yellow] 4 5 7 7" xfId="25956" xr:uid="{00000000-0005-0000-0000-000049630000}"/>
    <cellStyle name="Input [yellow] 4 5 7 8" xfId="25957" xr:uid="{00000000-0005-0000-0000-00004A630000}"/>
    <cellStyle name="Input [yellow] 4 5 8" xfId="25958" xr:uid="{00000000-0005-0000-0000-00004B630000}"/>
    <cellStyle name="Input [yellow] 4 5 8 2" xfId="25959" xr:uid="{00000000-0005-0000-0000-00004C630000}"/>
    <cellStyle name="Input [yellow] 4 5 8 3" xfId="25960" xr:uid="{00000000-0005-0000-0000-00004D630000}"/>
    <cellStyle name="Input [yellow] 4 5 8 4" xfId="25961" xr:uid="{00000000-0005-0000-0000-00004E630000}"/>
    <cellStyle name="Input [yellow] 4 5 8 5" xfId="25962" xr:uid="{00000000-0005-0000-0000-00004F630000}"/>
    <cellStyle name="Input [yellow] 4 5 8 6" xfId="25963" xr:uid="{00000000-0005-0000-0000-000050630000}"/>
    <cellStyle name="Input [yellow] 4 5 8 7" xfId="25964" xr:uid="{00000000-0005-0000-0000-000051630000}"/>
    <cellStyle name="Input [yellow] 4 5 8 8" xfId="25965" xr:uid="{00000000-0005-0000-0000-000052630000}"/>
    <cellStyle name="Input [yellow] 4 5 9" xfId="25966" xr:uid="{00000000-0005-0000-0000-000053630000}"/>
    <cellStyle name="Input [yellow] 4 5 9 2" xfId="25967" xr:uid="{00000000-0005-0000-0000-000054630000}"/>
    <cellStyle name="Input [yellow] 4 5 9 3" xfId="25968" xr:uid="{00000000-0005-0000-0000-000055630000}"/>
    <cellStyle name="Input [yellow] 4 5 9 4" xfId="25969" xr:uid="{00000000-0005-0000-0000-000056630000}"/>
    <cellStyle name="Input [yellow] 4 5 9 5" xfId="25970" xr:uid="{00000000-0005-0000-0000-000057630000}"/>
    <cellStyle name="Input [yellow] 4 5 9 6" xfId="25971" xr:uid="{00000000-0005-0000-0000-000058630000}"/>
    <cellStyle name="Input [yellow] 4 5 9 7" xfId="25972" xr:uid="{00000000-0005-0000-0000-000059630000}"/>
    <cellStyle name="Input [yellow] 4 5 9 8" xfId="25973" xr:uid="{00000000-0005-0000-0000-00005A630000}"/>
    <cellStyle name="Input [yellow] 4 6" xfId="896" xr:uid="{00000000-0005-0000-0000-00005B630000}"/>
    <cellStyle name="Input [yellow] 4 6 10" xfId="25974" xr:uid="{00000000-0005-0000-0000-00005C630000}"/>
    <cellStyle name="Input [yellow] 4 6 11" xfId="25975" xr:uid="{00000000-0005-0000-0000-00005D630000}"/>
    <cellStyle name="Input [yellow] 4 6 12" xfId="25976" xr:uid="{00000000-0005-0000-0000-00005E630000}"/>
    <cellStyle name="Input [yellow] 4 6 13" xfId="25977" xr:uid="{00000000-0005-0000-0000-00005F630000}"/>
    <cellStyle name="Input [yellow] 4 6 14" xfId="25978" xr:uid="{00000000-0005-0000-0000-000060630000}"/>
    <cellStyle name="Input [yellow] 4 6 15" xfId="25979" xr:uid="{00000000-0005-0000-0000-000061630000}"/>
    <cellStyle name="Input [yellow] 4 6 16" xfId="25980" xr:uid="{00000000-0005-0000-0000-000062630000}"/>
    <cellStyle name="Input [yellow] 4 6 2" xfId="897" xr:uid="{00000000-0005-0000-0000-000063630000}"/>
    <cellStyle name="Input [yellow] 4 6 2 10" xfId="25981" xr:uid="{00000000-0005-0000-0000-000064630000}"/>
    <cellStyle name="Input [yellow] 4 6 2 2" xfId="25982" xr:uid="{00000000-0005-0000-0000-000065630000}"/>
    <cellStyle name="Input [yellow] 4 6 2 2 2" xfId="25983" xr:uid="{00000000-0005-0000-0000-000066630000}"/>
    <cellStyle name="Input [yellow] 4 6 2 2 3" xfId="25984" xr:uid="{00000000-0005-0000-0000-000067630000}"/>
    <cellStyle name="Input [yellow] 4 6 2 2 4" xfId="25985" xr:uid="{00000000-0005-0000-0000-000068630000}"/>
    <cellStyle name="Input [yellow] 4 6 2 2 5" xfId="25986" xr:uid="{00000000-0005-0000-0000-000069630000}"/>
    <cellStyle name="Input [yellow] 4 6 2 2 6" xfId="25987" xr:uid="{00000000-0005-0000-0000-00006A630000}"/>
    <cellStyle name="Input [yellow] 4 6 2 2 7" xfId="25988" xr:uid="{00000000-0005-0000-0000-00006B630000}"/>
    <cellStyle name="Input [yellow] 4 6 2 2 8" xfId="25989" xr:uid="{00000000-0005-0000-0000-00006C630000}"/>
    <cellStyle name="Input [yellow] 4 6 2 3" xfId="25990" xr:uid="{00000000-0005-0000-0000-00006D630000}"/>
    <cellStyle name="Input [yellow] 4 6 2 4" xfId="25991" xr:uid="{00000000-0005-0000-0000-00006E630000}"/>
    <cellStyle name="Input [yellow] 4 6 2 5" xfId="25992" xr:uid="{00000000-0005-0000-0000-00006F630000}"/>
    <cellStyle name="Input [yellow] 4 6 2 6" xfId="25993" xr:uid="{00000000-0005-0000-0000-000070630000}"/>
    <cellStyle name="Input [yellow] 4 6 2 7" xfId="25994" xr:uid="{00000000-0005-0000-0000-000071630000}"/>
    <cellStyle name="Input [yellow] 4 6 2 8" xfId="25995" xr:uid="{00000000-0005-0000-0000-000072630000}"/>
    <cellStyle name="Input [yellow] 4 6 2 9" xfId="25996" xr:uid="{00000000-0005-0000-0000-000073630000}"/>
    <cellStyle name="Input [yellow] 4 6 3" xfId="25997" xr:uid="{00000000-0005-0000-0000-000074630000}"/>
    <cellStyle name="Input [yellow] 4 6 3 10" xfId="25998" xr:uid="{00000000-0005-0000-0000-000075630000}"/>
    <cellStyle name="Input [yellow] 4 6 3 2" xfId="25999" xr:uid="{00000000-0005-0000-0000-000076630000}"/>
    <cellStyle name="Input [yellow] 4 6 3 2 2" xfId="26000" xr:uid="{00000000-0005-0000-0000-000077630000}"/>
    <cellStyle name="Input [yellow] 4 6 3 2 3" xfId="26001" xr:uid="{00000000-0005-0000-0000-000078630000}"/>
    <cellStyle name="Input [yellow] 4 6 3 2 4" xfId="26002" xr:uid="{00000000-0005-0000-0000-000079630000}"/>
    <cellStyle name="Input [yellow] 4 6 3 2 5" xfId="26003" xr:uid="{00000000-0005-0000-0000-00007A630000}"/>
    <cellStyle name="Input [yellow] 4 6 3 2 6" xfId="26004" xr:uid="{00000000-0005-0000-0000-00007B630000}"/>
    <cellStyle name="Input [yellow] 4 6 3 2 7" xfId="26005" xr:uid="{00000000-0005-0000-0000-00007C630000}"/>
    <cellStyle name="Input [yellow] 4 6 3 2 8" xfId="26006" xr:uid="{00000000-0005-0000-0000-00007D630000}"/>
    <cellStyle name="Input [yellow] 4 6 3 3" xfId="26007" xr:uid="{00000000-0005-0000-0000-00007E630000}"/>
    <cellStyle name="Input [yellow] 4 6 3 4" xfId="26008" xr:uid="{00000000-0005-0000-0000-00007F630000}"/>
    <cellStyle name="Input [yellow] 4 6 3 5" xfId="26009" xr:uid="{00000000-0005-0000-0000-000080630000}"/>
    <cellStyle name="Input [yellow] 4 6 3 6" xfId="26010" xr:uid="{00000000-0005-0000-0000-000081630000}"/>
    <cellStyle name="Input [yellow] 4 6 3 7" xfId="26011" xr:uid="{00000000-0005-0000-0000-000082630000}"/>
    <cellStyle name="Input [yellow] 4 6 3 8" xfId="26012" xr:uid="{00000000-0005-0000-0000-000083630000}"/>
    <cellStyle name="Input [yellow] 4 6 3 9" xfId="26013" xr:uid="{00000000-0005-0000-0000-000084630000}"/>
    <cellStyle name="Input [yellow] 4 6 4" xfId="26014" xr:uid="{00000000-0005-0000-0000-000085630000}"/>
    <cellStyle name="Input [yellow] 4 6 4 2" xfId="26015" xr:uid="{00000000-0005-0000-0000-000086630000}"/>
    <cellStyle name="Input [yellow] 4 6 4 3" xfId="26016" xr:uid="{00000000-0005-0000-0000-000087630000}"/>
    <cellStyle name="Input [yellow] 4 6 4 4" xfId="26017" xr:uid="{00000000-0005-0000-0000-000088630000}"/>
    <cellStyle name="Input [yellow] 4 6 4 5" xfId="26018" xr:uid="{00000000-0005-0000-0000-000089630000}"/>
    <cellStyle name="Input [yellow] 4 6 4 6" xfId="26019" xr:uid="{00000000-0005-0000-0000-00008A630000}"/>
    <cellStyle name="Input [yellow] 4 6 4 7" xfId="26020" xr:uid="{00000000-0005-0000-0000-00008B630000}"/>
    <cellStyle name="Input [yellow] 4 6 4 8" xfId="26021" xr:uid="{00000000-0005-0000-0000-00008C630000}"/>
    <cellStyle name="Input [yellow] 4 6 4 9" xfId="26022" xr:uid="{00000000-0005-0000-0000-00008D630000}"/>
    <cellStyle name="Input [yellow] 4 6 5" xfId="26023" xr:uid="{00000000-0005-0000-0000-00008E630000}"/>
    <cellStyle name="Input [yellow] 4 6 5 2" xfId="26024" xr:uid="{00000000-0005-0000-0000-00008F630000}"/>
    <cellStyle name="Input [yellow] 4 6 5 3" xfId="26025" xr:uid="{00000000-0005-0000-0000-000090630000}"/>
    <cellStyle name="Input [yellow] 4 6 5 4" xfId="26026" xr:uid="{00000000-0005-0000-0000-000091630000}"/>
    <cellStyle name="Input [yellow] 4 6 5 5" xfId="26027" xr:uid="{00000000-0005-0000-0000-000092630000}"/>
    <cellStyle name="Input [yellow] 4 6 5 6" xfId="26028" xr:uid="{00000000-0005-0000-0000-000093630000}"/>
    <cellStyle name="Input [yellow] 4 6 5 7" xfId="26029" xr:uid="{00000000-0005-0000-0000-000094630000}"/>
    <cellStyle name="Input [yellow] 4 6 5 8" xfId="26030" xr:uid="{00000000-0005-0000-0000-000095630000}"/>
    <cellStyle name="Input [yellow] 4 6 6" xfId="26031" xr:uid="{00000000-0005-0000-0000-000096630000}"/>
    <cellStyle name="Input [yellow] 4 6 6 2" xfId="26032" xr:uid="{00000000-0005-0000-0000-000097630000}"/>
    <cellStyle name="Input [yellow] 4 6 6 3" xfId="26033" xr:uid="{00000000-0005-0000-0000-000098630000}"/>
    <cellStyle name="Input [yellow] 4 6 6 4" xfId="26034" xr:uid="{00000000-0005-0000-0000-000099630000}"/>
    <cellStyle name="Input [yellow] 4 6 6 5" xfId="26035" xr:uid="{00000000-0005-0000-0000-00009A630000}"/>
    <cellStyle name="Input [yellow] 4 6 6 6" xfId="26036" xr:uid="{00000000-0005-0000-0000-00009B630000}"/>
    <cellStyle name="Input [yellow] 4 6 6 7" xfId="26037" xr:uid="{00000000-0005-0000-0000-00009C630000}"/>
    <cellStyle name="Input [yellow] 4 6 6 8" xfId="26038" xr:uid="{00000000-0005-0000-0000-00009D630000}"/>
    <cellStyle name="Input [yellow] 4 6 7" xfId="26039" xr:uid="{00000000-0005-0000-0000-00009E630000}"/>
    <cellStyle name="Input [yellow] 4 6 7 2" xfId="26040" xr:uid="{00000000-0005-0000-0000-00009F630000}"/>
    <cellStyle name="Input [yellow] 4 6 7 3" xfId="26041" xr:uid="{00000000-0005-0000-0000-0000A0630000}"/>
    <cellStyle name="Input [yellow] 4 6 7 4" xfId="26042" xr:uid="{00000000-0005-0000-0000-0000A1630000}"/>
    <cellStyle name="Input [yellow] 4 6 7 5" xfId="26043" xr:uid="{00000000-0005-0000-0000-0000A2630000}"/>
    <cellStyle name="Input [yellow] 4 6 7 6" xfId="26044" xr:uid="{00000000-0005-0000-0000-0000A3630000}"/>
    <cellStyle name="Input [yellow] 4 6 7 7" xfId="26045" xr:uid="{00000000-0005-0000-0000-0000A4630000}"/>
    <cellStyle name="Input [yellow] 4 6 7 8" xfId="26046" xr:uid="{00000000-0005-0000-0000-0000A5630000}"/>
    <cellStyle name="Input [yellow] 4 6 8" xfId="26047" xr:uid="{00000000-0005-0000-0000-0000A6630000}"/>
    <cellStyle name="Input [yellow] 4 6 8 2" xfId="26048" xr:uid="{00000000-0005-0000-0000-0000A7630000}"/>
    <cellStyle name="Input [yellow] 4 6 8 3" xfId="26049" xr:uid="{00000000-0005-0000-0000-0000A8630000}"/>
    <cellStyle name="Input [yellow] 4 6 8 4" xfId="26050" xr:uid="{00000000-0005-0000-0000-0000A9630000}"/>
    <cellStyle name="Input [yellow] 4 6 8 5" xfId="26051" xr:uid="{00000000-0005-0000-0000-0000AA630000}"/>
    <cellStyle name="Input [yellow] 4 6 8 6" xfId="26052" xr:uid="{00000000-0005-0000-0000-0000AB630000}"/>
    <cellStyle name="Input [yellow] 4 6 8 7" xfId="26053" xr:uid="{00000000-0005-0000-0000-0000AC630000}"/>
    <cellStyle name="Input [yellow] 4 6 8 8" xfId="26054" xr:uid="{00000000-0005-0000-0000-0000AD630000}"/>
    <cellStyle name="Input [yellow] 4 6 9" xfId="26055" xr:uid="{00000000-0005-0000-0000-0000AE630000}"/>
    <cellStyle name="Input [yellow] 4 7" xfId="26056" xr:uid="{00000000-0005-0000-0000-0000AF630000}"/>
    <cellStyle name="Input [yellow] 4 7 2" xfId="26057" xr:uid="{00000000-0005-0000-0000-0000B0630000}"/>
    <cellStyle name="Input [yellow] 4 7 3" xfId="26058" xr:uid="{00000000-0005-0000-0000-0000B1630000}"/>
    <cellStyle name="Input [yellow] 4 7 4" xfId="26059" xr:uid="{00000000-0005-0000-0000-0000B2630000}"/>
    <cellStyle name="Input [yellow] 4 7 5" xfId="26060" xr:uid="{00000000-0005-0000-0000-0000B3630000}"/>
    <cellStyle name="Input [yellow] 4 7 6" xfId="26061" xr:uid="{00000000-0005-0000-0000-0000B4630000}"/>
    <cellStyle name="Input [yellow] 4 7 7" xfId="26062" xr:uid="{00000000-0005-0000-0000-0000B5630000}"/>
    <cellStyle name="Input [yellow] 4 7 8" xfId="26063" xr:uid="{00000000-0005-0000-0000-0000B6630000}"/>
    <cellStyle name="Input [yellow] 4 8" xfId="26064" xr:uid="{00000000-0005-0000-0000-0000B7630000}"/>
    <cellStyle name="Input [yellow] 4 8 2" xfId="26065" xr:uid="{00000000-0005-0000-0000-0000B8630000}"/>
    <cellStyle name="Input [yellow] 4 8 3" xfId="26066" xr:uid="{00000000-0005-0000-0000-0000B9630000}"/>
    <cellStyle name="Input [yellow] 4 8 4" xfId="26067" xr:uid="{00000000-0005-0000-0000-0000BA630000}"/>
    <cellStyle name="Input [yellow] 4 8 5" xfId="26068" xr:uid="{00000000-0005-0000-0000-0000BB630000}"/>
    <cellStyle name="Input [yellow] 4 8 6" xfId="26069" xr:uid="{00000000-0005-0000-0000-0000BC630000}"/>
    <cellStyle name="Input [yellow] 4 8 7" xfId="26070" xr:uid="{00000000-0005-0000-0000-0000BD630000}"/>
    <cellStyle name="Input [yellow] 4 8 8" xfId="26071" xr:uid="{00000000-0005-0000-0000-0000BE630000}"/>
    <cellStyle name="Input [yellow] 4 9" xfId="26072" xr:uid="{00000000-0005-0000-0000-0000BF630000}"/>
    <cellStyle name="Input [yellow] 4 9 2" xfId="26073" xr:uid="{00000000-0005-0000-0000-0000C0630000}"/>
    <cellStyle name="Input [yellow] 4 9 3" xfId="26074" xr:uid="{00000000-0005-0000-0000-0000C1630000}"/>
    <cellStyle name="Input [yellow] 4 9 4" xfId="26075" xr:uid="{00000000-0005-0000-0000-0000C2630000}"/>
    <cellStyle name="Input [yellow] 4 9 5" xfId="26076" xr:uid="{00000000-0005-0000-0000-0000C3630000}"/>
    <cellStyle name="Input [yellow] 4 9 6" xfId="26077" xr:uid="{00000000-0005-0000-0000-0000C4630000}"/>
    <cellStyle name="Input [yellow] 4 9 7" xfId="26078" xr:uid="{00000000-0005-0000-0000-0000C5630000}"/>
    <cellStyle name="Input [yellow] 4 9 8" xfId="26079" xr:uid="{00000000-0005-0000-0000-0000C6630000}"/>
    <cellStyle name="Input [yellow] 5" xfId="898" xr:uid="{00000000-0005-0000-0000-0000C7630000}"/>
    <cellStyle name="Input [yellow] 5 10" xfId="26080" xr:uid="{00000000-0005-0000-0000-0000C8630000}"/>
    <cellStyle name="Input [yellow] 5 11" xfId="26081" xr:uid="{00000000-0005-0000-0000-0000C9630000}"/>
    <cellStyle name="Input [yellow] 5 12" xfId="26082" xr:uid="{00000000-0005-0000-0000-0000CA630000}"/>
    <cellStyle name="Input [yellow] 5 13" xfId="26083" xr:uid="{00000000-0005-0000-0000-0000CB630000}"/>
    <cellStyle name="Input [yellow] 5 14" xfId="26084" xr:uid="{00000000-0005-0000-0000-0000CC630000}"/>
    <cellStyle name="Input [yellow] 5 15" xfId="26085" xr:uid="{00000000-0005-0000-0000-0000CD630000}"/>
    <cellStyle name="Input [yellow] 5 16" xfId="26086" xr:uid="{00000000-0005-0000-0000-0000CE630000}"/>
    <cellStyle name="Input [yellow] 5 2" xfId="899" xr:uid="{00000000-0005-0000-0000-0000CF630000}"/>
    <cellStyle name="Input [yellow] 5 2 10" xfId="26087" xr:uid="{00000000-0005-0000-0000-0000D0630000}"/>
    <cellStyle name="Input [yellow] 5 2 2" xfId="26088" xr:uid="{00000000-0005-0000-0000-0000D1630000}"/>
    <cellStyle name="Input [yellow] 5 2 2 2" xfId="26089" xr:uid="{00000000-0005-0000-0000-0000D2630000}"/>
    <cellStyle name="Input [yellow] 5 2 2 3" xfId="26090" xr:uid="{00000000-0005-0000-0000-0000D3630000}"/>
    <cellStyle name="Input [yellow] 5 2 2 4" xfId="26091" xr:uid="{00000000-0005-0000-0000-0000D4630000}"/>
    <cellStyle name="Input [yellow] 5 2 2 5" xfId="26092" xr:uid="{00000000-0005-0000-0000-0000D5630000}"/>
    <cellStyle name="Input [yellow] 5 2 2 6" xfId="26093" xr:uid="{00000000-0005-0000-0000-0000D6630000}"/>
    <cellStyle name="Input [yellow] 5 2 2 7" xfId="26094" xr:uid="{00000000-0005-0000-0000-0000D7630000}"/>
    <cellStyle name="Input [yellow] 5 2 2 8" xfId="26095" xr:uid="{00000000-0005-0000-0000-0000D8630000}"/>
    <cellStyle name="Input [yellow] 5 2 3" xfId="26096" xr:uid="{00000000-0005-0000-0000-0000D9630000}"/>
    <cellStyle name="Input [yellow] 5 2 4" xfId="26097" xr:uid="{00000000-0005-0000-0000-0000DA630000}"/>
    <cellStyle name="Input [yellow] 5 2 5" xfId="26098" xr:uid="{00000000-0005-0000-0000-0000DB630000}"/>
    <cellStyle name="Input [yellow] 5 2 6" xfId="26099" xr:uid="{00000000-0005-0000-0000-0000DC630000}"/>
    <cellStyle name="Input [yellow] 5 2 7" xfId="26100" xr:uid="{00000000-0005-0000-0000-0000DD630000}"/>
    <cellStyle name="Input [yellow] 5 2 8" xfId="26101" xr:uid="{00000000-0005-0000-0000-0000DE630000}"/>
    <cellStyle name="Input [yellow] 5 2 9" xfId="26102" xr:uid="{00000000-0005-0000-0000-0000DF630000}"/>
    <cellStyle name="Input [yellow] 5 3" xfId="26103" xr:uid="{00000000-0005-0000-0000-0000E0630000}"/>
    <cellStyle name="Input [yellow] 5 3 10" xfId="26104" xr:uid="{00000000-0005-0000-0000-0000E1630000}"/>
    <cellStyle name="Input [yellow] 5 3 2" xfId="26105" xr:uid="{00000000-0005-0000-0000-0000E2630000}"/>
    <cellStyle name="Input [yellow] 5 3 2 2" xfId="26106" xr:uid="{00000000-0005-0000-0000-0000E3630000}"/>
    <cellStyle name="Input [yellow] 5 3 2 3" xfId="26107" xr:uid="{00000000-0005-0000-0000-0000E4630000}"/>
    <cellStyle name="Input [yellow] 5 3 2 4" xfId="26108" xr:uid="{00000000-0005-0000-0000-0000E5630000}"/>
    <cellStyle name="Input [yellow] 5 3 2 5" xfId="26109" xr:uid="{00000000-0005-0000-0000-0000E6630000}"/>
    <cellStyle name="Input [yellow] 5 3 2 6" xfId="26110" xr:uid="{00000000-0005-0000-0000-0000E7630000}"/>
    <cellStyle name="Input [yellow] 5 3 2 7" xfId="26111" xr:uid="{00000000-0005-0000-0000-0000E8630000}"/>
    <cellStyle name="Input [yellow] 5 3 2 8" xfId="26112" xr:uid="{00000000-0005-0000-0000-0000E9630000}"/>
    <cellStyle name="Input [yellow] 5 3 3" xfId="26113" xr:uid="{00000000-0005-0000-0000-0000EA630000}"/>
    <cellStyle name="Input [yellow] 5 3 4" xfId="26114" xr:uid="{00000000-0005-0000-0000-0000EB630000}"/>
    <cellStyle name="Input [yellow] 5 3 5" xfId="26115" xr:uid="{00000000-0005-0000-0000-0000EC630000}"/>
    <cellStyle name="Input [yellow] 5 3 6" xfId="26116" xr:uid="{00000000-0005-0000-0000-0000ED630000}"/>
    <cellStyle name="Input [yellow] 5 3 7" xfId="26117" xr:uid="{00000000-0005-0000-0000-0000EE630000}"/>
    <cellStyle name="Input [yellow] 5 3 8" xfId="26118" xr:uid="{00000000-0005-0000-0000-0000EF630000}"/>
    <cellStyle name="Input [yellow] 5 3 9" xfId="26119" xr:uid="{00000000-0005-0000-0000-0000F0630000}"/>
    <cellStyle name="Input [yellow] 5 4" xfId="26120" xr:uid="{00000000-0005-0000-0000-0000F1630000}"/>
    <cellStyle name="Input [yellow] 5 4 2" xfId="26121" xr:uid="{00000000-0005-0000-0000-0000F2630000}"/>
    <cellStyle name="Input [yellow] 5 4 3" xfId="26122" xr:uid="{00000000-0005-0000-0000-0000F3630000}"/>
    <cellStyle name="Input [yellow] 5 4 4" xfId="26123" xr:uid="{00000000-0005-0000-0000-0000F4630000}"/>
    <cellStyle name="Input [yellow] 5 4 5" xfId="26124" xr:uid="{00000000-0005-0000-0000-0000F5630000}"/>
    <cellStyle name="Input [yellow] 5 4 6" xfId="26125" xr:uid="{00000000-0005-0000-0000-0000F6630000}"/>
    <cellStyle name="Input [yellow] 5 4 7" xfId="26126" xr:uid="{00000000-0005-0000-0000-0000F7630000}"/>
    <cellStyle name="Input [yellow] 5 4 8" xfId="26127" xr:uid="{00000000-0005-0000-0000-0000F8630000}"/>
    <cellStyle name="Input [yellow] 5 4 9" xfId="26128" xr:uid="{00000000-0005-0000-0000-0000F9630000}"/>
    <cellStyle name="Input [yellow] 5 5" xfId="26129" xr:uid="{00000000-0005-0000-0000-0000FA630000}"/>
    <cellStyle name="Input [yellow] 5 5 2" xfId="26130" xr:uid="{00000000-0005-0000-0000-0000FB630000}"/>
    <cellStyle name="Input [yellow] 5 5 3" xfId="26131" xr:uid="{00000000-0005-0000-0000-0000FC630000}"/>
    <cellStyle name="Input [yellow] 5 5 4" xfId="26132" xr:uid="{00000000-0005-0000-0000-0000FD630000}"/>
    <cellStyle name="Input [yellow] 5 5 5" xfId="26133" xr:uid="{00000000-0005-0000-0000-0000FE630000}"/>
    <cellStyle name="Input [yellow] 5 5 6" xfId="26134" xr:uid="{00000000-0005-0000-0000-0000FF630000}"/>
    <cellStyle name="Input [yellow] 5 5 7" xfId="26135" xr:uid="{00000000-0005-0000-0000-000000640000}"/>
    <cellStyle name="Input [yellow] 5 5 8" xfId="26136" xr:uid="{00000000-0005-0000-0000-000001640000}"/>
    <cellStyle name="Input [yellow] 5 6" xfId="26137" xr:uid="{00000000-0005-0000-0000-000002640000}"/>
    <cellStyle name="Input [yellow] 5 6 2" xfId="26138" xr:uid="{00000000-0005-0000-0000-000003640000}"/>
    <cellStyle name="Input [yellow] 5 6 3" xfId="26139" xr:uid="{00000000-0005-0000-0000-000004640000}"/>
    <cellStyle name="Input [yellow] 5 6 4" xfId="26140" xr:uid="{00000000-0005-0000-0000-000005640000}"/>
    <cellStyle name="Input [yellow] 5 6 5" xfId="26141" xr:uid="{00000000-0005-0000-0000-000006640000}"/>
    <cellStyle name="Input [yellow] 5 6 6" xfId="26142" xr:uid="{00000000-0005-0000-0000-000007640000}"/>
    <cellStyle name="Input [yellow] 5 6 7" xfId="26143" xr:uid="{00000000-0005-0000-0000-000008640000}"/>
    <cellStyle name="Input [yellow] 5 6 8" xfId="26144" xr:uid="{00000000-0005-0000-0000-000009640000}"/>
    <cellStyle name="Input [yellow] 5 7" xfId="26145" xr:uid="{00000000-0005-0000-0000-00000A640000}"/>
    <cellStyle name="Input [yellow] 5 7 2" xfId="26146" xr:uid="{00000000-0005-0000-0000-00000B640000}"/>
    <cellStyle name="Input [yellow] 5 7 3" xfId="26147" xr:uid="{00000000-0005-0000-0000-00000C640000}"/>
    <cellStyle name="Input [yellow] 5 7 4" xfId="26148" xr:uid="{00000000-0005-0000-0000-00000D640000}"/>
    <cellStyle name="Input [yellow] 5 7 5" xfId="26149" xr:uid="{00000000-0005-0000-0000-00000E640000}"/>
    <cellStyle name="Input [yellow] 5 7 6" xfId="26150" xr:uid="{00000000-0005-0000-0000-00000F640000}"/>
    <cellStyle name="Input [yellow] 5 7 7" xfId="26151" xr:uid="{00000000-0005-0000-0000-000010640000}"/>
    <cellStyle name="Input [yellow] 5 7 8" xfId="26152" xr:uid="{00000000-0005-0000-0000-000011640000}"/>
    <cellStyle name="Input [yellow] 5 8" xfId="26153" xr:uid="{00000000-0005-0000-0000-000012640000}"/>
    <cellStyle name="Input [yellow] 5 8 2" xfId="26154" xr:uid="{00000000-0005-0000-0000-000013640000}"/>
    <cellStyle name="Input [yellow] 5 8 3" xfId="26155" xr:uid="{00000000-0005-0000-0000-000014640000}"/>
    <cellStyle name="Input [yellow] 5 8 4" xfId="26156" xr:uid="{00000000-0005-0000-0000-000015640000}"/>
    <cellStyle name="Input [yellow] 5 8 5" xfId="26157" xr:uid="{00000000-0005-0000-0000-000016640000}"/>
    <cellStyle name="Input [yellow] 5 8 6" xfId="26158" xr:uid="{00000000-0005-0000-0000-000017640000}"/>
    <cellStyle name="Input [yellow] 5 8 7" xfId="26159" xr:uid="{00000000-0005-0000-0000-000018640000}"/>
    <cellStyle name="Input [yellow] 5 8 8" xfId="26160" xr:uid="{00000000-0005-0000-0000-000019640000}"/>
    <cellStyle name="Input [yellow] 5 9" xfId="26161" xr:uid="{00000000-0005-0000-0000-00001A640000}"/>
    <cellStyle name="Komma [0]_laroux" xfId="56" xr:uid="{00000000-0005-0000-0000-00001B640000}"/>
    <cellStyle name="Komma_laroux" xfId="57" xr:uid="{00000000-0005-0000-0000-00001C640000}"/>
    <cellStyle name="Ledger 17 x 11 in" xfId="900" xr:uid="{00000000-0005-0000-0000-00001D640000}"/>
    <cellStyle name="Link Currency (0)" xfId="58" xr:uid="{00000000-0005-0000-0000-00001E640000}"/>
    <cellStyle name="Link Currency (0) 2" xfId="26162" xr:uid="{00000000-0005-0000-0000-00001F640000}"/>
    <cellStyle name="Link Currency (2)" xfId="59" xr:uid="{00000000-0005-0000-0000-000020640000}"/>
    <cellStyle name="Link Currency (2) 2" xfId="26163" xr:uid="{00000000-0005-0000-0000-000021640000}"/>
    <cellStyle name="Link Units (0)" xfId="60" xr:uid="{00000000-0005-0000-0000-000022640000}"/>
    <cellStyle name="Link Units (0) 2" xfId="26164" xr:uid="{00000000-0005-0000-0000-000023640000}"/>
    <cellStyle name="Link Units (1)" xfId="61" xr:uid="{00000000-0005-0000-0000-000024640000}"/>
    <cellStyle name="Link Units (1) 2" xfId="26165" xr:uid="{00000000-0005-0000-0000-000025640000}"/>
    <cellStyle name="Link Units (2)" xfId="62" xr:uid="{00000000-0005-0000-0000-000026640000}"/>
    <cellStyle name="Link Units (2) 2" xfId="26166" xr:uid="{00000000-0005-0000-0000-000027640000}"/>
    <cellStyle name="Millares [0]_pldt" xfId="901" xr:uid="{00000000-0005-0000-0000-000028640000}"/>
    <cellStyle name="Millares 2" xfId="902" xr:uid="{00000000-0005-0000-0000-000029640000}"/>
    <cellStyle name="Millares_pldt" xfId="903" xr:uid="{00000000-0005-0000-0000-00002A640000}"/>
    <cellStyle name="Moneda [0]_pldt" xfId="904" xr:uid="{00000000-0005-0000-0000-00002B640000}"/>
    <cellStyle name="Moneda_pldt" xfId="905" xr:uid="{00000000-0005-0000-0000-00002C640000}"/>
    <cellStyle name="no dec" xfId="63" xr:uid="{00000000-0005-0000-0000-00002D640000}"/>
    <cellStyle name="Normal" xfId="0" builtinId="0"/>
    <cellStyle name="Normal - Style1" xfId="64" xr:uid="{00000000-0005-0000-0000-00002F640000}"/>
    <cellStyle name="Normal - Style1 2" xfId="906" xr:uid="{00000000-0005-0000-0000-000030640000}"/>
    <cellStyle name="Normal 10" xfId="65" xr:uid="{00000000-0005-0000-0000-000031640000}"/>
    <cellStyle name="Normal 10 2" xfId="907" xr:uid="{00000000-0005-0000-0000-000032640000}"/>
    <cellStyle name="Normal 10 3" xfId="908" xr:uid="{00000000-0005-0000-0000-000033640000}"/>
    <cellStyle name="Normal 100" xfId="66" xr:uid="{00000000-0005-0000-0000-000034640000}"/>
    <cellStyle name="Normal 101" xfId="67" xr:uid="{00000000-0005-0000-0000-000035640000}"/>
    <cellStyle name="Normal 102" xfId="68" xr:uid="{00000000-0005-0000-0000-000036640000}"/>
    <cellStyle name="Normal 103" xfId="69" xr:uid="{00000000-0005-0000-0000-000037640000}"/>
    <cellStyle name="Normal 104" xfId="70" xr:uid="{00000000-0005-0000-0000-000038640000}"/>
    <cellStyle name="Normal 105" xfId="71" xr:uid="{00000000-0005-0000-0000-000039640000}"/>
    <cellStyle name="Normal 106" xfId="72" xr:uid="{00000000-0005-0000-0000-00003A640000}"/>
    <cellStyle name="Normal 107" xfId="73" xr:uid="{00000000-0005-0000-0000-00003B640000}"/>
    <cellStyle name="Normal 108" xfId="74" xr:uid="{00000000-0005-0000-0000-00003C640000}"/>
    <cellStyle name="Normal 109" xfId="75" xr:uid="{00000000-0005-0000-0000-00003D640000}"/>
    <cellStyle name="Normal 11" xfId="76" xr:uid="{00000000-0005-0000-0000-00003E640000}"/>
    <cellStyle name="Normal 11 2" xfId="909" xr:uid="{00000000-0005-0000-0000-00003F640000}"/>
    <cellStyle name="Normal 11 3" xfId="910" xr:uid="{00000000-0005-0000-0000-000040640000}"/>
    <cellStyle name="Normal 110" xfId="77" xr:uid="{00000000-0005-0000-0000-000041640000}"/>
    <cellStyle name="Normal 111" xfId="202" xr:uid="{00000000-0005-0000-0000-000042640000}"/>
    <cellStyle name="Normal 112" xfId="911" xr:uid="{00000000-0005-0000-0000-000043640000}"/>
    <cellStyle name="Normal 113" xfId="912" xr:uid="{00000000-0005-0000-0000-000044640000}"/>
    <cellStyle name="Normal 114" xfId="26167" xr:uid="{00000000-0005-0000-0000-000045640000}"/>
    <cellStyle name="Normal 12" xfId="78" xr:uid="{00000000-0005-0000-0000-000046640000}"/>
    <cellStyle name="Normal 12 2" xfId="913" xr:uid="{00000000-0005-0000-0000-000047640000}"/>
    <cellStyle name="Normal 12 3" xfId="914" xr:uid="{00000000-0005-0000-0000-000048640000}"/>
    <cellStyle name="Normal 12 4" xfId="26168" xr:uid="{00000000-0005-0000-0000-000049640000}"/>
    <cellStyle name="Normal 13" xfId="79" xr:uid="{00000000-0005-0000-0000-00004A640000}"/>
    <cellStyle name="Normal 13 2" xfId="915" xr:uid="{00000000-0005-0000-0000-00004B640000}"/>
    <cellStyle name="Normal 13 3" xfId="26169" xr:uid="{00000000-0005-0000-0000-00004C640000}"/>
    <cellStyle name="Normal 14" xfId="80" xr:uid="{00000000-0005-0000-0000-00004D640000}"/>
    <cellStyle name="Normal 14 2" xfId="916" xr:uid="{00000000-0005-0000-0000-00004E640000}"/>
    <cellStyle name="Normal 14 3" xfId="917" xr:uid="{00000000-0005-0000-0000-00004F640000}"/>
    <cellStyle name="Normal 14 4" xfId="26170" xr:uid="{00000000-0005-0000-0000-000050640000}"/>
    <cellStyle name="Normal 15" xfId="81" xr:uid="{00000000-0005-0000-0000-000051640000}"/>
    <cellStyle name="Normal 15 2" xfId="918" xr:uid="{00000000-0005-0000-0000-000052640000}"/>
    <cellStyle name="Normal 15 3" xfId="919" xr:uid="{00000000-0005-0000-0000-000053640000}"/>
    <cellStyle name="Normal 16" xfId="82" xr:uid="{00000000-0005-0000-0000-000054640000}"/>
    <cellStyle name="Normal 16 2" xfId="83" xr:uid="{00000000-0005-0000-0000-000055640000}"/>
    <cellStyle name="Normal 16 2 2" xfId="26171" xr:uid="{00000000-0005-0000-0000-000056640000}"/>
    <cellStyle name="Normal 16 3" xfId="920" xr:uid="{00000000-0005-0000-0000-000057640000}"/>
    <cellStyle name="Normal 17" xfId="84" xr:uid="{00000000-0005-0000-0000-000058640000}"/>
    <cellStyle name="Normal 17 2" xfId="201" xr:uid="{00000000-0005-0000-0000-000059640000}"/>
    <cellStyle name="Normal 17 2 2" xfId="921" xr:uid="{00000000-0005-0000-0000-00005A640000}"/>
    <cellStyle name="Normal 17 2 3" xfId="26172" xr:uid="{00000000-0005-0000-0000-00005B640000}"/>
    <cellStyle name="Normal 17 3" xfId="922" xr:uid="{00000000-0005-0000-0000-00005C640000}"/>
    <cellStyle name="Normal 17 4" xfId="26173" xr:uid="{00000000-0005-0000-0000-00005D640000}"/>
    <cellStyle name="Normal 18" xfId="85" xr:uid="{00000000-0005-0000-0000-00005E640000}"/>
    <cellStyle name="Normal 18 2" xfId="923" xr:uid="{00000000-0005-0000-0000-00005F640000}"/>
    <cellStyle name="Normal 18 2 2" xfId="924" xr:uid="{00000000-0005-0000-0000-000060640000}"/>
    <cellStyle name="Normal 18 3" xfId="925" xr:uid="{00000000-0005-0000-0000-000061640000}"/>
    <cellStyle name="Normal 19" xfId="86" xr:uid="{00000000-0005-0000-0000-000062640000}"/>
    <cellStyle name="Normal 19 2" xfId="926" xr:uid="{00000000-0005-0000-0000-000063640000}"/>
    <cellStyle name="Normal 19 3" xfId="927" xr:uid="{00000000-0005-0000-0000-000064640000}"/>
    <cellStyle name="Normal 2" xfId="87" xr:uid="{00000000-0005-0000-0000-000065640000}"/>
    <cellStyle name="Normal 2 10" xfId="928" xr:uid="{00000000-0005-0000-0000-000066640000}"/>
    <cellStyle name="Normal 2 11" xfId="929" xr:uid="{00000000-0005-0000-0000-000067640000}"/>
    <cellStyle name="Normal 2 12" xfId="930" xr:uid="{00000000-0005-0000-0000-000068640000}"/>
    <cellStyle name="Normal 2 13" xfId="931" xr:uid="{00000000-0005-0000-0000-000069640000}"/>
    <cellStyle name="Normal 2 14" xfId="932" xr:uid="{00000000-0005-0000-0000-00006A640000}"/>
    <cellStyle name="Normal 2 15" xfId="933" xr:uid="{00000000-0005-0000-0000-00006B640000}"/>
    <cellStyle name="Normal 2 16" xfId="934" xr:uid="{00000000-0005-0000-0000-00006C640000}"/>
    <cellStyle name="Normal 2 17" xfId="935" xr:uid="{00000000-0005-0000-0000-00006D640000}"/>
    <cellStyle name="Normal 2 18" xfId="936" xr:uid="{00000000-0005-0000-0000-00006E640000}"/>
    <cellStyle name="Normal 2 19" xfId="937" xr:uid="{00000000-0005-0000-0000-00006F640000}"/>
    <cellStyle name="Normal 2 2" xfId="88" xr:uid="{00000000-0005-0000-0000-000070640000}"/>
    <cellStyle name="Normal 2 2 2" xfId="203" xr:uid="{00000000-0005-0000-0000-000071640000}"/>
    <cellStyle name="Normal 2 2 2 2" xfId="938" xr:uid="{00000000-0005-0000-0000-000072640000}"/>
    <cellStyle name="Normal 2 2 2 2 2" xfId="939" xr:uid="{00000000-0005-0000-0000-000073640000}"/>
    <cellStyle name="Normal 2 2 2 2 2 2" xfId="940" xr:uid="{00000000-0005-0000-0000-000074640000}"/>
    <cellStyle name="Normal 2 2 2 2 2 3" xfId="941" xr:uid="{00000000-0005-0000-0000-000075640000}"/>
    <cellStyle name="Normal 2 2 2 2 2 4" xfId="942" xr:uid="{00000000-0005-0000-0000-000076640000}"/>
    <cellStyle name="Normal 2 2 2 2 2 5" xfId="943" xr:uid="{00000000-0005-0000-0000-000077640000}"/>
    <cellStyle name="Normal 2 2 2 3" xfId="26174" xr:uid="{00000000-0005-0000-0000-000078640000}"/>
    <cellStyle name="Normal 2 2 3" xfId="944" xr:uid="{00000000-0005-0000-0000-000079640000}"/>
    <cellStyle name="Normal 2 2 4" xfId="945" xr:uid="{00000000-0005-0000-0000-00007A640000}"/>
    <cellStyle name="Normal 2 2 5" xfId="946" xr:uid="{00000000-0005-0000-0000-00007B640000}"/>
    <cellStyle name="Normal 2 20" xfId="947" xr:uid="{00000000-0005-0000-0000-00007C640000}"/>
    <cellStyle name="Normal 2 21" xfId="948" xr:uid="{00000000-0005-0000-0000-00007D640000}"/>
    <cellStyle name="Normal 2 22" xfId="949" xr:uid="{00000000-0005-0000-0000-00007E640000}"/>
    <cellStyle name="Normal 2 23" xfId="950" xr:uid="{00000000-0005-0000-0000-00007F640000}"/>
    <cellStyle name="Normal 2 24" xfId="951" xr:uid="{00000000-0005-0000-0000-000080640000}"/>
    <cellStyle name="Normal 2 25" xfId="952" xr:uid="{00000000-0005-0000-0000-000081640000}"/>
    <cellStyle name="Normal 2 26" xfId="953" xr:uid="{00000000-0005-0000-0000-000082640000}"/>
    <cellStyle name="Normal 2 27" xfId="954" xr:uid="{00000000-0005-0000-0000-000083640000}"/>
    <cellStyle name="Normal 2 28" xfId="955" xr:uid="{00000000-0005-0000-0000-000084640000}"/>
    <cellStyle name="Normal 2 3" xfId="956" xr:uid="{00000000-0005-0000-0000-000085640000}"/>
    <cellStyle name="Normal 2 3 2" xfId="957" xr:uid="{00000000-0005-0000-0000-000086640000}"/>
    <cellStyle name="Normal 2 3 3" xfId="958" xr:uid="{00000000-0005-0000-0000-000087640000}"/>
    <cellStyle name="Normal 2 4" xfId="959" xr:uid="{00000000-0005-0000-0000-000088640000}"/>
    <cellStyle name="Normal 2 4 2" xfId="960" xr:uid="{00000000-0005-0000-0000-000089640000}"/>
    <cellStyle name="Normal 2 5" xfId="961" xr:uid="{00000000-0005-0000-0000-00008A640000}"/>
    <cellStyle name="Normal 2 5 2" xfId="962" xr:uid="{00000000-0005-0000-0000-00008B640000}"/>
    <cellStyle name="Normal 2 6" xfId="963" xr:uid="{00000000-0005-0000-0000-00008C640000}"/>
    <cellStyle name="Normal 2 6 2" xfId="964" xr:uid="{00000000-0005-0000-0000-00008D640000}"/>
    <cellStyle name="Normal 2 7" xfId="965" xr:uid="{00000000-0005-0000-0000-00008E640000}"/>
    <cellStyle name="Normal 2 8" xfId="966" xr:uid="{00000000-0005-0000-0000-00008F640000}"/>
    <cellStyle name="Normal 2 9" xfId="967" xr:uid="{00000000-0005-0000-0000-000090640000}"/>
    <cellStyle name="Normal 2_372_h_P3 MRL P3 WHITE TANK" xfId="968" xr:uid="{00000000-0005-0000-0000-000091640000}"/>
    <cellStyle name="Normal 20" xfId="89" xr:uid="{00000000-0005-0000-0000-000092640000}"/>
    <cellStyle name="Normal 20 2" xfId="969" xr:uid="{00000000-0005-0000-0000-000093640000}"/>
    <cellStyle name="Normal 20 2 2" xfId="970" xr:uid="{00000000-0005-0000-0000-000094640000}"/>
    <cellStyle name="Normal 20 3" xfId="971" xr:uid="{00000000-0005-0000-0000-000095640000}"/>
    <cellStyle name="Normal 21" xfId="90" xr:uid="{00000000-0005-0000-0000-000096640000}"/>
    <cellStyle name="Normal 21 2" xfId="972" xr:uid="{00000000-0005-0000-0000-000097640000}"/>
    <cellStyle name="Normal 21 3" xfId="973" xr:uid="{00000000-0005-0000-0000-000098640000}"/>
    <cellStyle name="Normal 21 4" xfId="26175" xr:uid="{00000000-0005-0000-0000-000099640000}"/>
    <cellStyle name="Normal 22" xfId="91" xr:uid="{00000000-0005-0000-0000-00009A640000}"/>
    <cellStyle name="Normal 22 2" xfId="974" xr:uid="{00000000-0005-0000-0000-00009B640000}"/>
    <cellStyle name="Normal 22 3" xfId="975" xr:uid="{00000000-0005-0000-0000-00009C640000}"/>
    <cellStyle name="Normal 23" xfId="92" xr:uid="{00000000-0005-0000-0000-00009D640000}"/>
    <cellStyle name="Normal 23 2" xfId="976" xr:uid="{00000000-0005-0000-0000-00009E640000}"/>
    <cellStyle name="Normal 23 3" xfId="977" xr:uid="{00000000-0005-0000-0000-00009F640000}"/>
    <cellStyle name="Normal 24" xfId="93" xr:uid="{00000000-0005-0000-0000-0000A0640000}"/>
    <cellStyle name="Normal 24 2" xfId="978" xr:uid="{00000000-0005-0000-0000-0000A1640000}"/>
    <cellStyle name="Normal 24 3" xfId="979" xr:uid="{00000000-0005-0000-0000-0000A2640000}"/>
    <cellStyle name="Normal 25" xfId="94" xr:uid="{00000000-0005-0000-0000-0000A3640000}"/>
    <cellStyle name="Normal 25 2" xfId="980" xr:uid="{00000000-0005-0000-0000-0000A4640000}"/>
    <cellStyle name="Normal 25 3" xfId="981" xr:uid="{00000000-0005-0000-0000-0000A5640000}"/>
    <cellStyle name="Normal 26" xfId="95" xr:uid="{00000000-0005-0000-0000-0000A6640000}"/>
    <cellStyle name="Normal 26 2" xfId="982" xr:uid="{00000000-0005-0000-0000-0000A7640000}"/>
    <cellStyle name="Normal 26 3" xfId="983" xr:uid="{00000000-0005-0000-0000-0000A8640000}"/>
    <cellStyle name="Normal 260" xfId="984" xr:uid="{00000000-0005-0000-0000-0000A9640000}"/>
    <cellStyle name="Normal 261" xfId="985" xr:uid="{00000000-0005-0000-0000-0000AA640000}"/>
    <cellStyle name="Normal 263" xfId="986" xr:uid="{00000000-0005-0000-0000-0000AB640000}"/>
    <cellStyle name="Normal 264" xfId="987" xr:uid="{00000000-0005-0000-0000-0000AC640000}"/>
    <cellStyle name="Normal 265" xfId="988" xr:uid="{00000000-0005-0000-0000-0000AD640000}"/>
    <cellStyle name="Normal 266" xfId="989" xr:uid="{00000000-0005-0000-0000-0000AE640000}"/>
    <cellStyle name="Normal 267" xfId="990" xr:uid="{00000000-0005-0000-0000-0000AF640000}"/>
    <cellStyle name="Normal 268" xfId="991" xr:uid="{00000000-0005-0000-0000-0000B0640000}"/>
    <cellStyle name="Normal 27" xfId="96" xr:uid="{00000000-0005-0000-0000-0000B1640000}"/>
    <cellStyle name="Normal 27 2" xfId="992" xr:uid="{00000000-0005-0000-0000-0000B2640000}"/>
    <cellStyle name="Normal 27 3" xfId="993" xr:uid="{00000000-0005-0000-0000-0000B3640000}"/>
    <cellStyle name="Normal 28" xfId="97" xr:uid="{00000000-0005-0000-0000-0000B4640000}"/>
    <cellStyle name="Normal 28 2" xfId="994" xr:uid="{00000000-0005-0000-0000-0000B5640000}"/>
    <cellStyle name="Normal 28 3" xfId="995" xr:uid="{00000000-0005-0000-0000-0000B6640000}"/>
    <cellStyle name="Normal 29" xfId="98" xr:uid="{00000000-0005-0000-0000-0000B7640000}"/>
    <cellStyle name="Normal 29 2" xfId="996" xr:uid="{00000000-0005-0000-0000-0000B8640000}"/>
    <cellStyle name="Normal 29 3" xfId="997" xr:uid="{00000000-0005-0000-0000-0000B9640000}"/>
    <cellStyle name="Normal 3" xfId="99" xr:uid="{00000000-0005-0000-0000-0000BA640000}"/>
    <cellStyle name="Normal 3 2" xfId="998" xr:uid="{00000000-0005-0000-0000-0000BB640000}"/>
    <cellStyle name="Normal 3 2 2" xfId="999" xr:uid="{00000000-0005-0000-0000-0000BC640000}"/>
    <cellStyle name="Normal 3 3" xfId="1000" xr:uid="{00000000-0005-0000-0000-0000BD640000}"/>
    <cellStyle name="Normal 3 3 2" xfId="1001" xr:uid="{00000000-0005-0000-0000-0000BE640000}"/>
    <cellStyle name="Normal 3 3 3" xfId="1002" xr:uid="{00000000-0005-0000-0000-0000BF640000}"/>
    <cellStyle name="Normal 3 4" xfId="1003" xr:uid="{00000000-0005-0000-0000-0000C0640000}"/>
    <cellStyle name="Normal 3 5" xfId="1004" xr:uid="{00000000-0005-0000-0000-0000C1640000}"/>
    <cellStyle name="Normal 3 6" xfId="1005" xr:uid="{00000000-0005-0000-0000-0000C2640000}"/>
    <cellStyle name="Normal 3 7" xfId="26176" xr:uid="{00000000-0005-0000-0000-0000C3640000}"/>
    <cellStyle name="Normal 3_372_h_P3 MRL P3 WHITE TANK" xfId="1006" xr:uid="{00000000-0005-0000-0000-0000C4640000}"/>
    <cellStyle name="Normal 30" xfId="100" xr:uid="{00000000-0005-0000-0000-0000C5640000}"/>
    <cellStyle name="Normal 30 2" xfId="1007" xr:uid="{00000000-0005-0000-0000-0000C6640000}"/>
    <cellStyle name="Normal 30 3" xfId="1008" xr:uid="{00000000-0005-0000-0000-0000C7640000}"/>
    <cellStyle name="Normal 31" xfId="101" xr:uid="{00000000-0005-0000-0000-0000C8640000}"/>
    <cellStyle name="Normal 31 2" xfId="1009" xr:uid="{00000000-0005-0000-0000-0000C9640000}"/>
    <cellStyle name="Normal 31 3" xfId="1010" xr:uid="{00000000-0005-0000-0000-0000CA640000}"/>
    <cellStyle name="Normal 32" xfId="102" xr:uid="{00000000-0005-0000-0000-0000CB640000}"/>
    <cellStyle name="Normal 32 2" xfId="1011" xr:uid="{00000000-0005-0000-0000-0000CC640000}"/>
    <cellStyle name="Normal 32 3" xfId="1012" xr:uid="{00000000-0005-0000-0000-0000CD640000}"/>
    <cellStyle name="Normal 32 4" xfId="1013" xr:uid="{00000000-0005-0000-0000-0000CE640000}"/>
    <cellStyle name="Normal 33" xfId="103" xr:uid="{00000000-0005-0000-0000-0000CF640000}"/>
    <cellStyle name="Normal 33 2" xfId="1014" xr:uid="{00000000-0005-0000-0000-0000D0640000}"/>
    <cellStyle name="Normal 33 3" xfId="1015" xr:uid="{00000000-0005-0000-0000-0000D1640000}"/>
    <cellStyle name="Normal 34" xfId="104" xr:uid="{00000000-0005-0000-0000-0000D2640000}"/>
    <cellStyle name="Normal 34 2" xfId="1016" xr:uid="{00000000-0005-0000-0000-0000D3640000}"/>
    <cellStyle name="Normal 34 3" xfId="1017" xr:uid="{00000000-0005-0000-0000-0000D4640000}"/>
    <cellStyle name="Normal 35" xfId="105" xr:uid="{00000000-0005-0000-0000-0000D5640000}"/>
    <cellStyle name="Normal 35 2" xfId="1018" xr:uid="{00000000-0005-0000-0000-0000D6640000}"/>
    <cellStyle name="Normal 35 3" xfId="1019" xr:uid="{00000000-0005-0000-0000-0000D7640000}"/>
    <cellStyle name="Normal 36" xfId="106" xr:uid="{00000000-0005-0000-0000-0000D8640000}"/>
    <cellStyle name="Normal 36 2" xfId="1020" xr:uid="{00000000-0005-0000-0000-0000D9640000}"/>
    <cellStyle name="Normal 36 3" xfId="1021" xr:uid="{00000000-0005-0000-0000-0000DA640000}"/>
    <cellStyle name="Normal 37" xfId="107" xr:uid="{00000000-0005-0000-0000-0000DB640000}"/>
    <cellStyle name="Normal 37 2" xfId="1022" xr:uid="{00000000-0005-0000-0000-0000DC640000}"/>
    <cellStyle name="Normal 37 2 2" xfId="1023" xr:uid="{00000000-0005-0000-0000-0000DD640000}"/>
    <cellStyle name="Normal 37 3" xfId="1024" xr:uid="{00000000-0005-0000-0000-0000DE640000}"/>
    <cellStyle name="Normal 37 4" xfId="1025" xr:uid="{00000000-0005-0000-0000-0000DF640000}"/>
    <cellStyle name="Normal 37 5" xfId="1026" xr:uid="{00000000-0005-0000-0000-0000E0640000}"/>
    <cellStyle name="Normal 37 6" xfId="1027" xr:uid="{00000000-0005-0000-0000-0000E1640000}"/>
    <cellStyle name="Normal 38" xfId="108" xr:uid="{00000000-0005-0000-0000-0000E2640000}"/>
    <cellStyle name="Normal 38 2" xfId="1028" xr:uid="{00000000-0005-0000-0000-0000E3640000}"/>
    <cellStyle name="Normal 38 2 2" xfId="1029" xr:uid="{00000000-0005-0000-0000-0000E4640000}"/>
    <cellStyle name="Normal 38 3" xfId="1030" xr:uid="{00000000-0005-0000-0000-0000E5640000}"/>
    <cellStyle name="Normal 39" xfId="109" xr:uid="{00000000-0005-0000-0000-0000E6640000}"/>
    <cellStyle name="Normal 39 2" xfId="1031" xr:uid="{00000000-0005-0000-0000-0000E7640000}"/>
    <cellStyle name="Normal 39 2 2" xfId="1032" xr:uid="{00000000-0005-0000-0000-0000E8640000}"/>
    <cellStyle name="Normal 39 3" xfId="1033" xr:uid="{00000000-0005-0000-0000-0000E9640000}"/>
    <cellStyle name="Normal 4" xfId="110" xr:uid="{00000000-0005-0000-0000-0000EA640000}"/>
    <cellStyle name="Normal 4 2" xfId="111" xr:uid="{00000000-0005-0000-0000-0000EB640000}"/>
    <cellStyle name="Normal 4 2 2" xfId="1034" xr:uid="{00000000-0005-0000-0000-0000EC640000}"/>
    <cellStyle name="Normal 4 2 3" xfId="1035" xr:uid="{00000000-0005-0000-0000-0000ED640000}"/>
    <cellStyle name="Normal 4 2 4" xfId="1036" xr:uid="{00000000-0005-0000-0000-0000EE640000}"/>
    <cellStyle name="Normal 4 3" xfId="1037" xr:uid="{00000000-0005-0000-0000-0000EF640000}"/>
    <cellStyle name="Normal 4 4" xfId="1038" xr:uid="{00000000-0005-0000-0000-0000F0640000}"/>
    <cellStyle name="Normal 4 5" xfId="26177" xr:uid="{00000000-0005-0000-0000-0000F1640000}"/>
    <cellStyle name="Normal 4 6" xfId="33103" xr:uid="{00000000-0005-0000-0000-0000F2640000}"/>
    <cellStyle name="Normal 4_372_h_P3 MRL P3 WHITE TANK" xfId="1039" xr:uid="{00000000-0005-0000-0000-0000F3640000}"/>
    <cellStyle name="Normal 40" xfId="112" xr:uid="{00000000-0005-0000-0000-0000F4640000}"/>
    <cellStyle name="Normal 40 2" xfId="1040" xr:uid="{00000000-0005-0000-0000-0000F5640000}"/>
    <cellStyle name="Normal 40 3" xfId="1041" xr:uid="{00000000-0005-0000-0000-0000F6640000}"/>
    <cellStyle name="Normal 41" xfId="113" xr:uid="{00000000-0005-0000-0000-0000F7640000}"/>
    <cellStyle name="Normal 41 2" xfId="1042" xr:uid="{00000000-0005-0000-0000-0000F8640000}"/>
    <cellStyle name="Normal 41 3" xfId="1043" xr:uid="{00000000-0005-0000-0000-0000F9640000}"/>
    <cellStyle name="Normal 42" xfId="114" xr:uid="{00000000-0005-0000-0000-0000FA640000}"/>
    <cellStyle name="Normal 42 2" xfId="1044" xr:uid="{00000000-0005-0000-0000-0000FB640000}"/>
    <cellStyle name="Normal 42 3" xfId="1045" xr:uid="{00000000-0005-0000-0000-0000FC640000}"/>
    <cellStyle name="Normal 43" xfId="115" xr:uid="{00000000-0005-0000-0000-0000FD640000}"/>
    <cellStyle name="Normal 43 2" xfId="1046" xr:uid="{00000000-0005-0000-0000-0000FE640000}"/>
    <cellStyle name="Normal 43 3" xfId="26178" xr:uid="{00000000-0005-0000-0000-0000FF640000}"/>
    <cellStyle name="Normal 44" xfId="116" xr:uid="{00000000-0005-0000-0000-000000650000}"/>
    <cellStyle name="Normal 44 2" xfId="1047" xr:uid="{00000000-0005-0000-0000-000001650000}"/>
    <cellStyle name="Normal 44 3" xfId="26179" xr:uid="{00000000-0005-0000-0000-000002650000}"/>
    <cellStyle name="Normal 45" xfId="117" xr:uid="{00000000-0005-0000-0000-000003650000}"/>
    <cellStyle name="Normal 45 2" xfId="1048" xr:uid="{00000000-0005-0000-0000-000004650000}"/>
    <cellStyle name="Normal 45 3" xfId="26180" xr:uid="{00000000-0005-0000-0000-000005650000}"/>
    <cellStyle name="Normal 46" xfId="118" xr:uid="{00000000-0005-0000-0000-000006650000}"/>
    <cellStyle name="Normal 46 2" xfId="1049" xr:uid="{00000000-0005-0000-0000-000007650000}"/>
    <cellStyle name="Normal 46 3" xfId="1050" xr:uid="{00000000-0005-0000-0000-000008650000}"/>
    <cellStyle name="Normal 47" xfId="119" xr:uid="{00000000-0005-0000-0000-000009650000}"/>
    <cellStyle name="Normal 47 2" xfId="1051" xr:uid="{00000000-0005-0000-0000-00000A650000}"/>
    <cellStyle name="Normal 47 3" xfId="1052" xr:uid="{00000000-0005-0000-0000-00000B650000}"/>
    <cellStyle name="Normal 48" xfId="120" xr:uid="{00000000-0005-0000-0000-00000C650000}"/>
    <cellStyle name="Normal 48 2" xfId="1053" xr:uid="{00000000-0005-0000-0000-00000D650000}"/>
    <cellStyle name="Normal 49" xfId="121" xr:uid="{00000000-0005-0000-0000-00000E650000}"/>
    <cellStyle name="Normal 49 2" xfId="26181" xr:uid="{00000000-0005-0000-0000-00000F650000}"/>
    <cellStyle name="Normal 5" xfId="122" xr:uid="{00000000-0005-0000-0000-000010650000}"/>
    <cellStyle name="Normal 5 2" xfId="1054" xr:uid="{00000000-0005-0000-0000-000011650000}"/>
    <cellStyle name="Normal 5 3" xfId="1055" xr:uid="{00000000-0005-0000-0000-000012650000}"/>
    <cellStyle name="Normal 5 3 3 2 2 2 3 2 4 3" xfId="1056" xr:uid="{00000000-0005-0000-0000-000013650000}"/>
    <cellStyle name="Normal 5 4" xfId="1057" xr:uid="{00000000-0005-0000-0000-000014650000}"/>
    <cellStyle name="Normal 50" xfId="123" xr:uid="{00000000-0005-0000-0000-000015650000}"/>
    <cellStyle name="Normal 50 2" xfId="26182" xr:uid="{00000000-0005-0000-0000-000016650000}"/>
    <cellStyle name="Normal 51" xfId="124" xr:uid="{00000000-0005-0000-0000-000017650000}"/>
    <cellStyle name="Normal 51 2" xfId="26183" xr:uid="{00000000-0005-0000-0000-000018650000}"/>
    <cellStyle name="Normal 52" xfId="125" xr:uid="{00000000-0005-0000-0000-000019650000}"/>
    <cellStyle name="Normal 52 2" xfId="26184" xr:uid="{00000000-0005-0000-0000-00001A650000}"/>
    <cellStyle name="Normal 53" xfId="126" xr:uid="{00000000-0005-0000-0000-00001B650000}"/>
    <cellStyle name="Normal 53 2" xfId="26185" xr:uid="{00000000-0005-0000-0000-00001C650000}"/>
    <cellStyle name="Normal 54" xfId="127" xr:uid="{00000000-0005-0000-0000-00001D650000}"/>
    <cellStyle name="Normal 54 2" xfId="26186" xr:uid="{00000000-0005-0000-0000-00001E650000}"/>
    <cellStyle name="Normal 55" xfId="128" xr:uid="{00000000-0005-0000-0000-00001F650000}"/>
    <cellStyle name="Normal 55 2" xfId="26187" xr:uid="{00000000-0005-0000-0000-000020650000}"/>
    <cellStyle name="Normal 56" xfId="129" xr:uid="{00000000-0005-0000-0000-000021650000}"/>
    <cellStyle name="Normal 56 2" xfId="26188" xr:uid="{00000000-0005-0000-0000-000022650000}"/>
    <cellStyle name="Normal 57" xfId="130" xr:uid="{00000000-0005-0000-0000-000023650000}"/>
    <cellStyle name="Normal 57 2" xfId="26189" xr:uid="{00000000-0005-0000-0000-000024650000}"/>
    <cellStyle name="Normal 58" xfId="131" xr:uid="{00000000-0005-0000-0000-000025650000}"/>
    <cellStyle name="Normal 58 2" xfId="26190" xr:uid="{00000000-0005-0000-0000-000026650000}"/>
    <cellStyle name="Normal 59" xfId="132" xr:uid="{00000000-0005-0000-0000-000027650000}"/>
    <cellStyle name="Normal 59 2" xfId="26191" xr:uid="{00000000-0005-0000-0000-000028650000}"/>
    <cellStyle name="Normal 6" xfId="133" xr:uid="{00000000-0005-0000-0000-000029650000}"/>
    <cellStyle name="Normal 6 2" xfId="1058" xr:uid="{00000000-0005-0000-0000-00002A650000}"/>
    <cellStyle name="Normal 6 3" xfId="1059" xr:uid="{00000000-0005-0000-0000-00002B650000}"/>
    <cellStyle name="Normal 60" xfId="134" xr:uid="{00000000-0005-0000-0000-00002C650000}"/>
    <cellStyle name="Normal 60 2" xfId="26192" xr:uid="{00000000-0005-0000-0000-00002D650000}"/>
    <cellStyle name="Normal 61" xfId="135" xr:uid="{00000000-0005-0000-0000-00002E650000}"/>
    <cellStyle name="Normal 61 2" xfId="26193" xr:uid="{00000000-0005-0000-0000-00002F650000}"/>
    <cellStyle name="Normal 62" xfId="136" xr:uid="{00000000-0005-0000-0000-000030650000}"/>
    <cellStyle name="Normal 62 2" xfId="26194" xr:uid="{00000000-0005-0000-0000-000031650000}"/>
    <cellStyle name="Normal 63" xfId="137" xr:uid="{00000000-0005-0000-0000-000032650000}"/>
    <cellStyle name="Normal 63 2" xfId="26195" xr:uid="{00000000-0005-0000-0000-000033650000}"/>
    <cellStyle name="Normal 64" xfId="138" xr:uid="{00000000-0005-0000-0000-000034650000}"/>
    <cellStyle name="Normal 64 2" xfId="26196" xr:uid="{00000000-0005-0000-0000-000035650000}"/>
    <cellStyle name="Normal 65" xfId="139" xr:uid="{00000000-0005-0000-0000-000036650000}"/>
    <cellStyle name="Normal 65 2" xfId="26197" xr:uid="{00000000-0005-0000-0000-000037650000}"/>
    <cellStyle name="Normal 66" xfId="140" xr:uid="{00000000-0005-0000-0000-000038650000}"/>
    <cellStyle name="Normal 66 2" xfId="26198" xr:uid="{00000000-0005-0000-0000-000039650000}"/>
    <cellStyle name="Normal 67" xfId="141" xr:uid="{00000000-0005-0000-0000-00003A650000}"/>
    <cellStyle name="Normal 67 2" xfId="26199" xr:uid="{00000000-0005-0000-0000-00003B650000}"/>
    <cellStyle name="Normal 68" xfId="142" xr:uid="{00000000-0005-0000-0000-00003C650000}"/>
    <cellStyle name="Normal 68 2" xfId="26200" xr:uid="{00000000-0005-0000-0000-00003D650000}"/>
    <cellStyle name="Normal 69" xfId="143" xr:uid="{00000000-0005-0000-0000-00003E650000}"/>
    <cellStyle name="Normal 69 2" xfId="26201" xr:uid="{00000000-0005-0000-0000-00003F650000}"/>
    <cellStyle name="Normal 7" xfId="144" xr:uid="{00000000-0005-0000-0000-000040650000}"/>
    <cellStyle name="Normal 7 2" xfId="1060" xr:uid="{00000000-0005-0000-0000-000041650000}"/>
    <cellStyle name="Normal 7 3" xfId="1061" xr:uid="{00000000-0005-0000-0000-000042650000}"/>
    <cellStyle name="Normal 7 4" xfId="1062" xr:uid="{00000000-0005-0000-0000-000043650000}"/>
    <cellStyle name="Normal 7 5" xfId="1063" xr:uid="{00000000-0005-0000-0000-000044650000}"/>
    <cellStyle name="Normal 70" xfId="145" xr:uid="{00000000-0005-0000-0000-000045650000}"/>
    <cellStyle name="Normal 70 2" xfId="26202" xr:uid="{00000000-0005-0000-0000-000046650000}"/>
    <cellStyle name="Normal 71" xfId="146" xr:uid="{00000000-0005-0000-0000-000047650000}"/>
    <cellStyle name="Normal 71 2" xfId="26203" xr:uid="{00000000-0005-0000-0000-000048650000}"/>
    <cellStyle name="Normal 72" xfId="147" xr:uid="{00000000-0005-0000-0000-000049650000}"/>
    <cellStyle name="Normal 72 2" xfId="26204" xr:uid="{00000000-0005-0000-0000-00004A650000}"/>
    <cellStyle name="Normal 73" xfId="148" xr:uid="{00000000-0005-0000-0000-00004B650000}"/>
    <cellStyle name="Normal 73 2" xfId="26205" xr:uid="{00000000-0005-0000-0000-00004C650000}"/>
    <cellStyle name="Normal 74" xfId="149" xr:uid="{00000000-0005-0000-0000-00004D650000}"/>
    <cellStyle name="Normal 74 2" xfId="26206" xr:uid="{00000000-0005-0000-0000-00004E650000}"/>
    <cellStyle name="Normal 75" xfId="150" xr:uid="{00000000-0005-0000-0000-00004F650000}"/>
    <cellStyle name="Normal 75 2" xfId="26207" xr:uid="{00000000-0005-0000-0000-000050650000}"/>
    <cellStyle name="Normal 76" xfId="151" xr:uid="{00000000-0005-0000-0000-000051650000}"/>
    <cellStyle name="Normal 76 2" xfId="26208" xr:uid="{00000000-0005-0000-0000-000052650000}"/>
    <cellStyle name="Normal 77" xfId="152" xr:uid="{00000000-0005-0000-0000-000053650000}"/>
    <cellStyle name="Normal 77 2" xfId="26209" xr:uid="{00000000-0005-0000-0000-000054650000}"/>
    <cellStyle name="Normal 78" xfId="153" xr:uid="{00000000-0005-0000-0000-000055650000}"/>
    <cellStyle name="Normal 78 2" xfId="26210" xr:uid="{00000000-0005-0000-0000-000056650000}"/>
    <cellStyle name="Normal 79" xfId="154" xr:uid="{00000000-0005-0000-0000-000057650000}"/>
    <cellStyle name="Normal 79 2" xfId="26211" xr:uid="{00000000-0005-0000-0000-000058650000}"/>
    <cellStyle name="Normal 8" xfId="155" xr:uid="{00000000-0005-0000-0000-000059650000}"/>
    <cellStyle name="Normal 8 2" xfId="1064" xr:uid="{00000000-0005-0000-0000-00005A650000}"/>
    <cellStyle name="Normal 8 3" xfId="1065" xr:uid="{00000000-0005-0000-0000-00005B650000}"/>
    <cellStyle name="Normal 8 4" xfId="1066" xr:uid="{00000000-0005-0000-0000-00005C650000}"/>
    <cellStyle name="Normal 80" xfId="156" xr:uid="{00000000-0005-0000-0000-00005D650000}"/>
    <cellStyle name="Normal 80 2" xfId="26212" xr:uid="{00000000-0005-0000-0000-00005E650000}"/>
    <cellStyle name="Normal 81" xfId="157" xr:uid="{00000000-0005-0000-0000-00005F650000}"/>
    <cellStyle name="Normal 81 2" xfId="1067" xr:uid="{00000000-0005-0000-0000-000060650000}"/>
    <cellStyle name="Normal 82" xfId="158" xr:uid="{00000000-0005-0000-0000-000061650000}"/>
    <cellStyle name="Normal 82 2" xfId="1068" xr:uid="{00000000-0005-0000-0000-000062650000}"/>
    <cellStyle name="Normal 83" xfId="159" xr:uid="{00000000-0005-0000-0000-000063650000}"/>
    <cellStyle name="Normal 83 2" xfId="1069" xr:uid="{00000000-0005-0000-0000-000064650000}"/>
    <cellStyle name="Normal 84" xfId="160" xr:uid="{00000000-0005-0000-0000-000065650000}"/>
    <cellStyle name="Normal 84 2" xfId="1070" xr:uid="{00000000-0005-0000-0000-000066650000}"/>
    <cellStyle name="Normal 85" xfId="161" xr:uid="{00000000-0005-0000-0000-000067650000}"/>
    <cellStyle name="Normal 85 2" xfId="26213" xr:uid="{00000000-0005-0000-0000-000068650000}"/>
    <cellStyle name="Normal 86" xfId="162" xr:uid="{00000000-0005-0000-0000-000069650000}"/>
    <cellStyle name="Normal 86 2" xfId="26214" xr:uid="{00000000-0005-0000-0000-00006A650000}"/>
    <cellStyle name="Normal 87" xfId="163" xr:uid="{00000000-0005-0000-0000-00006B650000}"/>
    <cellStyle name="Normal 87 2" xfId="1071" xr:uid="{00000000-0005-0000-0000-00006C650000}"/>
    <cellStyle name="Normal 88" xfId="164" xr:uid="{00000000-0005-0000-0000-00006D650000}"/>
    <cellStyle name="Normal 88 2" xfId="26215" xr:uid="{00000000-0005-0000-0000-00006E650000}"/>
    <cellStyle name="Normal 89" xfId="165" xr:uid="{00000000-0005-0000-0000-00006F650000}"/>
    <cellStyle name="Normal 89 2" xfId="1072" xr:uid="{00000000-0005-0000-0000-000070650000}"/>
    <cellStyle name="Normal 89 3" xfId="1073" xr:uid="{00000000-0005-0000-0000-000071650000}"/>
    <cellStyle name="Normal 9" xfId="166" xr:uid="{00000000-0005-0000-0000-000072650000}"/>
    <cellStyle name="Normal 9 2" xfId="1074" xr:uid="{00000000-0005-0000-0000-000073650000}"/>
    <cellStyle name="Normal 9 2 2" xfId="1075" xr:uid="{00000000-0005-0000-0000-000074650000}"/>
    <cellStyle name="Normal 9 3" xfId="1076" xr:uid="{00000000-0005-0000-0000-000075650000}"/>
    <cellStyle name="Normal 90" xfId="167" xr:uid="{00000000-0005-0000-0000-000076650000}"/>
    <cellStyle name="Normal 91" xfId="168" xr:uid="{00000000-0005-0000-0000-000077650000}"/>
    <cellStyle name="Normal 92" xfId="169" xr:uid="{00000000-0005-0000-0000-000078650000}"/>
    <cellStyle name="Normal 93" xfId="170" xr:uid="{00000000-0005-0000-0000-000079650000}"/>
    <cellStyle name="Normal 93 2" xfId="1077" xr:uid="{00000000-0005-0000-0000-00007A650000}"/>
    <cellStyle name="Normal 94" xfId="171" xr:uid="{00000000-0005-0000-0000-00007B650000}"/>
    <cellStyle name="Normal 94 2" xfId="26216" xr:uid="{00000000-0005-0000-0000-00007C650000}"/>
    <cellStyle name="Normal 95" xfId="172" xr:uid="{00000000-0005-0000-0000-00007D650000}"/>
    <cellStyle name="Normal 95 2" xfId="26217" xr:uid="{00000000-0005-0000-0000-00007E650000}"/>
    <cellStyle name="Normal 96" xfId="173" xr:uid="{00000000-0005-0000-0000-00007F650000}"/>
    <cellStyle name="Normal 96 2" xfId="26218" xr:uid="{00000000-0005-0000-0000-000080650000}"/>
    <cellStyle name="Normal 97" xfId="174" xr:uid="{00000000-0005-0000-0000-000081650000}"/>
    <cellStyle name="Normal 97 2" xfId="26219" xr:uid="{00000000-0005-0000-0000-000082650000}"/>
    <cellStyle name="Normal 98" xfId="175" xr:uid="{00000000-0005-0000-0000-000083650000}"/>
    <cellStyle name="Normal 98 2" xfId="26220" xr:uid="{00000000-0005-0000-0000-000084650000}"/>
    <cellStyle name="Normal 99" xfId="176" xr:uid="{00000000-0005-0000-0000-000085650000}"/>
    <cellStyle name="Normal 99 2" xfId="26221" xr:uid="{00000000-0005-0000-0000-000086650000}"/>
    <cellStyle name="Note 2" xfId="1078" xr:uid="{00000000-0005-0000-0000-000087650000}"/>
    <cellStyle name="Note 2 2" xfId="1079" xr:uid="{00000000-0005-0000-0000-000088650000}"/>
    <cellStyle name="Note 2 2 10" xfId="26222" xr:uid="{00000000-0005-0000-0000-000089650000}"/>
    <cellStyle name="Note 2 2 10 2" xfId="26223" xr:uid="{00000000-0005-0000-0000-00008A650000}"/>
    <cellStyle name="Note 2 2 10 3" xfId="26224" xr:uid="{00000000-0005-0000-0000-00008B650000}"/>
    <cellStyle name="Note 2 2 10 4" xfId="26225" xr:uid="{00000000-0005-0000-0000-00008C650000}"/>
    <cellStyle name="Note 2 2 10 5" xfId="26226" xr:uid="{00000000-0005-0000-0000-00008D650000}"/>
    <cellStyle name="Note 2 2 10 6" xfId="26227" xr:uid="{00000000-0005-0000-0000-00008E650000}"/>
    <cellStyle name="Note 2 2 10 7" xfId="26228" xr:uid="{00000000-0005-0000-0000-00008F650000}"/>
    <cellStyle name="Note 2 2 10 8" xfId="26229" xr:uid="{00000000-0005-0000-0000-000090650000}"/>
    <cellStyle name="Note 2 2 10 9" xfId="26230" xr:uid="{00000000-0005-0000-0000-000091650000}"/>
    <cellStyle name="Note 2 2 11" xfId="26231" xr:uid="{00000000-0005-0000-0000-000092650000}"/>
    <cellStyle name="Note 2 2 11 2" xfId="26232" xr:uid="{00000000-0005-0000-0000-000093650000}"/>
    <cellStyle name="Note 2 2 11 3" xfId="26233" xr:uid="{00000000-0005-0000-0000-000094650000}"/>
    <cellStyle name="Note 2 2 11 4" xfId="26234" xr:uid="{00000000-0005-0000-0000-000095650000}"/>
    <cellStyle name="Note 2 2 11 5" xfId="26235" xr:uid="{00000000-0005-0000-0000-000096650000}"/>
    <cellStyle name="Note 2 2 11 6" xfId="26236" xr:uid="{00000000-0005-0000-0000-000097650000}"/>
    <cellStyle name="Note 2 2 11 7" xfId="26237" xr:uid="{00000000-0005-0000-0000-000098650000}"/>
    <cellStyle name="Note 2 2 11 8" xfId="26238" xr:uid="{00000000-0005-0000-0000-000099650000}"/>
    <cellStyle name="Note 2 2 12" xfId="26239" xr:uid="{00000000-0005-0000-0000-00009A650000}"/>
    <cellStyle name="Note 2 2 12 2" xfId="26240" xr:uid="{00000000-0005-0000-0000-00009B650000}"/>
    <cellStyle name="Note 2 2 12 3" xfId="26241" xr:uid="{00000000-0005-0000-0000-00009C650000}"/>
    <cellStyle name="Note 2 2 12 4" xfId="26242" xr:uid="{00000000-0005-0000-0000-00009D650000}"/>
    <cellStyle name="Note 2 2 12 5" xfId="26243" xr:uid="{00000000-0005-0000-0000-00009E650000}"/>
    <cellStyle name="Note 2 2 12 6" xfId="26244" xr:uid="{00000000-0005-0000-0000-00009F650000}"/>
    <cellStyle name="Note 2 2 12 7" xfId="26245" xr:uid="{00000000-0005-0000-0000-0000A0650000}"/>
    <cellStyle name="Note 2 2 12 8" xfId="26246" xr:uid="{00000000-0005-0000-0000-0000A1650000}"/>
    <cellStyle name="Note 2 2 13" xfId="26247" xr:uid="{00000000-0005-0000-0000-0000A2650000}"/>
    <cellStyle name="Note 2 2 13 2" xfId="26248" xr:uid="{00000000-0005-0000-0000-0000A3650000}"/>
    <cellStyle name="Note 2 2 13 3" xfId="26249" xr:uid="{00000000-0005-0000-0000-0000A4650000}"/>
    <cellStyle name="Note 2 2 13 4" xfId="26250" xr:uid="{00000000-0005-0000-0000-0000A5650000}"/>
    <cellStyle name="Note 2 2 13 5" xfId="26251" xr:uid="{00000000-0005-0000-0000-0000A6650000}"/>
    <cellStyle name="Note 2 2 13 6" xfId="26252" xr:uid="{00000000-0005-0000-0000-0000A7650000}"/>
    <cellStyle name="Note 2 2 13 7" xfId="26253" xr:uid="{00000000-0005-0000-0000-0000A8650000}"/>
    <cellStyle name="Note 2 2 13 8" xfId="26254" xr:uid="{00000000-0005-0000-0000-0000A9650000}"/>
    <cellStyle name="Note 2 2 14" xfId="26255" xr:uid="{00000000-0005-0000-0000-0000AA650000}"/>
    <cellStyle name="Note 2 2 15" xfId="26256" xr:uid="{00000000-0005-0000-0000-0000AB650000}"/>
    <cellStyle name="Note 2 2 16" xfId="26257" xr:uid="{00000000-0005-0000-0000-0000AC650000}"/>
    <cellStyle name="Note 2 2 17" xfId="26258" xr:uid="{00000000-0005-0000-0000-0000AD650000}"/>
    <cellStyle name="Note 2 2 18" xfId="26259" xr:uid="{00000000-0005-0000-0000-0000AE650000}"/>
    <cellStyle name="Note 2 2 19" xfId="26260" xr:uid="{00000000-0005-0000-0000-0000AF650000}"/>
    <cellStyle name="Note 2 2 2" xfId="1080" xr:uid="{00000000-0005-0000-0000-0000B0650000}"/>
    <cellStyle name="Note 2 2 2 10" xfId="26261" xr:uid="{00000000-0005-0000-0000-0000B1650000}"/>
    <cellStyle name="Note 2 2 2 10 2" xfId="26262" xr:uid="{00000000-0005-0000-0000-0000B2650000}"/>
    <cellStyle name="Note 2 2 2 10 3" xfId="26263" xr:uid="{00000000-0005-0000-0000-0000B3650000}"/>
    <cellStyle name="Note 2 2 2 10 4" xfId="26264" xr:uid="{00000000-0005-0000-0000-0000B4650000}"/>
    <cellStyle name="Note 2 2 2 10 5" xfId="26265" xr:uid="{00000000-0005-0000-0000-0000B5650000}"/>
    <cellStyle name="Note 2 2 2 10 6" xfId="26266" xr:uid="{00000000-0005-0000-0000-0000B6650000}"/>
    <cellStyle name="Note 2 2 2 10 7" xfId="26267" xr:uid="{00000000-0005-0000-0000-0000B7650000}"/>
    <cellStyle name="Note 2 2 2 10 8" xfId="26268" xr:uid="{00000000-0005-0000-0000-0000B8650000}"/>
    <cellStyle name="Note 2 2 2 11" xfId="26269" xr:uid="{00000000-0005-0000-0000-0000B9650000}"/>
    <cellStyle name="Note 2 2 2 11 2" xfId="26270" xr:uid="{00000000-0005-0000-0000-0000BA650000}"/>
    <cellStyle name="Note 2 2 2 11 3" xfId="26271" xr:uid="{00000000-0005-0000-0000-0000BB650000}"/>
    <cellStyle name="Note 2 2 2 11 4" xfId="26272" xr:uid="{00000000-0005-0000-0000-0000BC650000}"/>
    <cellStyle name="Note 2 2 2 11 5" xfId="26273" xr:uid="{00000000-0005-0000-0000-0000BD650000}"/>
    <cellStyle name="Note 2 2 2 11 6" xfId="26274" xr:uid="{00000000-0005-0000-0000-0000BE650000}"/>
    <cellStyle name="Note 2 2 2 11 7" xfId="26275" xr:uid="{00000000-0005-0000-0000-0000BF650000}"/>
    <cellStyle name="Note 2 2 2 11 8" xfId="26276" xr:uid="{00000000-0005-0000-0000-0000C0650000}"/>
    <cellStyle name="Note 2 2 2 12" xfId="26277" xr:uid="{00000000-0005-0000-0000-0000C1650000}"/>
    <cellStyle name="Note 2 2 2 12 2" xfId="26278" xr:uid="{00000000-0005-0000-0000-0000C2650000}"/>
    <cellStyle name="Note 2 2 2 12 3" xfId="26279" xr:uid="{00000000-0005-0000-0000-0000C3650000}"/>
    <cellStyle name="Note 2 2 2 12 4" xfId="26280" xr:uid="{00000000-0005-0000-0000-0000C4650000}"/>
    <cellStyle name="Note 2 2 2 12 5" xfId="26281" xr:uid="{00000000-0005-0000-0000-0000C5650000}"/>
    <cellStyle name="Note 2 2 2 12 6" xfId="26282" xr:uid="{00000000-0005-0000-0000-0000C6650000}"/>
    <cellStyle name="Note 2 2 2 12 7" xfId="26283" xr:uid="{00000000-0005-0000-0000-0000C7650000}"/>
    <cellStyle name="Note 2 2 2 12 8" xfId="26284" xr:uid="{00000000-0005-0000-0000-0000C8650000}"/>
    <cellStyle name="Note 2 2 2 13" xfId="26285" xr:uid="{00000000-0005-0000-0000-0000C9650000}"/>
    <cellStyle name="Note 2 2 2 13 2" xfId="26286" xr:uid="{00000000-0005-0000-0000-0000CA650000}"/>
    <cellStyle name="Note 2 2 2 13 3" xfId="26287" xr:uid="{00000000-0005-0000-0000-0000CB650000}"/>
    <cellStyle name="Note 2 2 2 13 4" xfId="26288" xr:uid="{00000000-0005-0000-0000-0000CC650000}"/>
    <cellStyle name="Note 2 2 2 13 5" xfId="26289" xr:uid="{00000000-0005-0000-0000-0000CD650000}"/>
    <cellStyle name="Note 2 2 2 13 6" xfId="26290" xr:uid="{00000000-0005-0000-0000-0000CE650000}"/>
    <cellStyle name="Note 2 2 2 13 7" xfId="26291" xr:uid="{00000000-0005-0000-0000-0000CF650000}"/>
    <cellStyle name="Note 2 2 2 13 8" xfId="26292" xr:uid="{00000000-0005-0000-0000-0000D0650000}"/>
    <cellStyle name="Note 2 2 2 14" xfId="26293" xr:uid="{00000000-0005-0000-0000-0000D1650000}"/>
    <cellStyle name="Note 2 2 2 15" xfId="26294" xr:uid="{00000000-0005-0000-0000-0000D2650000}"/>
    <cellStyle name="Note 2 2 2 16" xfId="26295" xr:uid="{00000000-0005-0000-0000-0000D3650000}"/>
    <cellStyle name="Note 2 2 2 17" xfId="26296" xr:uid="{00000000-0005-0000-0000-0000D4650000}"/>
    <cellStyle name="Note 2 2 2 18" xfId="26297" xr:uid="{00000000-0005-0000-0000-0000D5650000}"/>
    <cellStyle name="Note 2 2 2 19" xfId="26298" xr:uid="{00000000-0005-0000-0000-0000D6650000}"/>
    <cellStyle name="Note 2 2 2 2" xfId="1081" xr:uid="{00000000-0005-0000-0000-0000D7650000}"/>
    <cellStyle name="Note 2 2 2 2 10" xfId="26299" xr:uid="{00000000-0005-0000-0000-0000D8650000}"/>
    <cellStyle name="Note 2 2 2 2 10 2" xfId="26300" xr:uid="{00000000-0005-0000-0000-0000D9650000}"/>
    <cellStyle name="Note 2 2 2 2 10 3" xfId="26301" xr:uid="{00000000-0005-0000-0000-0000DA650000}"/>
    <cellStyle name="Note 2 2 2 2 10 4" xfId="26302" xr:uid="{00000000-0005-0000-0000-0000DB650000}"/>
    <cellStyle name="Note 2 2 2 2 10 5" xfId="26303" xr:uid="{00000000-0005-0000-0000-0000DC650000}"/>
    <cellStyle name="Note 2 2 2 2 10 6" xfId="26304" xr:uid="{00000000-0005-0000-0000-0000DD650000}"/>
    <cellStyle name="Note 2 2 2 2 10 7" xfId="26305" xr:uid="{00000000-0005-0000-0000-0000DE650000}"/>
    <cellStyle name="Note 2 2 2 2 10 8" xfId="26306" xr:uid="{00000000-0005-0000-0000-0000DF650000}"/>
    <cellStyle name="Note 2 2 2 2 11" xfId="26307" xr:uid="{00000000-0005-0000-0000-0000E0650000}"/>
    <cellStyle name="Note 2 2 2 2 11 2" xfId="26308" xr:uid="{00000000-0005-0000-0000-0000E1650000}"/>
    <cellStyle name="Note 2 2 2 2 11 3" xfId="26309" xr:uid="{00000000-0005-0000-0000-0000E2650000}"/>
    <cellStyle name="Note 2 2 2 2 11 4" xfId="26310" xr:uid="{00000000-0005-0000-0000-0000E3650000}"/>
    <cellStyle name="Note 2 2 2 2 11 5" xfId="26311" xr:uid="{00000000-0005-0000-0000-0000E4650000}"/>
    <cellStyle name="Note 2 2 2 2 11 6" xfId="26312" xr:uid="{00000000-0005-0000-0000-0000E5650000}"/>
    <cellStyle name="Note 2 2 2 2 11 7" xfId="26313" xr:uid="{00000000-0005-0000-0000-0000E6650000}"/>
    <cellStyle name="Note 2 2 2 2 11 8" xfId="26314" xr:uid="{00000000-0005-0000-0000-0000E7650000}"/>
    <cellStyle name="Note 2 2 2 2 12" xfId="26315" xr:uid="{00000000-0005-0000-0000-0000E8650000}"/>
    <cellStyle name="Note 2 2 2 2 13" xfId="26316" xr:uid="{00000000-0005-0000-0000-0000E9650000}"/>
    <cellStyle name="Note 2 2 2 2 14" xfId="26317" xr:uid="{00000000-0005-0000-0000-0000EA650000}"/>
    <cellStyle name="Note 2 2 2 2 15" xfId="26318" xr:uid="{00000000-0005-0000-0000-0000EB650000}"/>
    <cellStyle name="Note 2 2 2 2 16" xfId="26319" xr:uid="{00000000-0005-0000-0000-0000EC650000}"/>
    <cellStyle name="Note 2 2 2 2 17" xfId="26320" xr:uid="{00000000-0005-0000-0000-0000ED650000}"/>
    <cellStyle name="Note 2 2 2 2 18" xfId="26321" xr:uid="{00000000-0005-0000-0000-0000EE650000}"/>
    <cellStyle name="Note 2 2 2 2 19" xfId="26322" xr:uid="{00000000-0005-0000-0000-0000EF650000}"/>
    <cellStyle name="Note 2 2 2 2 2" xfId="1082" xr:uid="{00000000-0005-0000-0000-0000F0650000}"/>
    <cellStyle name="Note 2 2 2 2 2 10" xfId="26323" xr:uid="{00000000-0005-0000-0000-0000F1650000}"/>
    <cellStyle name="Note 2 2 2 2 2 11" xfId="26324" xr:uid="{00000000-0005-0000-0000-0000F2650000}"/>
    <cellStyle name="Note 2 2 2 2 2 12" xfId="26325" xr:uid="{00000000-0005-0000-0000-0000F3650000}"/>
    <cellStyle name="Note 2 2 2 2 2 13" xfId="26326" xr:uid="{00000000-0005-0000-0000-0000F4650000}"/>
    <cellStyle name="Note 2 2 2 2 2 14" xfId="26327" xr:uid="{00000000-0005-0000-0000-0000F5650000}"/>
    <cellStyle name="Note 2 2 2 2 2 15" xfId="26328" xr:uid="{00000000-0005-0000-0000-0000F6650000}"/>
    <cellStyle name="Note 2 2 2 2 2 16" xfId="26329" xr:uid="{00000000-0005-0000-0000-0000F7650000}"/>
    <cellStyle name="Note 2 2 2 2 2 17" xfId="26330" xr:uid="{00000000-0005-0000-0000-0000F8650000}"/>
    <cellStyle name="Note 2 2 2 2 2 2" xfId="1083" xr:uid="{00000000-0005-0000-0000-0000F9650000}"/>
    <cellStyle name="Note 2 2 2 2 2 2 10" xfId="26331" xr:uid="{00000000-0005-0000-0000-0000FA650000}"/>
    <cellStyle name="Note 2 2 2 2 2 2 11" xfId="26332" xr:uid="{00000000-0005-0000-0000-0000FB650000}"/>
    <cellStyle name="Note 2 2 2 2 2 2 12" xfId="26333" xr:uid="{00000000-0005-0000-0000-0000FC650000}"/>
    <cellStyle name="Note 2 2 2 2 2 2 13" xfId="26334" xr:uid="{00000000-0005-0000-0000-0000FD650000}"/>
    <cellStyle name="Note 2 2 2 2 2 2 14" xfId="26335" xr:uid="{00000000-0005-0000-0000-0000FE650000}"/>
    <cellStyle name="Note 2 2 2 2 2 2 15" xfId="26336" xr:uid="{00000000-0005-0000-0000-0000FF650000}"/>
    <cellStyle name="Note 2 2 2 2 2 2 16" xfId="26337" xr:uid="{00000000-0005-0000-0000-000000660000}"/>
    <cellStyle name="Note 2 2 2 2 2 2 2" xfId="1084" xr:uid="{00000000-0005-0000-0000-000001660000}"/>
    <cellStyle name="Note 2 2 2 2 2 2 2 10" xfId="26338" xr:uid="{00000000-0005-0000-0000-000002660000}"/>
    <cellStyle name="Note 2 2 2 2 2 2 2 2" xfId="26339" xr:uid="{00000000-0005-0000-0000-000003660000}"/>
    <cellStyle name="Note 2 2 2 2 2 2 2 2 2" xfId="26340" xr:uid="{00000000-0005-0000-0000-000004660000}"/>
    <cellStyle name="Note 2 2 2 2 2 2 2 2 3" xfId="26341" xr:uid="{00000000-0005-0000-0000-000005660000}"/>
    <cellStyle name="Note 2 2 2 2 2 2 2 2 4" xfId="26342" xr:uid="{00000000-0005-0000-0000-000006660000}"/>
    <cellStyle name="Note 2 2 2 2 2 2 2 2 5" xfId="26343" xr:uid="{00000000-0005-0000-0000-000007660000}"/>
    <cellStyle name="Note 2 2 2 2 2 2 2 2 6" xfId="26344" xr:uid="{00000000-0005-0000-0000-000008660000}"/>
    <cellStyle name="Note 2 2 2 2 2 2 2 2 7" xfId="26345" xr:uid="{00000000-0005-0000-0000-000009660000}"/>
    <cellStyle name="Note 2 2 2 2 2 2 2 2 8" xfId="26346" xr:uid="{00000000-0005-0000-0000-00000A660000}"/>
    <cellStyle name="Note 2 2 2 2 2 2 2 3" xfId="26347" xr:uid="{00000000-0005-0000-0000-00000B660000}"/>
    <cellStyle name="Note 2 2 2 2 2 2 2 4" xfId="26348" xr:uid="{00000000-0005-0000-0000-00000C660000}"/>
    <cellStyle name="Note 2 2 2 2 2 2 2 5" xfId="26349" xr:uid="{00000000-0005-0000-0000-00000D660000}"/>
    <cellStyle name="Note 2 2 2 2 2 2 2 6" xfId="26350" xr:uid="{00000000-0005-0000-0000-00000E660000}"/>
    <cellStyle name="Note 2 2 2 2 2 2 2 7" xfId="26351" xr:uid="{00000000-0005-0000-0000-00000F660000}"/>
    <cellStyle name="Note 2 2 2 2 2 2 2 8" xfId="26352" xr:uid="{00000000-0005-0000-0000-000010660000}"/>
    <cellStyle name="Note 2 2 2 2 2 2 2 9" xfId="26353" xr:uid="{00000000-0005-0000-0000-000011660000}"/>
    <cellStyle name="Note 2 2 2 2 2 2 3" xfId="26354" xr:uid="{00000000-0005-0000-0000-000012660000}"/>
    <cellStyle name="Note 2 2 2 2 2 2 3 10" xfId="26355" xr:uid="{00000000-0005-0000-0000-000013660000}"/>
    <cellStyle name="Note 2 2 2 2 2 2 3 2" xfId="26356" xr:uid="{00000000-0005-0000-0000-000014660000}"/>
    <cellStyle name="Note 2 2 2 2 2 2 3 2 2" xfId="26357" xr:uid="{00000000-0005-0000-0000-000015660000}"/>
    <cellStyle name="Note 2 2 2 2 2 2 3 2 3" xfId="26358" xr:uid="{00000000-0005-0000-0000-000016660000}"/>
    <cellStyle name="Note 2 2 2 2 2 2 3 2 4" xfId="26359" xr:uid="{00000000-0005-0000-0000-000017660000}"/>
    <cellStyle name="Note 2 2 2 2 2 2 3 2 5" xfId="26360" xr:uid="{00000000-0005-0000-0000-000018660000}"/>
    <cellStyle name="Note 2 2 2 2 2 2 3 2 6" xfId="26361" xr:uid="{00000000-0005-0000-0000-000019660000}"/>
    <cellStyle name="Note 2 2 2 2 2 2 3 2 7" xfId="26362" xr:uid="{00000000-0005-0000-0000-00001A660000}"/>
    <cellStyle name="Note 2 2 2 2 2 2 3 2 8" xfId="26363" xr:uid="{00000000-0005-0000-0000-00001B660000}"/>
    <cellStyle name="Note 2 2 2 2 2 2 3 3" xfId="26364" xr:uid="{00000000-0005-0000-0000-00001C660000}"/>
    <cellStyle name="Note 2 2 2 2 2 2 3 4" xfId="26365" xr:uid="{00000000-0005-0000-0000-00001D660000}"/>
    <cellStyle name="Note 2 2 2 2 2 2 3 5" xfId="26366" xr:uid="{00000000-0005-0000-0000-00001E660000}"/>
    <cellStyle name="Note 2 2 2 2 2 2 3 6" xfId="26367" xr:uid="{00000000-0005-0000-0000-00001F660000}"/>
    <cellStyle name="Note 2 2 2 2 2 2 3 7" xfId="26368" xr:uid="{00000000-0005-0000-0000-000020660000}"/>
    <cellStyle name="Note 2 2 2 2 2 2 3 8" xfId="26369" xr:uid="{00000000-0005-0000-0000-000021660000}"/>
    <cellStyle name="Note 2 2 2 2 2 2 3 9" xfId="26370" xr:uid="{00000000-0005-0000-0000-000022660000}"/>
    <cellStyle name="Note 2 2 2 2 2 2 4" xfId="26371" xr:uid="{00000000-0005-0000-0000-000023660000}"/>
    <cellStyle name="Note 2 2 2 2 2 2 4 2" xfId="26372" xr:uid="{00000000-0005-0000-0000-000024660000}"/>
    <cellStyle name="Note 2 2 2 2 2 2 4 3" xfId="26373" xr:uid="{00000000-0005-0000-0000-000025660000}"/>
    <cellStyle name="Note 2 2 2 2 2 2 4 4" xfId="26374" xr:uid="{00000000-0005-0000-0000-000026660000}"/>
    <cellStyle name="Note 2 2 2 2 2 2 4 5" xfId="26375" xr:uid="{00000000-0005-0000-0000-000027660000}"/>
    <cellStyle name="Note 2 2 2 2 2 2 4 6" xfId="26376" xr:uid="{00000000-0005-0000-0000-000028660000}"/>
    <cellStyle name="Note 2 2 2 2 2 2 4 7" xfId="26377" xr:uid="{00000000-0005-0000-0000-000029660000}"/>
    <cellStyle name="Note 2 2 2 2 2 2 4 8" xfId="26378" xr:uid="{00000000-0005-0000-0000-00002A660000}"/>
    <cellStyle name="Note 2 2 2 2 2 2 4 9" xfId="26379" xr:uid="{00000000-0005-0000-0000-00002B660000}"/>
    <cellStyle name="Note 2 2 2 2 2 2 5" xfId="26380" xr:uid="{00000000-0005-0000-0000-00002C660000}"/>
    <cellStyle name="Note 2 2 2 2 2 2 5 2" xfId="26381" xr:uid="{00000000-0005-0000-0000-00002D660000}"/>
    <cellStyle name="Note 2 2 2 2 2 2 5 3" xfId="26382" xr:uid="{00000000-0005-0000-0000-00002E660000}"/>
    <cellStyle name="Note 2 2 2 2 2 2 5 4" xfId="26383" xr:uid="{00000000-0005-0000-0000-00002F660000}"/>
    <cellStyle name="Note 2 2 2 2 2 2 5 5" xfId="26384" xr:uid="{00000000-0005-0000-0000-000030660000}"/>
    <cellStyle name="Note 2 2 2 2 2 2 5 6" xfId="26385" xr:uid="{00000000-0005-0000-0000-000031660000}"/>
    <cellStyle name="Note 2 2 2 2 2 2 5 7" xfId="26386" xr:uid="{00000000-0005-0000-0000-000032660000}"/>
    <cellStyle name="Note 2 2 2 2 2 2 5 8" xfId="26387" xr:uid="{00000000-0005-0000-0000-000033660000}"/>
    <cellStyle name="Note 2 2 2 2 2 2 6" xfId="26388" xr:uid="{00000000-0005-0000-0000-000034660000}"/>
    <cellStyle name="Note 2 2 2 2 2 2 6 2" xfId="26389" xr:uid="{00000000-0005-0000-0000-000035660000}"/>
    <cellStyle name="Note 2 2 2 2 2 2 6 3" xfId="26390" xr:uid="{00000000-0005-0000-0000-000036660000}"/>
    <cellStyle name="Note 2 2 2 2 2 2 6 4" xfId="26391" xr:uid="{00000000-0005-0000-0000-000037660000}"/>
    <cellStyle name="Note 2 2 2 2 2 2 6 5" xfId="26392" xr:uid="{00000000-0005-0000-0000-000038660000}"/>
    <cellStyle name="Note 2 2 2 2 2 2 6 6" xfId="26393" xr:uid="{00000000-0005-0000-0000-000039660000}"/>
    <cellStyle name="Note 2 2 2 2 2 2 6 7" xfId="26394" xr:uid="{00000000-0005-0000-0000-00003A660000}"/>
    <cellStyle name="Note 2 2 2 2 2 2 6 8" xfId="26395" xr:uid="{00000000-0005-0000-0000-00003B660000}"/>
    <cellStyle name="Note 2 2 2 2 2 2 7" xfId="26396" xr:uid="{00000000-0005-0000-0000-00003C660000}"/>
    <cellStyle name="Note 2 2 2 2 2 2 7 2" xfId="26397" xr:uid="{00000000-0005-0000-0000-00003D660000}"/>
    <cellStyle name="Note 2 2 2 2 2 2 7 3" xfId="26398" xr:uid="{00000000-0005-0000-0000-00003E660000}"/>
    <cellStyle name="Note 2 2 2 2 2 2 7 4" xfId="26399" xr:uid="{00000000-0005-0000-0000-00003F660000}"/>
    <cellStyle name="Note 2 2 2 2 2 2 7 5" xfId="26400" xr:uid="{00000000-0005-0000-0000-000040660000}"/>
    <cellStyle name="Note 2 2 2 2 2 2 7 6" xfId="26401" xr:uid="{00000000-0005-0000-0000-000041660000}"/>
    <cellStyle name="Note 2 2 2 2 2 2 7 7" xfId="26402" xr:uid="{00000000-0005-0000-0000-000042660000}"/>
    <cellStyle name="Note 2 2 2 2 2 2 7 8" xfId="26403" xr:uid="{00000000-0005-0000-0000-000043660000}"/>
    <cellStyle name="Note 2 2 2 2 2 2 8" xfId="26404" xr:uid="{00000000-0005-0000-0000-000044660000}"/>
    <cellStyle name="Note 2 2 2 2 2 2 8 2" xfId="26405" xr:uid="{00000000-0005-0000-0000-000045660000}"/>
    <cellStyle name="Note 2 2 2 2 2 2 8 3" xfId="26406" xr:uid="{00000000-0005-0000-0000-000046660000}"/>
    <cellStyle name="Note 2 2 2 2 2 2 8 4" xfId="26407" xr:uid="{00000000-0005-0000-0000-000047660000}"/>
    <cellStyle name="Note 2 2 2 2 2 2 8 5" xfId="26408" xr:uid="{00000000-0005-0000-0000-000048660000}"/>
    <cellStyle name="Note 2 2 2 2 2 2 8 6" xfId="26409" xr:uid="{00000000-0005-0000-0000-000049660000}"/>
    <cellStyle name="Note 2 2 2 2 2 2 8 7" xfId="26410" xr:uid="{00000000-0005-0000-0000-00004A660000}"/>
    <cellStyle name="Note 2 2 2 2 2 2 8 8" xfId="26411" xr:uid="{00000000-0005-0000-0000-00004B660000}"/>
    <cellStyle name="Note 2 2 2 2 2 2 9" xfId="26412" xr:uid="{00000000-0005-0000-0000-00004C660000}"/>
    <cellStyle name="Note 2 2 2 2 2 3" xfId="1085" xr:uid="{00000000-0005-0000-0000-00004D660000}"/>
    <cellStyle name="Note 2 2 2 2 2 3 10" xfId="26413" xr:uid="{00000000-0005-0000-0000-00004E660000}"/>
    <cellStyle name="Note 2 2 2 2 2 3 2" xfId="26414" xr:uid="{00000000-0005-0000-0000-00004F660000}"/>
    <cellStyle name="Note 2 2 2 2 2 3 2 2" xfId="26415" xr:uid="{00000000-0005-0000-0000-000050660000}"/>
    <cellStyle name="Note 2 2 2 2 2 3 2 3" xfId="26416" xr:uid="{00000000-0005-0000-0000-000051660000}"/>
    <cellStyle name="Note 2 2 2 2 2 3 2 4" xfId="26417" xr:uid="{00000000-0005-0000-0000-000052660000}"/>
    <cellStyle name="Note 2 2 2 2 2 3 2 5" xfId="26418" xr:uid="{00000000-0005-0000-0000-000053660000}"/>
    <cellStyle name="Note 2 2 2 2 2 3 2 6" xfId="26419" xr:uid="{00000000-0005-0000-0000-000054660000}"/>
    <cellStyle name="Note 2 2 2 2 2 3 2 7" xfId="26420" xr:uid="{00000000-0005-0000-0000-000055660000}"/>
    <cellStyle name="Note 2 2 2 2 2 3 2 8" xfId="26421" xr:uid="{00000000-0005-0000-0000-000056660000}"/>
    <cellStyle name="Note 2 2 2 2 2 3 3" xfId="26422" xr:uid="{00000000-0005-0000-0000-000057660000}"/>
    <cellStyle name="Note 2 2 2 2 2 3 4" xfId="26423" xr:uid="{00000000-0005-0000-0000-000058660000}"/>
    <cellStyle name="Note 2 2 2 2 2 3 5" xfId="26424" xr:uid="{00000000-0005-0000-0000-000059660000}"/>
    <cellStyle name="Note 2 2 2 2 2 3 6" xfId="26425" xr:uid="{00000000-0005-0000-0000-00005A660000}"/>
    <cellStyle name="Note 2 2 2 2 2 3 7" xfId="26426" xr:uid="{00000000-0005-0000-0000-00005B660000}"/>
    <cellStyle name="Note 2 2 2 2 2 3 8" xfId="26427" xr:uid="{00000000-0005-0000-0000-00005C660000}"/>
    <cellStyle name="Note 2 2 2 2 2 3 9" xfId="26428" xr:uid="{00000000-0005-0000-0000-00005D660000}"/>
    <cellStyle name="Note 2 2 2 2 2 4" xfId="26429" xr:uid="{00000000-0005-0000-0000-00005E660000}"/>
    <cellStyle name="Note 2 2 2 2 2 4 10" xfId="26430" xr:uid="{00000000-0005-0000-0000-00005F660000}"/>
    <cellStyle name="Note 2 2 2 2 2 4 2" xfId="26431" xr:uid="{00000000-0005-0000-0000-000060660000}"/>
    <cellStyle name="Note 2 2 2 2 2 4 2 2" xfId="26432" xr:uid="{00000000-0005-0000-0000-000061660000}"/>
    <cellStyle name="Note 2 2 2 2 2 4 2 3" xfId="26433" xr:uid="{00000000-0005-0000-0000-000062660000}"/>
    <cellStyle name="Note 2 2 2 2 2 4 2 4" xfId="26434" xr:uid="{00000000-0005-0000-0000-000063660000}"/>
    <cellStyle name="Note 2 2 2 2 2 4 2 5" xfId="26435" xr:uid="{00000000-0005-0000-0000-000064660000}"/>
    <cellStyle name="Note 2 2 2 2 2 4 2 6" xfId="26436" xr:uid="{00000000-0005-0000-0000-000065660000}"/>
    <cellStyle name="Note 2 2 2 2 2 4 2 7" xfId="26437" xr:uid="{00000000-0005-0000-0000-000066660000}"/>
    <cellStyle name="Note 2 2 2 2 2 4 2 8" xfId="26438" xr:uid="{00000000-0005-0000-0000-000067660000}"/>
    <cellStyle name="Note 2 2 2 2 2 4 3" xfId="26439" xr:uid="{00000000-0005-0000-0000-000068660000}"/>
    <cellStyle name="Note 2 2 2 2 2 4 4" xfId="26440" xr:uid="{00000000-0005-0000-0000-000069660000}"/>
    <cellStyle name="Note 2 2 2 2 2 4 5" xfId="26441" xr:uid="{00000000-0005-0000-0000-00006A660000}"/>
    <cellStyle name="Note 2 2 2 2 2 4 6" xfId="26442" xr:uid="{00000000-0005-0000-0000-00006B660000}"/>
    <cellStyle name="Note 2 2 2 2 2 4 7" xfId="26443" xr:uid="{00000000-0005-0000-0000-00006C660000}"/>
    <cellStyle name="Note 2 2 2 2 2 4 8" xfId="26444" xr:uid="{00000000-0005-0000-0000-00006D660000}"/>
    <cellStyle name="Note 2 2 2 2 2 4 9" xfId="26445" xr:uid="{00000000-0005-0000-0000-00006E660000}"/>
    <cellStyle name="Note 2 2 2 2 2 5" xfId="26446" xr:uid="{00000000-0005-0000-0000-00006F660000}"/>
    <cellStyle name="Note 2 2 2 2 2 5 2" xfId="26447" xr:uid="{00000000-0005-0000-0000-000070660000}"/>
    <cellStyle name="Note 2 2 2 2 2 5 3" xfId="26448" xr:uid="{00000000-0005-0000-0000-000071660000}"/>
    <cellStyle name="Note 2 2 2 2 2 5 4" xfId="26449" xr:uid="{00000000-0005-0000-0000-000072660000}"/>
    <cellStyle name="Note 2 2 2 2 2 5 5" xfId="26450" xr:uid="{00000000-0005-0000-0000-000073660000}"/>
    <cellStyle name="Note 2 2 2 2 2 5 6" xfId="26451" xr:uid="{00000000-0005-0000-0000-000074660000}"/>
    <cellStyle name="Note 2 2 2 2 2 5 7" xfId="26452" xr:uid="{00000000-0005-0000-0000-000075660000}"/>
    <cellStyle name="Note 2 2 2 2 2 5 8" xfId="26453" xr:uid="{00000000-0005-0000-0000-000076660000}"/>
    <cellStyle name="Note 2 2 2 2 2 5 9" xfId="26454" xr:uid="{00000000-0005-0000-0000-000077660000}"/>
    <cellStyle name="Note 2 2 2 2 2 6" xfId="26455" xr:uid="{00000000-0005-0000-0000-000078660000}"/>
    <cellStyle name="Note 2 2 2 2 2 6 2" xfId="26456" xr:uid="{00000000-0005-0000-0000-000079660000}"/>
    <cellStyle name="Note 2 2 2 2 2 6 3" xfId="26457" xr:uid="{00000000-0005-0000-0000-00007A660000}"/>
    <cellStyle name="Note 2 2 2 2 2 6 4" xfId="26458" xr:uid="{00000000-0005-0000-0000-00007B660000}"/>
    <cellStyle name="Note 2 2 2 2 2 6 5" xfId="26459" xr:uid="{00000000-0005-0000-0000-00007C660000}"/>
    <cellStyle name="Note 2 2 2 2 2 6 6" xfId="26460" xr:uid="{00000000-0005-0000-0000-00007D660000}"/>
    <cellStyle name="Note 2 2 2 2 2 6 7" xfId="26461" xr:uid="{00000000-0005-0000-0000-00007E660000}"/>
    <cellStyle name="Note 2 2 2 2 2 6 8" xfId="26462" xr:uid="{00000000-0005-0000-0000-00007F660000}"/>
    <cellStyle name="Note 2 2 2 2 2 7" xfId="26463" xr:uid="{00000000-0005-0000-0000-000080660000}"/>
    <cellStyle name="Note 2 2 2 2 2 7 2" xfId="26464" xr:uid="{00000000-0005-0000-0000-000081660000}"/>
    <cellStyle name="Note 2 2 2 2 2 7 3" xfId="26465" xr:uid="{00000000-0005-0000-0000-000082660000}"/>
    <cellStyle name="Note 2 2 2 2 2 7 4" xfId="26466" xr:uid="{00000000-0005-0000-0000-000083660000}"/>
    <cellStyle name="Note 2 2 2 2 2 7 5" xfId="26467" xr:uid="{00000000-0005-0000-0000-000084660000}"/>
    <cellStyle name="Note 2 2 2 2 2 7 6" xfId="26468" xr:uid="{00000000-0005-0000-0000-000085660000}"/>
    <cellStyle name="Note 2 2 2 2 2 7 7" xfId="26469" xr:uid="{00000000-0005-0000-0000-000086660000}"/>
    <cellStyle name="Note 2 2 2 2 2 7 8" xfId="26470" xr:uid="{00000000-0005-0000-0000-000087660000}"/>
    <cellStyle name="Note 2 2 2 2 2 8" xfId="26471" xr:uid="{00000000-0005-0000-0000-000088660000}"/>
    <cellStyle name="Note 2 2 2 2 2 8 2" xfId="26472" xr:uid="{00000000-0005-0000-0000-000089660000}"/>
    <cellStyle name="Note 2 2 2 2 2 8 3" xfId="26473" xr:uid="{00000000-0005-0000-0000-00008A660000}"/>
    <cellStyle name="Note 2 2 2 2 2 8 4" xfId="26474" xr:uid="{00000000-0005-0000-0000-00008B660000}"/>
    <cellStyle name="Note 2 2 2 2 2 8 5" xfId="26475" xr:uid="{00000000-0005-0000-0000-00008C660000}"/>
    <cellStyle name="Note 2 2 2 2 2 8 6" xfId="26476" xr:uid="{00000000-0005-0000-0000-00008D660000}"/>
    <cellStyle name="Note 2 2 2 2 2 8 7" xfId="26477" xr:uid="{00000000-0005-0000-0000-00008E660000}"/>
    <cellStyle name="Note 2 2 2 2 2 8 8" xfId="26478" xr:uid="{00000000-0005-0000-0000-00008F660000}"/>
    <cellStyle name="Note 2 2 2 2 2 9" xfId="26479" xr:uid="{00000000-0005-0000-0000-000090660000}"/>
    <cellStyle name="Note 2 2 2 2 2 9 2" xfId="26480" xr:uid="{00000000-0005-0000-0000-000091660000}"/>
    <cellStyle name="Note 2 2 2 2 2 9 3" xfId="26481" xr:uid="{00000000-0005-0000-0000-000092660000}"/>
    <cellStyle name="Note 2 2 2 2 2 9 4" xfId="26482" xr:uid="{00000000-0005-0000-0000-000093660000}"/>
    <cellStyle name="Note 2 2 2 2 2 9 5" xfId="26483" xr:uid="{00000000-0005-0000-0000-000094660000}"/>
    <cellStyle name="Note 2 2 2 2 2 9 6" xfId="26484" xr:uid="{00000000-0005-0000-0000-000095660000}"/>
    <cellStyle name="Note 2 2 2 2 2 9 7" xfId="26485" xr:uid="{00000000-0005-0000-0000-000096660000}"/>
    <cellStyle name="Note 2 2 2 2 2 9 8" xfId="26486" xr:uid="{00000000-0005-0000-0000-000097660000}"/>
    <cellStyle name="Note 2 2 2 2 3" xfId="1086" xr:uid="{00000000-0005-0000-0000-000098660000}"/>
    <cellStyle name="Note 2 2 2 2 3 10" xfId="26487" xr:uid="{00000000-0005-0000-0000-000099660000}"/>
    <cellStyle name="Note 2 2 2 2 3 11" xfId="26488" xr:uid="{00000000-0005-0000-0000-00009A660000}"/>
    <cellStyle name="Note 2 2 2 2 3 12" xfId="26489" xr:uid="{00000000-0005-0000-0000-00009B660000}"/>
    <cellStyle name="Note 2 2 2 2 3 13" xfId="26490" xr:uid="{00000000-0005-0000-0000-00009C660000}"/>
    <cellStyle name="Note 2 2 2 2 3 14" xfId="26491" xr:uid="{00000000-0005-0000-0000-00009D660000}"/>
    <cellStyle name="Note 2 2 2 2 3 15" xfId="26492" xr:uid="{00000000-0005-0000-0000-00009E660000}"/>
    <cellStyle name="Note 2 2 2 2 3 16" xfId="26493" xr:uid="{00000000-0005-0000-0000-00009F660000}"/>
    <cellStyle name="Note 2 2 2 2 3 17" xfId="26494" xr:uid="{00000000-0005-0000-0000-0000A0660000}"/>
    <cellStyle name="Note 2 2 2 2 3 2" xfId="1087" xr:uid="{00000000-0005-0000-0000-0000A1660000}"/>
    <cellStyle name="Note 2 2 2 2 3 2 10" xfId="26495" xr:uid="{00000000-0005-0000-0000-0000A2660000}"/>
    <cellStyle name="Note 2 2 2 2 3 2 11" xfId="26496" xr:uid="{00000000-0005-0000-0000-0000A3660000}"/>
    <cellStyle name="Note 2 2 2 2 3 2 12" xfId="26497" xr:uid="{00000000-0005-0000-0000-0000A4660000}"/>
    <cellStyle name="Note 2 2 2 2 3 2 13" xfId="26498" xr:uid="{00000000-0005-0000-0000-0000A5660000}"/>
    <cellStyle name="Note 2 2 2 2 3 2 14" xfId="26499" xr:uid="{00000000-0005-0000-0000-0000A6660000}"/>
    <cellStyle name="Note 2 2 2 2 3 2 15" xfId="26500" xr:uid="{00000000-0005-0000-0000-0000A7660000}"/>
    <cellStyle name="Note 2 2 2 2 3 2 16" xfId="26501" xr:uid="{00000000-0005-0000-0000-0000A8660000}"/>
    <cellStyle name="Note 2 2 2 2 3 2 2" xfId="1088" xr:uid="{00000000-0005-0000-0000-0000A9660000}"/>
    <cellStyle name="Note 2 2 2 2 3 2 2 10" xfId="26502" xr:uid="{00000000-0005-0000-0000-0000AA660000}"/>
    <cellStyle name="Note 2 2 2 2 3 2 2 2" xfId="26503" xr:uid="{00000000-0005-0000-0000-0000AB660000}"/>
    <cellStyle name="Note 2 2 2 2 3 2 2 2 2" xfId="26504" xr:uid="{00000000-0005-0000-0000-0000AC660000}"/>
    <cellStyle name="Note 2 2 2 2 3 2 2 2 3" xfId="26505" xr:uid="{00000000-0005-0000-0000-0000AD660000}"/>
    <cellStyle name="Note 2 2 2 2 3 2 2 2 4" xfId="26506" xr:uid="{00000000-0005-0000-0000-0000AE660000}"/>
    <cellStyle name="Note 2 2 2 2 3 2 2 2 5" xfId="26507" xr:uid="{00000000-0005-0000-0000-0000AF660000}"/>
    <cellStyle name="Note 2 2 2 2 3 2 2 2 6" xfId="26508" xr:uid="{00000000-0005-0000-0000-0000B0660000}"/>
    <cellStyle name="Note 2 2 2 2 3 2 2 2 7" xfId="26509" xr:uid="{00000000-0005-0000-0000-0000B1660000}"/>
    <cellStyle name="Note 2 2 2 2 3 2 2 2 8" xfId="26510" xr:uid="{00000000-0005-0000-0000-0000B2660000}"/>
    <cellStyle name="Note 2 2 2 2 3 2 2 3" xfId="26511" xr:uid="{00000000-0005-0000-0000-0000B3660000}"/>
    <cellStyle name="Note 2 2 2 2 3 2 2 4" xfId="26512" xr:uid="{00000000-0005-0000-0000-0000B4660000}"/>
    <cellStyle name="Note 2 2 2 2 3 2 2 5" xfId="26513" xr:uid="{00000000-0005-0000-0000-0000B5660000}"/>
    <cellStyle name="Note 2 2 2 2 3 2 2 6" xfId="26514" xr:uid="{00000000-0005-0000-0000-0000B6660000}"/>
    <cellStyle name="Note 2 2 2 2 3 2 2 7" xfId="26515" xr:uid="{00000000-0005-0000-0000-0000B7660000}"/>
    <cellStyle name="Note 2 2 2 2 3 2 2 8" xfId="26516" xr:uid="{00000000-0005-0000-0000-0000B8660000}"/>
    <cellStyle name="Note 2 2 2 2 3 2 2 9" xfId="26517" xr:uid="{00000000-0005-0000-0000-0000B9660000}"/>
    <cellStyle name="Note 2 2 2 2 3 2 3" xfId="26518" xr:uid="{00000000-0005-0000-0000-0000BA660000}"/>
    <cellStyle name="Note 2 2 2 2 3 2 3 10" xfId="26519" xr:uid="{00000000-0005-0000-0000-0000BB660000}"/>
    <cellStyle name="Note 2 2 2 2 3 2 3 2" xfId="26520" xr:uid="{00000000-0005-0000-0000-0000BC660000}"/>
    <cellStyle name="Note 2 2 2 2 3 2 3 2 2" xfId="26521" xr:uid="{00000000-0005-0000-0000-0000BD660000}"/>
    <cellStyle name="Note 2 2 2 2 3 2 3 2 3" xfId="26522" xr:uid="{00000000-0005-0000-0000-0000BE660000}"/>
    <cellStyle name="Note 2 2 2 2 3 2 3 2 4" xfId="26523" xr:uid="{00000000-0005-0000-0000-0000BF660000}"/>
    <cellStyle name="Note 2 2 2 2 3 2 3 2 5" xfId="26524" xr:uid="{00000000-0005-0000-0000-0000C0660000}"/>
    <cellStyle name="Note 2 2 2 2 3 2 3 2 6" xfId="26525" xr:uid="{00000000-0005-0000-0000-0000C1660000}"/>
    <cellStyle name="Note 2 2 2 2 3 2 3 2 7" xfId="26526" xr:uid="{00000000-0005-0000-0000-0000C2660000}"/>
    <cellStyle name="Note 2 2 2 2 3 2 3 2 8" xfId="26527" xr:uid="{00000000-0005-0000-0000-0000C3660000}"/>
    <cellStyle name="Note 2 2 2 2 3 2 3 3" xfId="26528" xr:uid="{00000000-0005-0000-0000-0000C4660000}"/>
    <cellStyle name="Note 2 2 2 2 3 2 3 4" xfId="26529" xr:uid="{00000000-0005-0000-0000-0000C5660000}"/>
    <cellStyle name="Note 2 2 2 2 3 2 3 5" xfId="26530" xr:uid="{00000000-0005-0000-0000-0000C6660000}"/>
    <cellStyle name="Note 2 2 2 2 3 2 3 6" xfId="26531" xr:uid="{00000000-0005-0000-0000-0000C7660000}"/>
    <cellStyle name="Note 2 2 2 2 3 2 3 7" xfId="26532" xr:uid="{00000000-0005-0000-0000-0000C8660000}"/>
    <cellStyle name="Note 2 2 2 2 3 2 3 8" xfId="26533" xr:uid="{00000000-0005-0000-0000-0000C9660000}"/>
    <cellStyle name="Note 2 2 2 2 3 2 3 9" xfId="26534" xr:uid="{00000000-0005-0000-0000-0000CA660000}"/>
    <cellStyle name="Note 2 2 2 2 3 2 4" xfId="26535" xr:uid="{00000000-0005-0000-0000-0000CB660000}"/>
    <cellStyle name="Note 2 2 2 2 3 2 4 2" xfId="26536" xr:uid="{00000000-0005-0000-0000-0000CC660000}"/>
    <cellStyle name="Note 2 2 2 2 3 2 4 3" xfId="26537" xr:uid="{00000000-0005-0000-0000-0000CD660000}"/>
    <cellStyle name="Note 2 2 2 2 3 2 4 4" xfId="26538" xr:uid="{00000000-0005-0000-0000-0000CE660000}"/>
    <cellStyle name="Note 2 2 2 2 3 2 4 5" xfId="26539" xr:uid="{00000000-0005-0000-0000-0000CF660000}"/>
    <cellStyle name="Note 2 2 2 2 3 2 4 6" xfId="26540" xr:uid="{00000000-0005-0000-0000-0000D0660000}"/>
    <cellStyle name="Note 2 2 2 2 3 2 4 7" xfId="26541" xr:uid="{00000000-0005-0000-0000-0000D1660000}"/>
    <cellStyle name="Note 2 2 2 2 3 2 4 8" xfId="26542" xr:uid="{00000000-0005-0000-0000-0000D2660000}"/>
    <cellStyle name="Note 2 2 2 2 3 2 4 9" xfId="26543" xr:uid="{00000000-0005-0000-0000-0000D3660000}"/>
    <cellStyle name="Note 2 2 2 2 3 2 5" xfId="26544" xr:uid="{00000000-0005-0000-0000-0000D4660000}"/>
    <cellStyle name="Note 2 2 2 2 3 2 5 2" xfId="26545" xr:uid="{00000000-0005-0000-0000-0000D5660000}"/>
    <cellStyle name="Note 2 2 2 2 3 2 5 3" xfId="26546" xr:uid="{00000000-0005-0000-0000-0000D6660000}"/>
    <cellStyle name="Note 2 2 2 2 3 2 5 4" xfId="26547" xr:uid="{00000000-0005-0000-0000-0000D7660000}"/>
    <cellStyle name="Note 2 2 2 2 3 2 5 5" xfId="26548" xr:uid="{00000000-0005-0000-0000-0000D8660000}"/>
    <cellStyle name="Note 2 2 2 2 3 2 5 6" xfId="26549" xr:uid="{00000000-0005-0000-0000-0000D9660000}"/>
    <cellStyle name="Note 2 2 2 2 3 2 5 7" xfId="26550" xr:uid="{00000000-0005-0000-0000-0000DA660000}"/>
    <cellStyle name="Note 2 2 2 2 3 2 5 8" xfId="26551" xr:uid="{00000000-0005-0000-0000-0000DB660000}"/>
    <cellStyle name="Note 2 2 2 2 3 2 6" xfId="26552" xr:uid="{00000000-0005-0000-0000-0000DC660000}"/>
    <cellStyle name="Note 2 2 2 2 3 2 6 2" xfId="26553" xr:uid="{00000000-0005-0000-0000-0000DD660000}"/>
    <cellStyle name="Note 2 2 2 2 3 2 6 3" xfId="26554" xr:uid="{00000000-0005-0000-0000-0000DE660000}"/>
    <cellStyle name="Note 2 2 2 2 3 2 6 4" xfId="26555" xr:uid="{00000000-0005-0000-0000-0000DF660000}"/>
    <cellStyle name="Note 2 2 2 2 3 2 6 5" xfId="26556" xr:uid="{00000000-0005-0000-0000-0000E0660000}"/>
    <cellStyle name="Note 2 2 2 2 3 2 6 6" xfId="26557" xr:uid="{00000000-0005-0000-0000-0000E1660000}"/>
    <cellStyle name="Note 2 2 2 2 3 2 6 7" xfId="26558" xr:uid="{00000000-0005-0000-0000-0000E2660000}"/>
    <cellStyle name="Note 2 2 2 2 3 2 6 8" xfId="26559" xr:uid="{00000000-0005-0000-0000-0000E3660000}"/>
    <cellStyle name="Note 2 2 2 2 3 2 7" xfId="26560" xr:uid="{00000000-0005-0000-0000-0000E4660000}"/>
    <cellStyle name="Note 2 2 2 2 3 2 7 2" xfId="26561" xr:uid="{00000000-0005-0000-0000-0000E5660000}"/>
    <cellStyle name="Note 2 2 2 2 3 2 7 3" xfId="26562" xr:uid="{00000000-0005-0000-0000-0000E6660000}"/>
    <cellStyle name="Note 2 2 2 2 3 2 7 4" xfId="26563" xr:uid="{00000000-0005-0000-0000-0000E7660000}"/>
    <cellStyle name="Note 2 2 2 2 3 2 7 5" xfId="26564" xr:uid="{00000000-0005-0000-0000-0000E8660000}"/>
    <cellStyle name="Note 2 2 2 2 3 2 7 6" xfId="26565" xr:uid="{00000000-0005-0000-0000-0000E9660000}"/>
    <cellStyle name="Note 2 2 2 2 3 2 7 7" xfId="26566" xr:uid="{00000000-0005-0000-0000-0000EA660000}"/>
    <cellStyle name="Note 2 2 2 2 3 2 7 8" xfId="26567" xr:uid="{00000000-0005-0000-0000-0000EB660000}"/>
    <cellStyle name="Note 2 2 2 2 3 2 8" xfId="26568" xr:uid="{00000000-0005-0000-0000-0000EC660000}"/>
    <cellStyle name="Note 2 2 2 2 3 2 8 2" xfId="26569" xr:uid="{00000000-0005-0000-0000-0000ED660000}"/>
    <cellStyle name="Note 2 2 2 2 3 2 8 3" xfId="26570" xr:uid="{00000000-0005-0000-0000-0000EE660000}"/>
    <cellStyle name="Note 2 2 2 2 3 2 8 4" xfId="26571" xr:uid="{00000000-0005-0000-0000-0000EF660000}"/>
    <cellStyle name="Note 2 2 2 2 3 2 8 5" xfId="26572" xr:uid="{00000000-0005-0000-0000-0000F0660000}"/>
    <cellStyle name="Note 2 2 2 2 3 2 8 6" xfId="26573" xr:uid="{00000000-0005-0000-0000-0000F1660000}"/>
    <cellStyle name="Note 2 2 2 2 3 2 8 7" xfId="26574" xr:uid="{00000000-0005-0000-0000-0000F2660000}"/>
    <cellStyle name="Note 2 2 2 2 3 2 8 8" xfId="26575" xr:uid="{00000000-0005-0000-0000-0000F3660000}"/>
    <cellStyle name="Note 2 2 2 2 3 2 9" xfId="26576" xr:uid="{00000000-0005-0000-0000-0000F4660000}"/>
    <cellStyle name="Note 2 2 2 2 3 3" xfId="1089" xr:uid="{00000000-0005-0000-0000-0000F5660000}"/>
    <cellStyle name="Note 2 2 2 2 3 3 10" xfId="26577" xr:uid="{00000000-0005-0000-0000-0000F6660000}"/>
    <cellStyle name="Note 2 2 2 2 3 3 2" xfId="26578" xr:uid="{00000000-0005-0000-0000-0000F7660000}"/>
    <cellStyle name="Note 2 2 2 2 3 3 2 2" xfId="26579" xr:uid="{00000000-0005-0000-0000-0000F8660000}"/>
    <cellStyle name="Note 2 2 2 2 3 3 2 3" xfId="26580" xr:uid="{00000000-0005-0000-0000-0000F9660000}"/>
    <cellStyle name="Note 2 2 2 2 3 3 2 4" xfId="26581" xr:uid="{00000000-0005-0000-0000-0000FA660000}"/>
    <cellStyle name="Note 2 2 2 2 3 3 2 5" xfId="26582" xr:uid="{00000000-0005-0000-0000-0000FB660000}"/>
    <cellStyle name="Note 2 2 2 2 3 3 2 6" xfId="26583" xr:uid="{00000000-0005-0000-0000-0000FC660000}"/>
    <cellStyle name="Note 2 2 2 2 3 3 2 7" xfId="26584" xr:uid="{00000000-0005-0000-0000-0000FD660000}"/>
    <cellStyle name="Note 2 2 2 2 3 3 2 8" xfId="26585" xr:uid="{00000000-0005-0000-0000-0000FE660000}"/>
    <cellStyle name="Note 2 2 2 2 3 3 3" xfId="26586" xr:uid="{00000000-0005-0000-0000-0000FF660000}"/>
    <cellStyle name="Note 2 2 2 2 3 3 4" xfId="26587" xr:uid="{00000000-0005-0000-0000-000000670000}"/>
    <cellStyle name="Note 2 2 2 2 3 3 5" xfId="26588" xr:uid="{00000000-0005-0000-0000-000001670000}"/>
    <cellStyle name="Note 2 2 2 2 3 3 6" xfId="26589" xr:uid="{00000000-0005-0000-0000-000002670000}"/>
    <cellStyle name="Note 2 2 2 2 3 3 7" xfId="26590" xr:uid="{00000000-0005-0000-0000-000003670000}"/>
    <cellStyle name="Note 2 2 2 2 3 3 8" xfId="26591" xr:uid="{00000000-0005-0000-0000-000004670000}"/>
    <cellStyle name="Note 2 2 2 2 3 3 9" xfId="26592" xr:uid="{00000000-0005-0000-0000-000005670000}"/>
    <cellStyle name="Note 2 2 2 2 3 4" xfId="26593" xr:uid="{00000000-0005-0000-0000-000006670000}"/>
    <cellStyle name="Note 2 2 2 2 3 4 10" xfId="26594" xr:uid="{00000000-0005-0000-0000-000007670000}"/>
    <cellStyle name="Note 2 2 2 2 3 4 2" xfId="26595" xr:uid="{00000000-0005-0000-0000-000008670000}"/>
    <cellStyle name="Note 2 2 2 2 3 4 2 2" xfId="26596" xr:uid="{00000000-0005-0000-0000-000009670000}"/>
    <cellStyle name="Note 2 2 2 2 3 4 2 3" xfId="26597" xr:uid="{00000000-0005-0000-0000-00000A670000}"/>
    <cellStyle name="Note 2 2 2 2 3 4 2 4" xfId="26598" xr:uid="{00000000-0005-0000-0000-00000B670000}"/>
    <cellStyle name="Note 2 2 2 2 3 4 2 5" xfId="26599" xr:uid="{00000000-0005-0000-0000-00000C670000}"/>
    <cellStyle name="Note 2 2 2 2 3 4 2 6" xfId="26600" xr:uid="{00000000-0005-0000-0000-00000D670000}"/>
    <cellStyle name="Note 2 2 2 2 3 4 2 7" xfId="26601" xr:uid="{00000000-0005-0000-0000-00000E670000}"/>
    <cellStyle name="Note 2 2 2 2 3 4 2 8" xfId="26602" xr:uid="{00000000-0005-0000-0000-00000F670000}"/>
    <cellStyle name="Note 2 2 2 2 3 4 3" xfId="26603" xr:uid="{00000000-0005-0000-0000-000010670000}"/>
    <cellStyle name="Note 2 2 2 2 3 4 4" xfId="26604" xr:uid="{00000000-0005-0000-0000-000011670000}"/>
    <cellStyle name="Note 2 2 2 2 3 4 5" xfId="26605" xr:uid="{00000000-0005-0000-0000-000012670000}"/>
    <cellStyle name="Note 2 2 2 2 3 4 6" xfId="26606" xr:uid="{00000000-0005-0000-0000-000013670000}"/>
    <cellStyle name="Note 2 2 2 2 3 4 7" xfId="26607" xr:uid="{00000000-0005-0000-0000-000014670000}"/>
    <cellStyle name="Note 2 2 2 2 3 4 8" xfId="26608" xr:uid="{00000000-0005-0000-0000-000015670000}"/>
    <cellStyle name="Note 2 2 2 2 3 4 9" xfId="26609" xr:uid="{00000000-0005-0000-0000-000016670000}"/>
    <cellStyle name="Note 2 2 2 2 3 5" xfId="26610" xr:uid="{00000000-0005-0000-0000-000017670000}"/>
    <cellStyle name="Note 2 2 2 2 3 5 2" xfId="26611" xr:uid="{00000000-0005-0000-0000-000018670000}"/>
    <cellStyle name="Note 2 2 2 2 3 5 3" xfId="26612" xr:uid="{00000000-0005-0000-0000-000019670000}"/>
    <cellStyle name="Note 2 2 2 2 3 5 4" xfId="26613" xr:uid="{00000000-0005-0000-0000-00001A670000}"/>
    <cellStyle name="Note 2 2 2 2 3 5 5" xfId="26614" xr:uid="{00000000-0005-0000-0000-00001B670000}"/>
    <cellStyle name="Note 2 2 2 2 3 5 6" xfId="26615" xr:uid="{00000000-0005-0000-0000-00001C670000}"/>
    <cellStyle name="Note 2 2 2 2 3 5 7" xfId="26616" xr:uid="{00000000-0005-0000-0000-00001D670000}"/>
    <cellStyle name="Note 2 2 2 2 3 5 8" xfId="26617" xr:uid="{00000000-0005-0000-0000-00001E670000}"/>
    <cellStyle name="Note 2 2 2 2 3 5 9" xfId="26618" xr:uid="{00000000-0005-0000-0000-00001F670000}"/>
    <cellStyle name="Note 2 2 2 2 3 6" xfId="26619" xr:uid="{00000000-0005-0000-0000-000020670000}"/>
    <cellStyle name="Note 2 2 2 2 3 6 2" xfId="26620" xr:uid="{00000000-0005-0000-0000-000021670000}"/>
    <cellStyle name="Note 2 2 2 2 3 6 3" xfId="26621" xr:uid="{00000000-0005-0000-0000-000022670000}"/>
    <cellStyle name="Note 2 2 2 2 3 6 4" xfId="26622" xr:uid="{00000000-0005-0000-0000-000023670000}"/>
    <cellStyle name="Note 2 2 2 2 3 6 5" xfId="26623" xr:uid="{00000000-0005-0000-0000-000024670000}"/>
    <cellStyle name="Note 2 2 2 2 3 6 6" xfId="26624" xr:uid="{00000000-0005-0000-0000-000025670000}"/>
    <cellStyle name="Note 2 2 2 2 3 6 7" xfId="26625" xr:uid="{00000000-0005-0000-0000-000026670000}"/>
    <cellStyle name="Note 2 2 2 2 3 6 8" xfId="26626" xr:uid="{00000000-0005-0000-0000-000027670000}"/>
    <cellStyle name="Note 2 2 2 2 3 7" xfId="26627" xr:uid="{00000000-0005-0000-0000-000028670000}"/>
    <cellStyle name="Note 2 2 2 2 3 7 2" xfId="26628" xr:uid="{00000000-0005-0000-0000-000029670000}"/>
    <cellStyle name="Note 2 2 2 2 3 7 3" xfId="26629" xr:uid="{00000000-0005-0000-0000-00002A670000}"/>
    <cellStyle name="Note 2 2 2 2 3 7 4" xfId="26630" xr:uid="{00000000-0005-0000-0000-00002B670000}"/>
    <cellStyle name="Note 2 2 2 2 3 7 5" xfId="26631" xr:uid="{00000000-0005-0000-0000-00002C670000}"/>
    <cellStyle name="Note 2 2 2 2 3 7 6" xfId="26632" xr:uid="{00000000-0005-0000-0000-00002D670000}"/>
    <cellStyle name="Note 2 2 2 2 3 7 7" xfId="26633" xr:uid="{00000000-0005-0000-0000-00002E670000}"/>
    <cellStyle name="Note 2 2 2 2 3 7 8" xfId="26634" xr:uid="{00000000-0005-0000-0000-00002F670000}"/>
    <cellStyle name="Note 2 2 2 2 3 8" xfId="26635" xr:uid="{00000000-0005-0000-0000-000030670000}"/>
    <cellStyle name="Note 2 2 2 2 3 8 2" xfId="26636" xr:uid="{00000000-0005-0000-0000-000031670000}"/>
    <cellStyle name="Note 2 2 2 2 3 8 3" xfId="26637" xr:uid="{00000000-0005-0000-0000-000032670000}"/>
    <cellStyle name="Note 2 2 2 2 3 8 4" xfId="26638" xr:uid="{00000000-0005-0000-0000-000033670000}"/>
    <cellStyle name="Note 2 2 2 2 3 8 5" xfId="26639" xr:uid="{00000000-0005-0000-0000-000034670000}"/>
    <cellStyle name="Note 2 2 2 2 3 8 6" xfId="26640" xr:uid="{00000000-0005-0000-0000-000035670000}"/>
    <cellStyle name="Note 2 2 2 2 3 8 7" xfId="26641" xr:uid="{00000000-0005-0000-0000-000036670000}"/>
    <cellStyle name="Note 2 2 2 2 3 8 8" xfId="26642" xr:uid="{00000000-0005-0000-0000-000037670000}"/>
    <cellStyle name="Note 2 2 2 2 3 9" xfId="26643" xr:uid="{00000000-0005-0000-0000-000038670000}"/>
    <cellStyle name="Note 2 2 2 2 3 9 2" xfId="26644" xr:uid="{00000000-0005-0000-0000-000039670000}"/>
    <cellStyle name="Note 2 2 2 2 3 9 3" xfId="26645" xr:uid="{00000000-0005-0000-0000-00003A670000}"/>
    <cellStyle name="Note 2 2 2 2 3 9 4" xfId="26646" xr:uid="{00000000-0005-0000-0000-00003B670000}"/>
    <cellStyle name="Note 2 2 2 2 3 9 5" xfId="26647" xr:uid="{00000000-0005-0000-0000-00003C670000}"/>
    <cellStyle name="Note 2 2 2 2 3 9 6" xfId="26648" xr:uid="{00000000-0005-0000-0000-00003D670000}"/>
    <cellStyle name="Note 2 2 2 2 3 9 7" xfId="26649" xr:uid="{00000000-0005-0000-0000-00003E670000}"/>
    <cellStyle name="Note 2 2 2 2 3 9 8" xfId="26650" xr:uid="{00000000-0005-0000-0000-00003F670000}"/>
    <cellStyle name="Note 2 2 2 2 4" xfId="1090" xr:uid="{00000000-0005-0000-0000-000040670000}"/>
    <cellStyle name="Note 2 2 2 2 4 10" xfId="26651" xr:uid="{00000000-0005-0000-0000-000041670000}"/>
    <cellStyle name="Note 2 2 2 2 4 11" xfId="26652" xr:uid="{00000000-0005-0000-0000-000042670000}"/>
    <cellStyle name="Note 2 2 2 2 4 12" xfId="26653" xr:uid="{00000000-0005-0000-0000-000043670000}"/>
    <cellStyle name="Note 2 2 2 2 4 13" xfId="26654" xr:uid="{00000000-0005-0000-0000-000044670000}"/>
    <cellStyle name="Note 2 2 2 2 4 14" xfId="26655" xr:uid="{00000000-0005-0000-0000-000045670000}"/>
    <cellStyle name="Note 2 2 2 2 4 15" xfId="26656" xr:uid="{00000000-0005-0000-0000-000046670000}"/>
    <cellStyle name="Note 2 2 2 2 4 16" xfId="26657" xr:uid="{00000000-0005-0000-0000-000047670000}"/>
    <cellStyle name="Note 2 2 2 2 4 2" xfId="1091" xr:uid="{00000000-0005-0000-0000-000048670000}"/>
    <cellStyle name="Note 2 2 2 2 4 2 10" xfId="26658" xr:uid="{00000000-0005-0000-0000-000049670000}"/>
    <cellStyle name="Note 2 2 2 2 4 2 2" xfId="26659" xr:uid="{00000000-0005-0000-0000-00004A670000}"/>
    <cellStyle name="Note 2 2 2 2 4 2 2 2" xfId="26660" xr:uid="{00000000-0005-0000-0000-00004B670000}"/>
    <cellStyle name="Note 2 2 2 2 4 2 2 3" xfId="26661" xr:uid="{00000000-0005-0000-0000-00004C670000}"/>
    <cellStyle name="Note 2 2 2 2 4 2 2 4" xfId="26662" xr:uid="{00000000-0005-0000-0000-00004D670000}"/>
    <cellStyle name="Note 2 2 2 2 4 2 2 5" xfId="26663" xr:uid="{00000000-0005-0000-0000-00004E670000}"/>
    <cellStyle name="Note 2 2 2 2 4 2 2 6" xfId="26664" xr:uid="{00000000-0005-0000-0000-00004F670000}"/>
    <cellStyle name="Note 2 2 2 2 4 2 2 7" xfId="26665" xr:uid="{00000000-0005-0000-0000-000050670000}"/>
    <cellStyle name="Note 2 2 2 2 4 2 2 8" xfId="26666" xr:uid="{00000000-0005-0000-0000-000051670000}"/>
    <cellStyle name="Note 2 2 2 2 4 2 3" xfId="26667" xr:uid="{00000000-0005-0000-0000-000052670000}"/>
    <cellStyle name="Note 2 2 2 2 4 2 4" xfId="26668" xr:uid="{00000000-0005-0000-0000-000053670000}"/>
    <cellStyle name="Note 2 2 2 2 4 2 5" xfId="26669" xr:uid="{00000000-0005-0000-0000-000054670000}"/>
    <cellStyle name="Note 2 2 2 2 4 2 6" xfId="26670" xr:uid="{00000000-0005-0000-0000-000055670000}"/>
    <cellStyle name="Note 2 2 2 2 4 2 7" xfId="26671" xr:uid="{00000000-0005-0000-0000-000056670000}"/>
    <cellStyle name="Note 2 2 2 2 4 2 8" xfId="26672" xr:uid="{00000000-0005-0000-0000-000057670000}"/>
    <cellStyle name="Note 2 2 2 2 4 2 9" xfId="26673" xr:uid="{00000000-0005-0000-0000-000058670000}"/>
    <cellStyle name="Note 2 2 2 2 4 3" xfId="26674" xr:uid="{00000000-0005-0000-0000-000059670000}"/>
    <cellStyle name="Note 2 2 2 2 4 3 10" xfId="26675" xr:uid="{00000000-0005-0000-0000-00005A670000}"/>
    <cellStyle name="Note 2 2 2 2 4 3 2" xfId="26676" xr:uid="{00000000-0005-0000-0000-00005B670000}"/>
    <cellStyle name="Note 2 2 2 2 4 3 2 2" xfId="26677" xr:uid="{00000000-0005-0000-0000-00005C670000}"/>
    <cellStyle name="Note 2 2 2 2 4 3 2 3" xfId="26678" xr:uid="{00000000-0005-0000-0000-00005D670000}"/>
    <cellStyle name="Note 2 2 2 2 4 3 2 4" xfId="26679" xr:uid="{00000000-0005-0000-0000-00005E670000}"/>
    <cellStyle name="Note 2 2 2 2 4 3 2 5" xfId="26680" xr:uid="{00000000-0005-0000-0000-00005F670000}"/>
    <cellStyle name="Note 2 2 2 2 4 3 2 6" xfId="26681" xr:uid="{00000000-0005-0000-0000-000060670000}"/>
    <cellStyle name="Note 2 2 2 2 4 3 2 7" xfId="26682" xr:uid="{00000000-0005-0000-0000-000061670000}"/>
    <cellStyle name="Note 2 2 2 2 4 3 2 8" xfId="26683" xr:uid="{00000000-0005-0000-0000-000062670000}"/>
    <cellStyle name="Note 2 2 2 2 4 3 3" xfId="26684" xr:uid="{00000000-0005-0000-0000-000063670000}"/>
    <cellStyle name="Note 2 2 2 2 4 3 4" xfId="26685" xr:uid="{00000000-0005-0000-0000-000064670000}"/>
    <cellStyle name="Note 2 2 2 2 4 3 5" xfId="26686" xr:uid="{00000000-0005-0000-0000-000065670000}"/>
    <cellStyle name="Note 2 2 2 2 4 3 6" xfId="26687" xr:uid="{00000000-0005-0000-0000-000066670000}"/>
    <cellStyle name="Note 2 2 2 2 4 3 7" xfId="26688" xr:uid="{00000000-0005-0000-0000-000067670000}"/>
    <cellStyle name="Note 2 2 2 2 4 3 8" xfId="26689" xr:uid="{00000000-0005-0000-0000-000068670000}"/>
    <cellStyle name="Note 2 2 2 2 4 3 9" xfId="26690" xr:uid="{00000000-0005-0000-0000-000069670000}"/>
    <cellStyle name="Note 2 2 2 2 4 4" xfId="26691" xr:uid="{00000000-0005-0000-0000-00006A670000}"/>
    <cellStyle name="Note 2 2 2 2 4 4 2" xfId="26692" xr:uid="{00000000-0005-0000-0000-00006B670000}"/>
    <cellStyle name="Note 2 2 2 2 4 4 3" xfId="26693" xr:uid="{00000000-0005-0000-0000-00006C670000}"/>
    <cellStyle name="Note 2 2 2 2 4 4 4" xfId="26694" xr:uid="{00000000-0005-0000-0000-00006D670000}"/>
    <cellStyle name="Note 2 2 2 2 4 4 5" xfId="26695" xr:uid="{00000000-0005-0000-0000-00006E670000}"/>
    <cellStyle name="Note 2 2 2 2 4 4 6" xfId="26696" xr:uid="{00000000-0005-0000-0000-00006F670000}"/>
    <cellStyle name="Note 2 2 2 2 4 4 7" xfId="26697" xr:uid="{00000000-0005-0000-0000-000070670000}"/>
    <cellStyle name="Note 2 2 2 2 4 4 8" xfId="26698" xr:uid="{00000000-0005-0000-0000-000071670000}"/>
    <cellStyle name="Note 2 2 2 2 4 4 9" xfId="26699" xr:uid="{00000000-0005-0000-0000-000072670000}"/>
    <cellStyle name="Note 2 2 2 2 4 5" xfId="26700" xr:uid="{00000000-0005-0000-0000-000073670000}"/>
    <cellStyle name="Note 2 2 2 2 4 5 2" xfId="26701" xr:uid="{00000000-0005-0000-0000-000074670000}"/>
    <cellStyle name="Note 2 2 2 2 4 5 3" xfId="26702" xr:uid="{00000000-0005-0000-0000-000075670000}"/>
    <cellStyle name="Note 2 2 2 2 4 5 4" xfId="26703" xr:uid="{00000000-0005-0000-0000-000076670000}"/>
    <cellStyle name="Note 2 2 2 2 4 5 5" xfId="26704" xr:uid="{00000000-0005-0000-0000-000077670000}"/>
    <cellStyle name="Note 2 2 2 2 4 5 6" xfId="26705" xr:uid="{00000000-0005-0000-0000-000078670000}"/>
    <cellStyle name="Note 2 2 2 2 4 5 7" xfId="26706" xr:uid="{00000000-0005-0000-0000-000079670000}"/>
    <cellStyle name="Note 2 2 2 2 4 5 8" xfId="26707" xr:uid="{00000000-0005-0000-0000-00007A670000}"/>
    <cellStyle name="Note 2 2 2 2 4 6" xfId="26708" xr:uid="{00000000-0005-0000-0000-00007B670000}"/>
    <cellStyle name="Note 2 2 2 2 4 6 2" xfId="26709" xr:uid="{00000000-0005-0000-0000-00007C670000}"/>
    <cellStyle name="Note 2 2 2 2 4 6 3" xfId="26710" xr:uid="{00000000-0005-0000-0000-00007D670000}"/>
    <cellStyle name="Note 2 2 2 2 4 6 4" xfId="26711" xr:uid="{00000000-0005-0000-0000-00007E670000}"/>
    <cellStyle name="Note 2 2 2 2 4 6 5" xfId="26712" xr:uid="{00000000-0005-0000-0000-00007F670000}"/>
    <cellStyle name="Note 2 2 2 2 4 6 6" xfId="26713" xr:uid="{00000000-0005-0000-0000-000080670000}"/>
    <cellStyle name="Note 2 2 2 2 4 6 7" xfId="26714" xr:uid="{00000000-0005-0000-0000-000081670000}"/>
    <cellStyle name="Note 2 2 2 2 4 6 8" xfId="26715" xr:uid="{00000000-0005-0000-0000-000082670000}"/>
    <cellStyle name="Note 2 2 2 2 4 7" xfId="26716" xr:uid="{00000000-0005-0000-0000-000083670000}"/>
    <cellStyle name="Note 2 2 2 2 4 7 2" xfId="26717" xr:uid="{00000000-0005-0000-0000-000084670000}"/>
    <cellStyle name="Note 2 2 2 2 4 7 3" xfId="26718" xr:uid="{00000000-0005-0000-0000-000085670000}"/>
    <cellStyle name="Note 2 2 2 2 4 7 4" xfId="26719" xr:uid="{00000000-0005-0000-0000-000086670000}"/>
    <cellStyle name="Note 2 2 2 2 4 7 5" xfId="26720" xr:uid="{00000000-0005-0000-0000-000087670000}"/>
    <cellStyle name="Note 2 2 2 2 4 7 6" xfId="26721" xr:uid="{00000000-0005-0000-0000-000088670000}"/>
    <cellStyle name="Note 2 2 2 2 4 7 7" xfId="26722" xr:uid="{00000000-0005-0000-0000-000089670000}"/>
    <cellStyle name="Note 2 2 2 2 4 7 8" xfId="26723" xr:uid="{00000000-0005-0000-0000-00008A670000}"/>
    <cellStyle name="Note 2 2 2 2 4 8" xfId="26724" xr:uid="{00000000-0005-0000-0000-00008B670000}"/>
    <cellStyle name="Note 2 2 2 2 4 8 2" xfId="26725" xr:uid="{00000000-0005-0000-0000-00008C670000}"/>
    <cellStyle name="Note 2 2 2 2 4 8 3" xfId="26726" xr:uid="{00000000-0005-0000-0000-00008D670000}"/>
    <cellStyle name="Note 2 2 2 2 4 8 4" xfId="26727" xr:uid="{00000000-0005-0000-0000-00008E670000}"/>
    <cellStyle name="Note 2 2 2 2 4 8 5" xfId="26728" xr:uid="{00000000-0005-0000-0000-00008F670000}"/>
    <cellStyle name="Note 2 2 2 2 4 8 6" xfId="26729" xr:uid="{00000000-0005-0000-0000-000090670000}"/>
    <cellStyle name="Note 2 2 2 2 4 8 7" xfId="26730" xr:uid="{00000000-0005-0000-0000-000091670000}"/>
    <cellStyle name="Note 2 2 2 2 4 8 8" xfId="26731" xr:uid="{00000000-0005-0000-0000-000092670000}"/>
    <cellStyle name="Note 2 2 2 2 4 9" xfId="26732" xr:uid="{00000000-0005-0000-0000-000093670000}"/>
    <cellStyle name="Note 2 2 2 2 5" xfId="1092" xr:uid="{00000000-0005-0000-0000-000094670000}"/>
    <cellStyle name="Note 2 2 2 2 5 10" xfId="26733" xr:uid="{00000000-0005-0000-0000-000095670000}"/>
    <cellStyle name="Note 2 2 2 2 5 2" xfId="26734" xr:uid="{00000000-0005-0000-0000-000096670000}"/>
    <cellStyle name="Note 2 2 2 2 5 2 2" xfId="26735" xr:uid="{00000000-0005-0000-0000-000097670000}"/>
    <cellStyle name="Note 2 2 2 2 5 2 3" xfId="26736" xr:uid="{00000000-0005-0000-0000-000098670000}"/>
    <cellStyle name="Note 2 2 2 2 5 2 4" xfId="26737" xr:uid="{00000000-0005-0000-0000-000099670000}"/>
    <cellStyle name="Note 2 2 2 2 5 2 5" xfId="26738" xr:uid="{00000000-0005-0000-0000-00009A670000}"/>
    <cellStyle name="Note 2 2 2 2 5 2 6" xfId="26739" xr:uid="{00000000-0005-0000-0000-00009B670000}"/>
    <cellStyle name="Note 2 2 2 2 5 2 7" xfId="26740" xr:uid="{00000000-0005-0000-0000-00009C670000}"/>
    <cellStyle name="Note 2 2 2 2 5 2 8" xfId="26741" xr:uid="{00000000-0005-0000-0000-00009D670000}"/>
    <cellStyle name="Note 2 2 2 2 5 3" xfId="26742" xr:uid="{00000000-0005-0000-0000-00009E670000}"/>
    <cellStyle name="Note 2 2 2 2 5 4" xfId="26743" xr:uid="{00000000-0005-0000-0000-00009F670000}"/>
    <cellStyle name="Note 2 2 2 2 5 5" xfId="26744" xr:uid="{00000000-0005-0000-0000-0000A0670000}"/>
    <cellStyle name="Note 2 2 2 2 5 6" xfId="26745" xr:uid="{00000000-0005-0000-0000-0000A1670000}"/>
    <cellStyle name="Note 2 2 2 2 5 7" xfId="26746" xr:uid="{00000000-0005-0000-0000-0000A2670000}"/>
    <cellStyle name="Note 2 2 2 2 5 8" xfId="26747" xr:uid="{00000000-0005-0000-0000-0000A3670000}"/>
    <cellStyle name="Note 2 2 2 2 5 9" xfId="26748" xr:uid="{00000000-0005-0000-0000-0000A4670000}"/>
    <cellStyle name="Note 2 2 2 2 6" xfId="26749" xr:uid="{00000000-0005-0000-0000-0000A5670000}"/>
    <cellStyle name="Note 2 2 2 2 6 10" xfId="26750" xr:uid="{00000000-0005-0000-0000-0000A6670000}"/>
    <cellStyle name="Note 2 2 2 2 6 2" xfId="26751" xr:uid="{00000000-0005-0000-0000-0000A7670000}"/>
    <cellStyle name="Note 2 2 2 2 6 2 2" xfId="26752" xr:uid="{00000000-0005-0000-0000-0000A8670000}"/>
    <cellStyle name="Note 2 2 2 2 6 2 3" xfId="26753" xr:uid="{00000000-0005-0000-0000-0000A9670000}"/>
    <cellStyle name="Note 2 2 2 2 6 2 4" xfId="26754" xr:uid="{00000000-0005-0000-0000-0000AA670000}"/>
    <cellStyle name="Note 2 2 2 2 6 2 5" xfId="26755" xr:uid="{00000000-0005-0000-0000-0000AB670000}"/>
    <cellStyle name="Note 2 2 2 2 6 2 6" xfId="26756" xr:uid="{00000000-0005-0000-0000-0000AC670000}"/>
    <cellStyle name="Note 2 2 2 2 6 2 7" xfId="26757" xr:uid="{00000000-0005-0000-0000-0000AD670000}"/>
    <cellStyle name="Note 2 2 2 2 6 2 8" xfId="26758" xr:uid="{00000000-0005-0000-0000-0000AE670000}"/>
    <cellStyle name="Note 2 2 2 2 6 3" xfId="26759" xr:uid="{00000000-0005-0000-0000-0000AF670000}"/>
    <cellStyle name="Note 2 2 2 2 6 4" xfId="26760" xr:uid="{00000000-0005-0000-0000-0000B0670000}"/>
    <cellStyle name="Note 2 2 2 2 6 5" xfId="26761" xr:uid="{00000000-0005-0000-0000-0000B1670000}"/>
    <cellStyle name="Note 2 2 2 2 6 6" xfId="26762" xr:uid="{00000000-0005-0000-0000-0000B2670000}"/>
    <cellStyle name="Note 2 2 2 2 6 7" xfId="26763" xr:uid="{00000000-0005-0000-0000-0000B3670000}"/>
    <cellStyle name="Note 2 2 2 2 6 8" xfId="26764" xr:uid="{00000000-0005-0000-0000-0000B4670000}"/>
    <cellStyle name="Note 2 2 2 2 6 9" xfId="26765" xr:uid="{00000000-0005-0000-0000-0000B5670000}"/>
    <cellStyle name="Note 2 2 2 2 7" xfId="26766" xr:uid="{00000000-0005-0000-0000-0000B6670000}"/>
    <cellStyle name="Note 2 2 2 2 7 2" xfId="26767" xr:uid="{00000000-0005-0000-0000-0000B7670000}"/>
    <cellStyle name="Note 2 2 2 2 7 3" xfId="26768" xr:uid="{00000000-0005-0000-0000-0000B8670000}"/>
    <cellStyle name="Note 2 2 2 2 7 4" xfId="26769" xr:uid="{00000000-0005-0000-0000-0000B9670000}"/>
    <cellStyle name="Note 2 2 2 2 7 5" xfId="26770" xr:uid="{00000000-0005-0000-0000-0000BA670000}"/>
    <cellStyle name="Note 2 2 2 2 7 6" xfId="26771" xr:uid="{00000000-0005-0000-0000-0000BB670000}"/>
    <cellStyle name="Note 2 2 2 2 7 7" xfId="26772" xr:uid="{00000000-0005-0000-0000-0000BC670000}"/>
    <cellStyle name="Note 2 2 2 2 7 8" xfId="26773" xr:uid="{00000000-0005-0000-0000-0000BD670000}"/>
    <cellStyle name="Note 2 2 2 2 7 9" xfId="26774" xr:uid="{00000000-0005-0000-0000-0000BE670000}"/>
    <cellStyle name="Note 2 2 2 2 8" xfId="26775" xr:uid="{00000000-0005-0000-0000-0000BF670000}"/>
    <cellStyle name="Note 2 2 2 2 8 2" xfId="26776" xr:uid="{00000000-0005-0000-0000-0000C0670000}"/>
    <cellStyle name="Note 2 2 2 2 8 3" xfId="26777" xr:uid="{00000000-0005-0000-0000-0000C1670000}"/>
    <cellStyle name="Note 2 2 2 2 8 4" xfId="26778" xr:uid="{00000000-0005-0000-0000-0000C2670000}"/>
    <cellStyle name="Note 2 2 2 2 8 5" xfId="26779" xr:uid="{00000000-0005-0000-0000-0000C3670000}"/>
    <cellStyle name="Note 2 2 2 2 8 6" xfId="26780" xr:uid="{00000000-0005-0000-0000-0000C4670000}"/>
    <cellStyle name="Note 2 2 2 2 8 7" xfId="26781" xr:uid="{00000000-0005-0000-0000-0000C5670000}"/>
    <cellStyle name="Note 2 2 2 2 8 8" xfId="26782" xr:uid="{00000000-0005-0000-0000-0000C6670000}"/>
    <cellStyle name="Note 2 2 2 2 9" xfId="26783" xr:uid="{00000000-0005-0000-0000-0000C7670000}"/>
    <cellStyle name="Note 2 2 2 2 9 2" xfId="26784" xr:uid="{00000000-0005-0000-0000-0000C8670000}"/>
    <cellStyle name="Note 2 2 2 2 9 3" xfId="26785" xr:uid="{00000000-0005-0000-0000-0000C9670000}"/>
    <cellStyle name="Note 2 2 2 2 9 4" xfId="26786" xr:uid="{00000000-0005-0000-0000-0000CA670000}"/>
    <cellStyle name="Note 2 2 2 2 9 5" xfId="26787" xr:uid="{00000000-0005-0000-0000-0000CB670000}"/>
    <cellStyle name="Note 2 2 2 2 9 6" xfId="26788" xr:uid="{00000000-0005-0000-0000-0000CC670000}"/>
    <cellStyle name="Note 2 2 2 2 9 7" xfId="26789" xr:uid="{00000000-0005-0000-0000-0000CD670000}"/>
    <cellStyle name="Note 2 2 2 2 9 8" xfId="26790" xr:uid="{00000000-0005-0000-0000-0000CE670000}"/>
    <cellStyle name="Note 2 2 2 20" xfId="26791" xr:uid="{00000000-0005-0000-0000-0000CF670000}"/>
    <cellStyle name="Note 2 2 2 21" xfId="26792" xr:uid="{00000000-0005-0000-0000-0000D0670000}"/>
    <cellStyle name="Note 2 2 2 3" xfId="1093" xr:uid="{00000000-0005-0000-0000-0000D1670000}"/>
    <cellStyle name="Note 2 2 2 3 10" xfId="26793" xr:uid="{00000000-0005-0000-0000-0000D2670000}"/>
    <cellStyle name="Note 2 2 2 3 10 2" xfId="26794" xr:uid="{00000000-0005-0000-0000-0000D3670000}"/>
    <cellStyle name="Note 2 2 2 3 10 3" xfId="26795" xr:uid="{00000000-0005-0000-0000-0000D4670000}"/>
    <cellStyle name="Note 2 2 2 3 10 4" xfId="26796" xr:uid="{00000000-0005-0000-0000-0000D5670000}"/>
    <cellStyle name="Note 2 2 2 3 10 5" xfId="26797" xr:uid="{00000000-0005-0000-0000-0000D6670000}"/>
    <cellStyle name="Note 2 2 2 3 10 6" xfId="26798" xr:uid="{00000000-0005-0000-0000-0000D7670000}"/>
    <cellStyle name="Note 2 2 2 3 10 7" xfId="26799" xr:uid="{00000000-0005-0000-0000-0000D8670000}"/>
    <cellStyle name="Note 2 2 2 3 10 8" xfId="26800" xr:uid="{00000000-0005-0000-0000-0000D9670000}"/>
    <cellStyle name="Note 2 2 2 3 11" xfId="26801" xr:uid="{00000000-0005-0000-0000-0000DA670000}"/>
    <cellStyle name="Note 2 2 2 3 11 2" xfId="26802" xr:uid="{00000000-0005-0000-0000-0000DB670000}"/>
    <cellStyle name="Note 2 2 2 3 11 3" xfId="26803" xr:uid="{00000000-0005-0000-0000-0000DC670000}"/>
    <cellStyle name="Note 2 2 2 3 11 4" xfId="26804" xr:uid="{00000000-0005-0000-0000-0000DD670000}"/>
    <cellStyle name="Note 2 2 2 3 11 5" xfId="26805" xr:uid="{00000000-0005-0000-0000-0000DE670000}"/>
    <cellStyle name="Note 2 2 2 3 11 6" xfId="26806" xr:uid="{00000000-0005-0000-0000-0000DF670000}"/>
    <cellStyle name="Note 2 2 2 3 11 7" xfId="26807" xr:uid="{00000000-0005-0000-0000-0000E0670000}"/>
    <cellStyle name="Note 2 2 2 3 11 8" xfId="26808" xr:uid="{00000000-0005-0000-0000-0000E1670000}"/>
    <cellStyle name="Note 2 2 2 3 12" xfId="26809" xr:uid="{00000000-0005-0000-0000-0000E2670000}"/>
    <cellStyle name="Note 2 2 2 3 13" xfId="26810" xr:uid="{00000000-0005-0000-0000-0000E3670000}"/>
    <cellStyle name="Note 2 2 2 3 14" xfId="26811" xr:uid="{00000000-0005-0000-0000-0000E4670000}"/>
    <cellStyle name="Note 2 2 2 3 15" xfId="26812" xr:uid="{00000000-0005-0000-0000-0000E5670000}"/>
    <cellStyle name="Note 2 2 2 3 16" xfId="26813" xr:uid="{00000000-0005-0000-0000-0000E6670000}"/>
    <cellStyle name="Note 2 2 2 3 17" xfId="26814" xr:uid="{00000000-0005-0000-0000-0000E7670000}"/>
    <cellStyle name="Note 2 2 2 3 18" xfId="26815" xr:uid="{00000000-0005-0000-0000-0000E8670000}"/>
    <cellStyle name="Note 2 2 2 3 19" xfId="26816" xr:uid="{00000000-0005-0000-0000-0000E9670000}"/>
    <cellStyle name="Note 2 2 2 3 2" xfId="1094" xr:uid="{00000000-0005-0000-0000-0000EA670000}"/>
    <cellStyle name="Note 2 2 2 3 2 10" xfId="26817" xr:uid="{00000000-0005-0000-0000-0000EB670000}"/>
    <cellStyle name="Note 2 2 2 3 2 11" xfId="26818" xr:uid="{00000000-0005-0000-0000-0000EC670000}"/>
    <cellStyle name="Note 2 2 2 3 2 12" xfId="26819" xr:uid="{00000000-0005-0000-0000-0000ED670000}"/>
    <cellStyle name="Note 2 2 2 3 2 13" xfId="26820" xr:uid="{00000000-0005-0000-0000-0000EE670000}"/>
    <cellStyle name="Note 2 2 2 3 2 14" xfId="26821" xr:uid="{00000000-0005-0000-0000-0000EF670000}"/>
    <cellStyle name="Note 2 2 2 3 2 15" xfId="26822" xr:uid="{00000000-0005-0000-0000-0000F0670000}"/>
    <cellStyle name="Note 2 2 2 3 2 16" xfId="26823" xr:uid="{00000000-0005-0000-0000-0000F1670000}"/>
    <cellStyle name="Note 2 2 2 3 2 17" xfId="26824" xr:uid="{00000000-0005-0000-0000-0000F2670000}"/>
    <cellStyle name="Note 2 2 2 3 2 2" xfId="1095" xr:uid="{00000000-0005-0000-0000-0000F3670000}"/>
    <cellStyle name="Note 2 2 2 3 2 2 10" xfId="26825" xr:uid="{00000000-0005-0000-0000-0000F4670000}"/>
    <cellStyle name="Note 2 2 2 3 2 2 11" xfId="26826" xr:uid="{00000000-0005-0000-0000-0000F5670000}"/>
    <cellStyle name="Note 2 2 2 3 2 2 12" xfId="26827" xr:uid="{00000000-0005-0000-0000-0000F6670000}"/>
    <cellStyle name="Note 2 2 2 3 2 2 13" xfId="26828" xr:uid="{00000000-0005-0000-0000-0000F7670000}"/>
    <cellStyle name="Note 2 2 2 3 2 2 14" xfId="26829" xr:uid="{00000000-0005-0000-0000-0000F8670000}"/>
    <cellStyle name="Note 2 2 2 3 2 2 15" xfId="26830" xr:uid="{00000000-0005-0000-0000-0000F9670000}"/>
    <cellStyle name="Note 2 2 2 3 2 2 16" xfId="26831" xr:uid="{00000000-0005-0000-0000-0000FA670000}"/>
    <cellStyle name="Note 2 2 2 3 2 2 2" xfId="1096" xr:uid="{00000000-0005-0000-0000-0000FB670000}"/>
    <cellStyle name="Note 2 2 2 3 2 2 2 10" xfId="26832" xr:uid="{00000000-0005-0000-0000-0000FC670000}"/>
    <cellStyle name="Note 2 2 2 3 2 2 2 2" xfId="26833" xr:uid="{00000000-0005-0000-0000-0000FD670000}"/>
    <cellStyle name="Note 2 2 2 3 2 2 2 2 2" xfId="26834" xr:uid="{00000000-0005-0000-0000-0000FE670000}"/>
    <cellStyle name="Note 2 2 2 3 2 2 2 2 3" xfId="26835" xr:uid="{00000000-0005-0000-0000-0000FF670000}"/>
    <cellStyle name="Note 2 2 2 3 2 2 2 2 4" xfId="26836" xr:uid="{00000000-0005-0000-0000-000000680000}"/>
    <cellStyle name="Note 2 2 2 3 2 2 2 2 5" xfId="26837" xr:uid="{00000000-0005-0000-0000-000001680000}"/>
    <cellStyle name="Note 2 2 2 3 2 2 2 2 6" xfId="26838" xr:uid="{00000000-0005-0000-0000-000002680000}"/>
    <cellStyle name="Note 2 2 2 3 2 2 2 2 7" xfId="26839" xr:uid="{00000000-0005-0000-0000-000003680000}"/>
    <cellStyle name="Note 2 2 2 3 2 2 2 2 8" xfId="26840" xr:uid="{00000000-0005-0000-0000-000004680000}"/>
    <cellStyle name="Note 2 2 2 3 2 2 2 3" xfId="26841" xr:uid="{00000000-0005-0000-0000-000005680000}"/>
    <cellStyle name="Note 2 2 2 3 2 2 2 4" xfId="26842" xr:uid="{00000000-0005-0000-0000-000006680000}"/>
    <cellStyle name="Note 2 2 2 3 2 2 2 5" xfId="26843" xr:uid="{00000000-0005-0000-0000-000007680000}"/>
    <cellStyle name="Note 2 2 2 3 2 2 2 6" xfId="26844" xr:uid="{00000000-0005-0000-0000-000008680000}"/>
    <cellStyle name="Note 2 2 2 3 2 2 2 7" xfId="26845" xr:uid="{00000000-0005-0000-0000-000009680000}"/>
    <cellStyle name="Note 2 2 2 3 2 2 2 8" xfId="26846" xr:uid="{00000000-0005-0000-0000-00000A680000}"/>
    <cellStyle name="Note 2 2 2 3 2 2 2 9" xfId="26847" xr:uid="{00000000-0005-0000-0000-00000B680000}"/>
    <cellStyle name="Note 2 2 2 3 2 2 3" xfId="26848" xr:uid="{00000000-0005-0000-0000-00000C680000}"/>
    <cellStyle name="Note 2 2 2 3 2 2 3 10" xfId="26849" xr:uid="{00000000-0005-0000-0000-00000D680000}"/>
    <cellStyle name="Note 2 2 2 3 2 2 3 2" xfId="26850" xr:uid="{00000000-0005-0000-0000-00000E680000}"/>
    <cellStyle name="Note 2 2 2 3 2 2 3 2 2" xfId="26851" xr:uid="{00000000-0005-0000-0000-00000F680000}"/>
    <cellStyle name="Note 2 2 2 3 2 2 3 2 3" xfId="26852" xr:uid="{00000000-0005-0000-0000-000010680000}"/>
    <cellStyle name="Note 2 2 2 3 2 2 3 2 4" xfId="26853" xr:uid="{00000000-0005-0000-0000-000011680000}"/>
    <cellStyle name="Note 2 2 2 3 2 2 3 2 5" xfId="26854" xr:uid="{00000000-0005-0000-0000-000012680000}"/>
    <cellStyle name="Note 2 2 2 3 2 2 3 2 6" xfId="26855" xr:uid="{00000000-0005-0000-0000-000013680000}"/>
    <cellStyle name="Note 2 2 2 3 2 2 3 2 7" xfId="26856" xr:uid="{00000000-0005-0000-0000-000014680000}"/>
    <cellStyle name="Note 2 2 2 3 2 2 3 2 8" xfId="26857" xr:uid="{00000000-0005-0000-0000-000015680000}"/>
    <cellStyle name="Note 2 2 2 3 2 2 3 3" xfId="26858" xr:uid="{00000000-0005-0000-0000-000016680000}"/>
    <cellStyle name="Note 2 2 2 3 2 2 3 4" xfId="26859" xr:uid="{00000000-0005-0000-0000-000017680000}"/>
    <cellStyle name="Note 2 2 2 3 2 2 3 5" xfId="26860" xr:uid="{00000000-0005-0000-0000-000018680000}"/>
    <cellStyle name="Note 2 2 2 3 2 2 3 6" xfId="26861" xr:uid="{00000000-0005-0000-0000-000019680000}"/>
    <cellStyle name="Note 2 2 2 3 2 2 3 7" xfId="26862" xr:uid="{00000000-0005-0000-0000-00001A680000}"/>
    <cellStyle name="Note 2 2 2 3 2 2 3 8" xfId="26863" xr:uid="{00000000-0005-0000-0000-00001B680000}"/>
    <cellStyle name="Note 2 2 2 3 2 2 3 9" xfId="26864" xr:uid="{00000000-0005-0000-0000-00001C680000}"/>
    <cellStyle name="Note 2 2 2 3 2 2 4" xfId="26865" xr:uid="{00000000-0005-0000-0000-00001D680000}"/>
    <cellStyle name="Note 2 2 2 3 2 2 4 2" xfId="26866" xr:uid="{00000000-0005-0000-0000-00001E680000}"/>
    <cellStyle name="Note 2 2 2 3 2 2 4 3" xfId="26867" xr:uid="{00000000-0005-0000-0000-00001F680000}"/>
    <cellStyle name="Note 2 2 2 3 2 2 4 4" xfId="26868" xr:uid="{00000000-0005-0000-0000-000020680000}"/>
    <cellStyle name="Note 2 2 2 3 2 2 4 5" xfId="26869" xr:uid="{00000000-0005-0000-0000-000021680000}"/>
    <cellStyle name="Note 2 2 2 3 2 2 4 6" xfId="26870" xr:uid="{00000000-0005-0000-0000-000022680000}"/>
    <cellStyle name="Note 2 2 2 3 2 2 4 7" xfId="26871" xr:uid="{00000000-0005-0000-0000-000023680000}"/>
    <cellStyle name="Note 2 2 2 3 2 2 4 8" xfId="26872" xr:uid="{00000000-0005-0000-0000-000024680000}"/>
    <cellStyle name="Note 2 2 2 3 2 2 4 9" xfId="26873" xr:uid="{00000000-0005-0000-0000-000025680000}"/>
    <cellStyle name="Note 2 2 2 3 2 2 5" xfId="26874" xr:uid="{00000000-0005-0000-0000-000026680000}"/>
    <cellStyle name="Note 2 2 2 3 2 2 5 2" xfId="26875" xr:uid="{00000000-0005-0000-0000-000027680000}"/>
    <cellStyle name="Note 2 2 2 3 2 2 5 3" xfId="26876" xr:uid="{00000000-0005-0000-0000-000028680000}"/>
    <cellStyle name="Note 2 2 2 3 2 2 5 4" xfId="26877" xr:uid="{00000000-0005-0000-0000-000029680000}"/>
    <cellStyle name="Note 2 2 2 3 2 2 5 5" xfId="26878" xr:uid="{00000000-0005-0000-0000-00002A680000}"/>
    <cellStyle name="Note 2 2 2 3 2 2 5 6" xfId="26879" xr:uid="{00000000-0005-0000-0000-00002B680000}"/>
    <cellStyle name="Note 2 2 2 3 2 2 5 7" xfId="26880" xr:uid="{00000000-0005-0000-0000-00002C680000}"/>
    <cellStyle name="Note 2 2 2 3 2 2 5 8" xfId="26881" xr:uid="{00000000-0005-0000-0000-00002D680000}"/>
    <cellStyle name="Note 2 2 2 3 2 2 6" xfId="26882" xr:uid="{00000000-0005-0000-0000-00002E680000}"/>
    <cellStyle name="Note 2 2 2 3 2 2 6 2" xfId="26883" xr:uid="{00000000-0005-0000-0000-00002F680000}"/>
    <cellStyle name="Note 2 2 2 3 2 2 6 3" xfId="26884" xr:uid="{00000000-0005-0000-0000-000030680000}"/>
    <cellStyle name="Note 2 2 2 3 2 2 6 4" xfId="26885" xr:uid="{00000000-0005-0000-0000-000031680000}"/>
    <cellStyle name="Note 2 2 2 3 2 2 6 5" xfId="26886" xr:uid="{00000000-0005-0000-0000-000032680000}"/>
    <cellStyle name="Note 2 2 2 3 2 2 6 6" xfId="26887" xr:uid="{00000000-0005-0000-0000-000033680000}"/>
    <cellStyle name="Note 2 2 2 3 2 2 6 7" xfId="26888" xr:uid="{00000000-0005-0000-0000-000034680000}"/>
    <cellStyle name="Note 2 2 2 3 2 2 6 8" xfId="26889" xr:uid="{00000000-0005-0000-0000-000035680000}"/>
    <cellStyle name="Note 2 2 2 3 2 2 7" xfId="26890" xr:uid="{00000000-0005-0000-0000-000036680000}"/>
    <cellStyle name="Note 2 2 2 3 2 2 7 2" xfId="26891" xr:uid="{00000000-0005-0000-0000-000037680000}"/>
    <cellStyle name="Note 2 2 2 3 2 2 7 3" xfId="26892" xr:uid="{00000000-0005-0000-0000-000038680000}"/>
    <cellStyle name="Note 2 2 2 3 2 2 7 4" xfId="26893" xr:uid="{00000000-0005-0000-0000-000039680000}"/>
    <cellStyle name="Note 2 2 2 3 2 2 7 5" xfId="26894" xr:uid="{00000000-0005-0000-0000-00003A680000}"/>
    <cellStyle name="Note 2 2 2 3 2 2 7 6" xfId="26895" xr:uid="{00000000-0005-0000-0000-00003B680000}"/>
    <cellStyle name="Note 2 2 2 3 2 2 7 7" xfId="26896" xr:uid="{00000000-0005-0000-0000-00003C680000}"/>
    <cellStyle name="Note 2 2 2 3 2 2 7 8" xfId="26897" xr:uid="{00000000-0005-0000-0000-00003D680000}"/>
    <cellStyle name="Note 2 2 2 3 2 2 8" xfId="26898" xr:uid="{00000000-0005-0000-0000-00003E680000}"/>
    <cellStyle name="Note 2 2 2 3 2 2 8 2" xfId="26899" xr:uid="{00000000-0005-0000-0000-00003F680000}"/>
    <cellStyle name="Note 2 2 2 3 2 2 8 3" xfId="26900" xr:uid="{00000000-0005-0000-0000-000040680000}"/>
    <cellStyle name="Note 2 2 2 3 2 2 8 4" xfId="26901" xr:uid="{00000000-0005-0000-0000-000041680000}"/>
    <cellStyle name="Note 2 2 2 3 2 2 8 5" xfId="26902" xr:uid="{00000000-0005-0000-0000-000042680000}"/>
    <cellStyle name="Note 2 2 2 3 2 2 8 6" xfId="26903" xr:uid="{00000000-0005-0000-0000-000043680000}"/>
    <cellStyle name="Note 2 2 2 3 2 2 8 7" xfId="26904" xr:uid="{00000000-0005-0000-0000-000044680000}"/>
    <cellStyle name="Note 2 2 2 3 2 2 8 8" xfId="26905" xr:uid="{00000000-0005-0000-0000-000045680000}"/>
    <cellStyle name="Note 2 2 2 3 2 2 9" xfId="26906" xr:uid="{00000000-0005-0000-0000-000046680000}"/>
    <cellStyle name="Note 2 2 2 3 2 3" xfId="1097" xr:uid="{00000000-0005-0000-0000-000047680000}"/>
    <cellStyle name="Note 2 2 2 3 2 3 10" xfId="26907" xr:uid="{00000000-0005-0000-0000-000048680000}"/>
    <cellStyle name="Note 2 2 2 3 2 3 2" xfId="26908" xr:uid="{00000000-0005-0000-0000-000049680000}"/>
    <cellStyle name="Note 2 2 2 3 2 3 2 2" xfId="26909" xr:uid="{00000000-0005-0000-0000-00004A680000}"/>
    <cellStyle name="Note 2 2 2 3 2 3 2 3" xfId="26910" xr:uid="{00000000-0005-0000-0000-00004B680000}"/>
    <cellStyle name="Note 2 2 2 3 2 3 2 4" xfId="26911" xr:uid="{00000000-0005-0000-0000-00004C680000}"/>
    <cellStyle name="Note 2 2 2 3 2 3 2 5" xfId="26912" xr:uid="{00000000-0005-0000-0000-00004D680000}"/>
    <cellStyle name="Note 2 2 2 3 2 3 2 6" xfId="26913" xr:uid="{00000000-0005-0000-0000-00004E680000}"/>
    <cellStyle name="Note 2 2 2 3 2 3 2 7" xfId="26914" xr:uid="{00000000-0005-0000-0000-00004F680000}"/>
    <cellStyle name="Note 2 2 2 3 2 3 2 8" xfId="26915" xr:uid="{00000000-0005-0000-0000-000050680000}"/>
    <cellStyle name="Note 2 2 2 3 2 3 3" xfId="26916" xr:uid="{00000000-0005-0000-0000-000051680000}"/>
    <cellStyle name="Note 2 2 2 3 2 3 4" xfId="26917" xr:uid="{00000000-0005-0000-0000-000052680000}"/>
    <cellStyle name="Note 2 2 2 3 2 3 5" xfId="26918" xr:uid="{00000000-0005-0000-0000-000053680000}"/>
    <cellStyle name="Note 2 2 2 3 2 3 6" xfId="26919" xr:uid="{00000000-0005-0000-0000-000054680000}"/>
    <cellStyle name="Note 2 2 2 3 2 3 7" xfId="26920" xr:uid="{00000000-0005-0000-0000-000055680000}"/>
    <cellStyle name="Note 2 2 2 3 2 3 8" xfId="26921" xr:uid="{00000000-0005-0000-0000-000056680000}"/>
    <cellStyle name="Note 2 2 2 3 2 3 9" xfId="26922" xr:uid="{00000000-0005-0000-0000-000057680000}"/>
    <cellStyle name="Note 2 2 2 3 2 4" xfId="26923" xr:uid="{00000000-0005-0000-0000-000058680000}"/>
    <cellStyle name="Note 2 2 2 3 2 4 10" xfId="26924" xr:uid="{00000000-0005-0000-0000-000059680000}"/>
    <cellStyle name="Note 2 2 2 3 2 4 2" xfId="26925" xr:uid="{00000000-0005-0000-0000-00005A680000}"/>
    <cellStyle name="Note 2 2 2 3 2 4 2 2" xfId="26926" xr:uid="{00000000-0005-0000-0000-00005B680000}"/>
    <cellStyle name="Note 2 2 2 3 2 4 2 3" xfId="26927" xr:uid="{00000000-0005-0000-0000-00005C680000}"/>
    <cellStyle name="Note 2 2 2 3 2 4 2 4" xfId="26928" xr:uid="{00000000-0005-0000-0000-00005D680000}"/>
    <cellStyle name="Note 2 2 2 3 2 4 2 5" xfId="26929" xr:uid="{00000000-0005-0000-0000-00005E680000}"/>
    <cellStyle name="Note 2 2 2 3 2 4 2 6" xfId="26930" xr:uid="{00000000-0005-0000-0000-00005F680000}"/>
    <cellStyle name="Note 2 2 2 3 2 4 2 7" xfId="26931" xr:uid="{00000000-0005-0000-0000-000060680000}"/>
    <cellStyle name="Note 2 2 2 3 2 4 2 8" xfId="26932" xr:uid="{00000000-0005-0000-0000-000061680000}"/>
    <cellStyle name="Note 2 2 2 3 2 4 3" xfId="26933" xr:uid="{00000000-0005-0000-0000-000062680000}"/>
    <cellStyle name="Note 2 2 2 3 2 4 4" xfId="26934" xr:uid="{00000000-0005-0000-0000-000063680000}"/>
    <cellStyle name="Note 2 2 2 3 2 4 5" xfId="26935" xr:uid="{00000000-0005-0000-0000-000064680000}"/>
    <cellStyle name="Note 2 2 2 3 2 4 6" xfId="26936" xr:uid="{00000000-0005-0000-0000-000065680000}"/>
    <cellStyle name="Note 2 2 2 3 2 4 7" xfId="26937" xr:uid="{00000000-0005-0000-0000-000066680000}"/>
    <cellStyle name="Note 2 2 2 3 2 4 8" xfId="26938" xr:uid="{00000000-0005-0000-0000-000067680000}"/>
    <cellStyle name="Note 2 2 2 3 2 4 9" xfId="26939" xr:uid="{00000000-0005-0000-0000-000068680000}"/>
    <cellStyle name="Note 2 2 2 3 2 5" xfId="26940" xr:uid="{00000000-0005-0000-0000-000069680000}"/>
    <cellStyle name="Note 2 2 2 3 2 5 2" xfId="26941" xr:uid="{00000000-0005-0000-0000-00006A680000}"/>
    <cellStyle name="Note 2 2 2 3 2 5 3" xfId="26942" xr:uid="{00000000-0005-0000-0000-00006B680000}"/>
    <cellStyle name="Note 2 2 2 3 2 5 4" xfId="26943" xr:uid="{00000000-0005-0000-0000-00006C680000}"/>
    <cellStyle name="Note 2 2 2 3 2 5 5" xfId="26944" xr:uid="{00000000-0005-0000-0000-00006D680000}"/>
    <cellStyle name="Note 2 2 2 3 2 5 6" xfId="26945" xr:uid="{00000000-0005-0000-0000-00006E680000}"/>
    <cellStyle name="Note 2 2 2 3 2 5 7" xfId="26946" xr:uid="{00000000-0005-0000-0000-00006F680000}"/>
    <cellStyle name="Note 2 2 2 3 2 5 8" xfId="26947" xr:uid="{00000000-0005-0000-0000-000070680000}"/>
    <cellStyle name="Note 2 2 2 3 2 5 9" xfId="26948" xr:uid="{00000000-0005-0000-0000-000071680000}"/>
    <cellStyle name="Note 2 2 2 3 2 6" xfId="26949" xr:uid="{00000000-0005-0000-0000-000072680000}"/>
    <cellStyle name="Note 2 2 2 3 2 6 2" xfId="26950" xr:uid="{00000000-0005-0000-0000-000073680000}"/>
    <cellStyle name="Note 2 2 2 3 2 6 3" xfId="26951" xr:uid="{00000000-0005-0000-0000-000074680000}"/>
    <cellStyle name="Note 2 2 2 3 2 6 4" xfId="26952" xr:uid="{00000000-0005-0000-0000-000075680000}"/>
    <cellStyle name="Note 2 2 2 3 2 6 5" xfId="26953" xr:uid="{00000000-0005-0000-0000-000076680000}"/>
    <cellStyle name="Note 2 2 2 3 2 6 6" xfId="26954" xr:uid="{00000000-0005-0000-0000-000077680000}"/>
    <cellStyle name="Note 2 2 2 3 2 6 7" xfId="26955" xr:uid="{00000000-0005-0000-0000-000078680000}"/>
    <cellStyle name="Note 2 2 2 3 2 6 8" xfId="26956" xr:uid="{00000000-0005-0000-0000-000079680000}"/>
    <cellStyle name="Note 2 2 2 3 2 7" xfId="26957" xr:uid="{00000000-0005-0000-0000-00007A680000}"/>
    <cellStyle name="Note 2 2 2 3 2 7 2" xfId="26958" xr:uid="{00000000-0005-0000-0000-00007B680000}"/>
    <cellStyle name="Note 2 2 2 3 2 7 3" xfId="26959" xr:uid="{00000000-0005-0000-0000-00007C680000}"/>
    <cellStyle name="Note 2 2 2 3 2 7 4" xfId="26960" xr:uid="{00000000-0005-0000-0000-00007D680000}"/>
    <cellStyle name="Note 2 2 2 3 2 7 5" xfId="26961" xr:uid="{00000000-0005-0000-0000-00007E680000}"/>
    <cellStyle name="Note 2 2 2 3 2 7 6" xfId="26962" xr:uid="{00000000-0005-0000-0000-00007F680000}"/>
    <cellStyle name="Note 2 2 2 3 2 7 7" xfId="26963" xr:uid="{00000000-0005-0000-0000-000080680000}"/>
    <cellStyle name="Note 2 2 2 3 2 7 8" xfId="26964" xr:uid="{00000000-0005-0000-0000-000081680000}"/>
    <cellStyle name="Note 2 2 2 3 2 8" xfId="26965" xr:uid="{00000000-0005-0000-0000-000082680000}"/>
    <cellStyle name="Note 2 2 2 3 2 8 2" xfId="26966" xr:uid="{00000000-0005-0000-0000-000083680000}"/>
    <cellStyle name="Note 2 2 2 3 2 8 3" xfId="26967" xr:uid="{00000000-0005-0000-0000-000084680000}"/>
    <cellStyle name="Note 2 2 2 3 2 8 4" xfId="26968" xr:uid="{00000000-0005-0000-0000-000085680000}"/>
    <cellStyle name="Note 2 2 2 3 2 8 5" xfId="26969" xr:uid="{00000000-0005-0000-0000-000086680000}"/>
    <cellStyle name="Note 2 2 2 3 2 8 6" xfId="26970" xr:uid="{00000000-0005-0000-0000-000087680000}"/>
    <cellStyle name="Note 2 2 2 3 2 8 7" xfId="26971" xr:uid="{00000000-0005-0000-0000-000088680000}"/>
    <cellStyle name="Note 2 2 2 3 2 8 8" xfId="26972" xr:uid="{00000000-0005-0000-0000-000089680000}"/>
    <cellStyle name="Note 2 2 2 3 2 9" xfId="26973" xr:uid="{00000000-0005-0000-0000-00008A680000}"/>
    <cellStyle name="Note 2 2 2 3 2 9 2" xfId="26974" xr:uid="{00000000-0005-0000-0000-00008B680000}"/>
    <cellStyle name="Note 2 2 2 3 2 9 3" xfId="26975" xr:uid="{00000000-0005-0000-0000-00008C680000}"/>
    <cellStyle name="Note 2 2 2 3 2 9 4" xfId="26976" xr:uid="{00000000-0005-0000-0000-00008D680000}"/>
    <cellStyle name="Note 2 2 2 3 2 9 5" xfId="26977" xr:uid="{00000000-0005-0000-0000-00008E680000}"/>
    <cellStyle name="Note 2 2 2 3 2 9 6" xfId="26978" xr:uid="{00000000-0005-0000-0000-00008F680000}"/>
    <cellStyle name="Note 2 2 2 3 2 9 7" xfId="26979" xr:uid="{00000000-0005-0000-0000-000090680000}"/>
    <cellStyle name="Note 2 2 2 3 2 9 8" xfId="26980" xr:uid="{00000000-0005-0000-0000-000091680000}"/>
    <cellStyle name="Note 2 2 2 3 3" xfId="1098" xr:uid="{00000000-0005-0000-0000-000092680000}"/>
    <cellStyle name="Note 2 2 2 3 3 10" xfId="26981" xr:uid="{00000000-0005-0000-0000-000093680000}"/>
    <cellStyle name="Note 2 2 2 3 3 11" xfId="26982" xr:uid="{00000000-0005-0000-0000-000094680000}"/>
    <cellStyle name="Note 2 2 2 3 3 12" xfId="26983" xr:uid="{00000000-0005-0000-0000-000095680000}"/>
    <cellStyle name="Note 2 2 2 3 3 13" xfId="26984" xr:uid="{00000000-0005-0000-0000-000096680000}"/>
    <cellStyle name="Note 2 2 2 3 3 14" xfId="26985" xr:uid="{00000000-0005-0000-0000-000097680000}"/>
    <cellStyle name="Note 2 2 2 3 3 15" xfId="26986" xr:uid="{00000000-0005-0000-0000-000098680000}"/>
    <cellStyle name="Note 2 2 2 3 3 16" xfId="26987" xr:uid="{00000000-0005-0000-0000-000099680000}"/>
    <cellStyle name="Note 2 2 2 3 3 17" xfId="26988" xr:uid="{00000000-0005-0000-0000-00009A680000}"/>
    <cellStyle name="Note 2 2 2 3 3 2" xfId="1099" xr:uid="{00000000-0005-0000-0000-00009B680000}"/>
    <cellStyle name="Note 2 2 2 3 3 2 10" xfId="26989" xr:uid="{00000000-0005-0000-0000-00009C680000}"/>
    <cellStyle name="Note 2 2 2 3 3 2 11" xfId="26990" xr:uid="{00000000-0005-0000-0000-00009D680000}"/>
    <cellStyle name="Note 2 2 2 3 3 2 12" xfId="26991" xr:uid="{00000000-0005-0000-0000-00009E680000}"/>
    <cellStyle name="Note 2 2 2 3 3 2 13" xfId="26992" xr:uid="{00000000-0005-0000-0000-00009F680000}"/>
    <cellStyle name="Note 2 2 2 3 3 2 14" xfId="26993" xr:uid="{00000000-0005-0000-0000-0000A0680000}"/>
    <cellStyle name="Note 2 2 2 3 3 2 15" xfId="26994" xr:uid="{00000000-0005-0000-0000-0000A1680000}"/>
    <cellStyle name="Note 2 2 2 3 3 2 16" xfId="26995" xr:uid="{00000000-0005-0000-0000-0000A2680000}"/>
    <cellStyle name="Note 2 2 2 3 3 2 2" xfId="1100" xr:uid="{00000000-0005-0000-0000-0000A3680000}"/>
    <cellStyle name="Note 2 2 2 3 3 2 2 10" xfId="26996" xr:uid="{00000000-0005-0000-0000-0000A4680000}"/>
    <cellStyle name="Note 2 2 2 3 3 2 2 2" xfId="26997" xr:uid="{00000000-0005-0000-0000-0000A5680000}"/>
    <cellStyle name="Note 2 2 2 3 3 2 2 2 2" xfId="26998" xr:uid="{00000000-0005-0000-0000-0000A6680000}"/>
    <cellStyle name="Note 2 2 2 3 3 2 2 2 3" xfId="26999" xr:uid="{00000000-0005-0000-0000-0000A7680000}"/>
    <cellStyle name="Note 2 2 2 3 3 2 2 2 4" xfId="27000" xr:uid="{00000000-0005-0000-0000-0000A8680000}"/>
    <cellStyle name="Note 2 2 2 3 3 2 2 2 5" xfId="27001" xr:uid="{00000000-0005-0000-0000-0000A9680000}"/>
    <cellStyle name="Note 2 2 2 3 3 2 2 2 6" xfId="27002" xr:uid="{00000000-0005-0000-0000-0000AA680000}"/>
    <cellStyle name="Note 2 2 2 3 3 2 2 2 7" xfId="27003" xr:uid="{00000000-0005-0000-0000-0000AB680000}"/>
    <cellStyle name="Note 2 2 2 3 3 2 2 2 8" xfId="27004" xr:uid="{00000000-0005-0000-0000-0000AC680000}"/>
    <cellStyle name="Note 2 2 2 3 3 2 2 3" xfId="27005" xr:uid="{00000000-0005-0000-0000-0000AD680000}"/>
    <cellStyle name="Note 2 2 2 3 3 2 2 4" xfId="27006" xr:uid="{00000000-0005-0000-0000-0000AE680000}"/>
    <cellStyle name="Note 2 2 2 3 3 2 2 5" xfId="27007" xr:uid="{00000000-0005-0000-0000-0000AF680000}"/>
    <cellStyle name="Note 2 2 2 3 3 2 2 6" xfId="27008" xr:uid="{00000000-0005-0000-0000-0000B0680000}"/>
    <cellStyle name="Note 2 2 2 3 3 2 2 7" xfId="27009" xr:uid="{00000000-0005-0000-0000-0000B1680000}"/>
    <cellStyle name="Note 2 2 2 3 3 2 2 8" xfId="27010" xr:uid="{00000000-0005-0000-0000-0000B2680000}"/>
    <cellStyle name="Note 2 2 2 3 3 2 2 9" xfId="27011" xr:uid="{00000000-0005-0000-0000-0000B3680000}"/>
    <cellStyle name="Note 2 2 2 3 3 2 3" xfId="27012" xr:uid="{00000000-0005-0000-0000-0000B4680000}"/>
    <cellStyle name="Note 2 2 2 3 3 2 3 10" xfId="27013" xr:uid="{00000000-0005-0000-0000-0000B5680000}"/>
    <cellStyle name="Note 2 2 2 3 3 2 3 2" xfId="27014" xr:uid="{00000000-0005-0000-0000-0000B6680000}"/>
    <cellStyle name="Note 2 2 2 3 3 2 3 2 2" xfId="27015" xr:uid="{00000000-0005-0000-0000-0000B7680000}"/>
    <cellStyle name="Note 2 2 2 3 3 2 3 2 3" xfId="27016" xr:uid="{00000000-0005-0000-0000-0000B8680000}"/>
    <cellStyle name="Note 2 2 2 3 3 2 3 2 4" xfId="27017" xr:uid="{00000000-0005-0000-0000-0000B9680000}"/>
    <cellStyle name="Note 2 2 2 3 3 2 3 2 5" xfId="27018" xr:uid="{00000000-0005-0000-0000-0000BA680000}"/>
    <cellStyle name="Note 2 2 2 3 3 2 3 2 6" xfId="27019" xr:uid="{00000000-0005-0000-0000-0000BB680000}"/>
    <cellStyle name="Note 2 2 2 3 3 2 3 2 7" xfId="27020" xr:uid="{00000000-0005-0000-0000-0000BC680000}"/>
    <cellStyle name="Note 2 2 2 3 3 2 3 2 8" xfId="27021" xr:uid="{00000000-0005-0000-0000-0000BD680000}"/>
    <cellStyle name="Note 2 2 2 3 3 2 3 3" xfId="27022" xr:uid="{00000000-0005-0000-0000-0000BE680000}"/>
    <cellStyle name="Note 2 2 2 3 3 2 3 4" xfId="27023" xr:uid="{00000000-0005-0000-0000-0000BF680000}"/>
    <cellStyle name="Note 2 2 2 3 3 2 3 5" xfId="27024" xr:uid="{00000000-0005-0000-0000-0000C0680000}"/>
    <cellStyle name="Note 2 2 2 3 3 2 3 6" xfId="27025" xr:uid="{00000000-0005-0000-0000-0000C1680000}"/>
    <cellStyle name="Note 2 2 2 3 3 2 3 7" xfId="27026" xr:uid="{00000000-0005-0000-0000-0000C2680000}"/>
    <cellStyle name="Note 2 2 2 3 3 2 3 8" xfId="27027" xr:uid="{00000000-0005-0000-0000-0000C3680000}"/>
    <cellStyle name="Note 2 2 2 3 3 2 3 9" xfId="27028" xr:uid="{00000000-0005-0000-0000-0000C4680000}"/>
    <cellStyle name="Note 2 2 2 3 3 2 4" xfId="27029" xr:uid="{00000000-0005-0000-0000-0000C5680000}"/>
    <cellStyle name="Note 2 2 2 3 3 2 4 2" xfId="27030" xr:uid="{00000000-0005-0000-0000-0000C6680000}"/>
    <cellStyle name="Note 2 2 2 3 3 2 4 3" xfId="27031" xr:uid="{00000000-0005-0000-0000-0000C7680000}"/>
    <cellStyle name="Note 2 2 2 3 3 2 4 4" xfId="27032" xr:uid="{00000000-0005-0000-0000-0000C8680000}"/>
    <cellStyle name="Note 2 2 2 3 3 2 4 5" xfId="27033" xr:uid="{00000000-0005-0000-0000-0000C9680000}"/>
    <cellStyle name="Note 2 2 2 3 3 2 4 6" xfId="27034" xr:uid="{00000000-0005-0000-0000-0000CA680000}"/>
    <cellStyle name="Note 2 2 2 3 3 2 4 7" xfId="27035" xr:uid="{00000000-0005-0000-0000-0000CB680000}"/>
    <cellStyle name="Note 2 2 2 3 3 2 4 8" xfId="27036" xr:uid="{00000000-0005-0000-0000-0000CC680000}"/>
    <cellStyle name="Note 2 2 2 3 3 2 4 9" xfId="27037" xr:uid="{00000000-0005-0000-0000-0000CD680000}"/>
    <cellStyle name="Note 2 2 2 3 3 2 5" xfId="27038" xr:uid="{00000000-0005-0000-0000-0000CE680000}"/>
    <cellStyle name="Note 2 2 2 3 3 2 5 2" xfId="27039" xr:uid="{00000000-0005-0000-0000-0000CF680000}"/>
    <cellStyle name="Note 2 2 2 3 3 2 5 3" xfId="27040" xr:uid="{00000000-0005-0000-0000-0000D0680000}"/>
    <cellStyle name="Note 2 2 2 3 3 2 5 4" xfId="27041" xr:uid="{00000000-0005-0000-0000-0000D1680000}"/>
    <cellStyle name="Note 2 2 2 3 3 2 5 5" xfId="27042" xr:uid="{00000000-0005-0000-0000-0000D2680000}"/>
    <cellStyle name="Note 2 2 2 3 3 2 5 6" xfId="27043" xr:uid="{00000000-0005-0000-0000-0000D3680000}"/>
    <cellStyle name="Note 2 2 2 3 3 2 5 7" xfId="27044" xr:uid="{00000000-0005-0000-0000-0000D4680000}"/>
    <cellStyle name="Note 2 2 2 3 3 2 5 8" xfId="27045" xr:uid="{00000000-0005-0000-0000-0000D5680000}"/>
    <cellStyle name="Note 2 2 2 3 3 2 6" xfId="27046" xr:uid="{00000000-0005-0000-0000-0000D6680000}"/>
    <cellStyle name="Note 2 2 2 3 3 2 6 2" xfId="27047" xr:uid="{00000000-0005-0000-0000-0000D7680000}"/>
    <cellStyle name="Note 2 2 2 3 3 2 6 3" xfId="27048" xr:uid="{00000000-0005-0000-0000-0000D8680000}"/>
    <cellStyle name="Note 2 2 2 3 3 2 6 4" xfId="27049" xr:uid="{00000000-0005-0000-0000-0000D9680000}"/>
    <cellStyle name="Note 2 2 2 3 3 2 6 5" xfId="27050" xr:uid="{00000000-0005-0000-0000-0000DA680000}"/>
    <cellStyle name="Note 2 2 2 3 3 2 6 6" xfId="27051" xr:uid="{00000000-0005-0000-0000-0000DB680000}"/>
    <cellStyle name="Note 2 2 2 3 3 2 6 7" xfId="27052" xr:uid="{00000000-0005-0000-0000-0000DC680000}"/>
    <cellStyle name="Note 2 2 2 3 3 2 6 8" xfId="27053" xr:uid="{00000000-0005-0000-0000-0000DD680000}"/>
    <cellStyle name="Note 2 2 2 3 3 2 7" xfId="27054" xr:uid="{00000000-0005-0000-0000-0000DE680000}"/>
    <cellStyle name="Note 2 2 2 3 3 2 7 2" xfId="27055" xr:uid="{00000000-0005-0000-0000-0000DF680000}"/>
    <cellStyle name="Note 2 2 2 3 3 2 7 3" xfId="27056" xr:uid="{00000000-0005-0000-0000-0000E0680000}"/>
    <cellStyle name="Note 2 2 2 3 3 2 7 4" xfId="27057" xr:uid="{00000000-0005-0000-0000-0000E1680000}"/>
    <cellStyle name="Note 2 2 2 3 3 2 7 5" xfId="27058" xr:uid="{00000000-0005-0000-0000-0000E2680000}"/>
    <cellStyle name="Note 2 2 2 3 3 2 7 6" xfId="27059" xr:uid="{00000000-0005-0000-0000-0000E3680000}"/>
    <cellStyle name="Note 2 2 2 3 3 2 7 7" xfId="27060" xr:uid="{00000000-0005-0000-0000-0000E4680000}"/>
    <cellStyle name="Note 2 2 2 3 3 2 7 8" xfId="27061" xr:uid="{00000000-0005-0000-0000-0000E5680000}"/>
    <cellStyle name="Note 2 2 2 3 3 2 8" xfId="27062" xr:uid="{00000000-0005-0000-0000-0000E6680000}"/>
    <cellStyle name="Note 2 2 2 3 3 2 8 2" xfId="27063" xr:uid="{00000000-0005-0000-0000-0000E7680000}"/>
    <cellStyle name="Note 2 2 2 3 3 2 8 3" xfId="27064" xr:uid="{00000000-0005-0000-0000-0000E8680000}"/>
    <cellStyle name="Note 2 2 2 3 3 2 8 4" xfId="27065" xr:uid="{00000000-0005-0000-0000-0000E9680000}"/>
    <cellStyle name="Note 2 2 2 3 3 2 8 5" xfId="27066" xr:uid="{00000000-0005-0000-0000-0000EA680000}"/>
    <cellStyle name="Note 2 2 2 3 3 2 8 6" xfId="27067" xr:uid="{00000000-0005-0000-0000-0000EB680000}"/>
    <cellStyle name="Note 2 2 2 3 3 2 8 7" xfId="27068" xr:uid="{00000000-0005-0000-0000-0000EC680000}"/>
    <cellStyle name="Note 2 2 2 3 3 2 8 8" xfId="27069" xr:uid="{00000000-0005-0000-0000-0000ED680000}"/>
    <cellStyle name="Note 2 2 2 3 3 2 9" xfId="27070" xr:uid="{00000000-0005-0000-0000-0000EE680000}"/>
    <cellStyle name="Note 2 2 2 3 3 3" xfId="1101" xr:uid="{00000000-0005-0000-0000-0000EF680000}"/>
    <cellStyle name="Note 2 2 2 3 3 3 10" xfId="27071" xr:uid="{00000000-0005-0000-0000-0000F0680000}"/>
    <cellStyle name="Note 2 2 2 3 3 3 2" xfId="27072" xr:uid="{00000000-0005-0000-0000-0000F1680000}"/>
    <cellStyle name="Note 2 2 2 3 3 3 2 2" xfId="27073" xr:uid="{00000000-0005-0000-0000-0000F2680000}"/>
    <cellStyle name="Note 2 2 2 3 3 3 2 3" xfId="27074" xr:uid="{00000000-0005-0000-0000-0000F3680000}"/>
    <cellStyle name="Note 2 2 2 3 3 3 2 4" xfId="27075" xr:uid="{00000000-0005-0000-0000-0000F4680000}"/>
    <cellStyle name="Note 2 2 2 3 3 3 2 5" xfId="27076" xr:uid="{00000000-0005-0000-0000-0000F5680000}"/>
    <cellStyle name="Note 2 2 2 3 3 3 2 6" xfId="27077" xr:uid="{00000000-0005-0000-0000-0000F6680000}"/>
    <cellStyle name="Note 2 2 2 3 3 3 2 7" xfId="27078" xr:uid="{00000000-0005-0000-0000-0000F7680000}"/>
    <cellStyle name="Note 2 2 2 3 3 3 2 8" xfId="27079" xr:uid="{00000000-0005-0000-0000-0000F8680000}"/>
    <cellStyle name="Note 2 2 2 3 3 3 3" xfId="27080" xr:uid="{00000000-0005-0000-0000-0000F9680000}"/>
    <cellStyle name="Note 2 2 2 3 3 3 4" xfId="27081" xr:uid="{00000000-0005-0000-0000-0000FA680000}"/>
    <cellStyle name="Note 2 2 2 3 3 3 5" xfId="27082" xr:uid="{00000000-0005-0000-0000-0000FB680000}"/>
    <cellStyle name="Note 2 2 2 3 3 3 6" xfId="27083" xr:uid="{00000000-0005-0000-0000-0000FC680000}"/>
    <cellStyle name="Note 2 2 2 3 3 3 7" xfId="27084" xr:uid="{00000000-0005-0000-0000-0000FD680000}"/>
    <cellStyle name="Note 2 2 2 3 3 3 8" xfId="27085" xr:uid="{00000000-0005-0000-0000-0000FE680000}"/>
    <cellStyle name="Note 2 2 2 3 3 3 9" xfId="27086" xr:uid="{00000000-0005-0000-0000-0000FF680000}"/>
    <cellStyle name="Note 2 2 2 3 3 4" xfId="27087" xr:uid="{00000000-0005-0000-0000-000000690000}"/>
    <cellStyle name="Note 2 2 2 3 3 4 10" xfId="27088" xr:uid="{00000000-0005-0000-0000-000001690000}"/>
    <cellStyle name="Note 2 2 2 3 3 4 2" xfId="27089" xr:uid="{00000000-0005-0000-0000-000002690000}"/>
    <cellStyle name="Note 2 2 2 3 3 4 2 2" xfId="27090" xr:uid="{00000000-0005-0000-0000-000003690000}"/>
    <cellStyle name="Note 2 2 2 3 3 4 2 3" xfId="27091" xr:uid="{00000000-0005-0000-0000-000004690000}"/>
    <cellStyle name="Note 2 2 2 3 3 4 2 4" xfId="27092" xr:uid="{00000000-0005-0000-0000-000005690000}"/>
    <cellStyle name="Note 2 2 2 3 3 4 2 5" xfId="27093" xr:uid="{00000000-0005-0000-0000-000006690000}"/>
    <cellStyle name="Note 2 2 2 3 3 4 2 6" xfId="27094" xr:uid="{00000000-0005-0000-0000-000007690000}"/>
    <cellStyle name="Note 2 2 2 3 3 4 2 7" xfId="27095" xr:uid="{00000000-0005-0000-0000-000008690000}"/>
    <cellStyle name="Note 2 2 2 3 3 4 2 8" xfId="27096" xr:uid="{00000000-0005-0000-0000-000009690000}"/>
    <cellStyle name="Note 2 2 2 3 3 4 3" xfId="27097" xr:uid="{00000000-0005-0000-0000-00000A690000}"/>
    <cellStyle name="Note 2 2 2 3 3 4 4" xfId="27098" xr:uid="{00000000-0005-0000-0000-00000B690000}"/>
    <cellStyle name="Note 2 2 2 3 3 4 5" xfId="27099" xr:uid="{00000000-0005-0000-0000-00000C690000}"/>
    <cellStyle name="Note 2 2 2 3 3 4 6" xfId="27100" xr:uid="{00000000-0005-0000-0000-00000D690000}"/>
    <cellStyle name="Note 2 2 2 3 3 4 7" xfId="27101" xr:uid="{00000000-0005-0000-0000-00000E690000}"/>
    <cellStyle name="Note 2 2 2 3 3 4 8" xfId="27102" xr:uid="{00000000-0005-0000-0000-00000F690000}"/>
    <cellStyle name="Note 2 2 2 3 3 4 9" xfId="27103" xr:uid="{00000000-0005-0000-0000-000010690000}"/>
    <cellStyle name="Note 2 2 2 3 3 5" xfId="27104" xr:uid="{00000000-0005-0000-0000-000011690000}"/>
    <cellStyle name="Note 2 2 2 3 3 5 2" xfId="27105" xr:uid="{00000000-0005-0000-0000-000012690000}"/>
    <cellStyle name="Note 2 2 2 3 3 5 3" xfId="27106" xr:uid="{00000000-0005-0000-0000-000013690000}"/>
    <cellStyle name="Note 2 2 2 3 3 5 4" xfId="27107" xr:uid="{00000000-0005-0000-0000-000014690000}"/>
    <cellStyle name="Note 2 2 2 3 3 5 5" xfId="27108" xr:uid="{00000000-0005-0000-0000-000015690000}"/>
    <cellStyle name="Note 2 2 2 3 3 5 6" xfId="27109" xr:uid="{00000000-0005-0000-0000-000016690000}"/>
    <cellStyle name="Note 2 2 2 3 3 5 7" xfId="27110" xr:uid="{00000000-0005-0000-0000-000017690000}"/>
    <cellStyle name="Note 2 2 2 3 3 5 8" xfId="27111" xr:uid="{00000000-0005-0000-0000-000018690000}"/>
    <cellStyle name="Note 2 2 2 3 3 5 9" xfId="27112" xr:uid="{00000000-0005-0000-0000-000019690000}"/>
    <cellStyle name="Note 2 2 2 3 3 6" xfId="27113" xr:uid="{00000000-0005-0000-0000-00001A690000}"/>
    <cellStyle name="Note 2 2 2 3 3 6 2" xfId="27114" xr:uid="{00000000-0005-0000-0000-00001B690000}"/>
    <cellStyle name="Note 2 2 2 3 3 6 3" xfId="27115" xr:uid="{00000000-0005-0000-0000-00001C690000}"/>
    <cellStyle name="Note 2 2 2 3 3 6 4" xfId="27116" xr:uid="{00000000-0005-0000-0000-00001D690000}"/>
    <cellStyle name="Note 2 2 2 3 3 6 5" xfId="27117" xr:uid="{00000000-0005-0000-0000-00001E690000}"/>
    <cellStyle name="Note 2 2 2 3 3 6 6" xfId="27118" xr:uid="{00000000-0005-0000-0000-00001F690000}"/>
    <cellStyle name="Note 2 2 2 3 3 6 7" xfId="27119" xr:uid="{00000000-0005-0000-0000-000020690000}"/>
    <cellStyle name="Note 2 2 2 3 3 6 8" xfId="27120" xr:uid="{00000000-0005-0000-0000-000021690000}"/>
    <cellStyle name="Note 2 2 2 3 3 7" xfId="27121" xr:uid="{00000000-0005-0000-0000-000022690000}"/>
    <cellStyle name="Note 2 2 2 3 3 7 2" xfId="27122" xr:uid="{00000000-0005-0000-0000-000023690000}"/>
    <cellStyle name="Note 2 2 2 3 3 7 3" xfId="27123" xr:uid="{00000000-0005-0000-0000-000024690000}"/>
    <cellStyle name="Note 2 2 2 3 3 7 4" xfId="27124" xr:uid="{00000000-0005-0000-0000-000025690000}"/>
    <cellStyle name="Note 2 2 2 3 3 7 5" xfId="27125" xr:uid="{00000000-0005-0000-0000-000026690000}"/>
    <cellStyle name="Note 2 2 2 3 3 7 6" xfId="27126" xr:uid="{00000000-0005-0000-0000-000027690000}"/>
    <cellStyle name="Note 2 2 2 3 3 7 7" xfId="27127" xr:uid="{00000000-0005-0000-0000-000028690000}"/>
    <cellStyle name="Note 2 2 2 3 3 7 8" xfId="27128" xr:uid="{00000000-0005-0000-0000-000029690000}"/>
    <cellStyle name="Note 2 2 2 3 3 8" xfId="27129" xr:uid="{00000000-0005-0000-0000-00002A690000}"/>
    <cellStyle name="Note 2 2 2 3 3 8 2" xfId="27130" xr:uid="{00000000-0005-0000-0000-00002B690000}"/>
    <cellStyle name="Note 2 2 2 3 3 8 3" xfId="27131" xr:uid="{00000000-0005-0000-0000-00002C690000}"/>
    <cellStyle name="Note 2 2 2 3 3 8 4" xfId="27132" xr:uid="{00000000-0005-0000-0000-00002D690000}"/>
    <cellStyle name="Note 2 2 2 3 3 8 5" xfId="27133" xr:uid="{00000000-0005-0000-0000-00002E690000}"/>
    <cellStyle name="Note 2 2 2 3 3 8 6" xfId="27134" xr:uid="{00000000-0005-0000-0000-00002F690000}"/>
    <cellStyle name="Note 2 2 2 3 3 8 7" xfId="27135" xr:uid="{00000000-0005-0000-0000-000030690000}"/>
    <cellStyle name="Note 2 2 2 3 3 8 8" xfId="27136" xr:uid="{00000000-0005-0000-0000-000031690000}"/>
    <cellStyle name="Note 2 2 2 3 3 9" xfId="27137" xr:uid="{00000000-0005-0000-0000-000032690000}"/>
    <cellStyle name="Note 2 2 2 3 3 9 2" xfId="27138" xr:uid="{00000000-0005-0000-0000-000033690000}"/>
    <cellStyle name="Note 2 2 2 3 3 9 3" xfId="27139" xr:uid="{00000000-0005-0000-0000-000034690000}"/>
    <cellStyle name="Note 2 2 2 3 3 9 4" xfId="27140" xr:uid="{00000000-0005-0000-0000-000035690000}"/>
    <cellStyle name="Note 2 2 2 3 3 9 5" xfId="27141" xr:uid="{00000000-0005-0000-0000-000036690000}"/>
    <cellStyle name="Note 2 2 2 3 3 9 6" xfId="27142" xr:uid="{00000000-0005-0000-0000-000037690000}"/>
    <cellStyle name="Note 2 2 2 3 3 9 7" xfId="27143" xr:uid="{00000000-0005-0000-0000-000038690000}"/>
    <cellStyle name="Note 2 2 2 3 3 9 8" xfId="27144" xr:uid="{00000000-0005-0000-0000-000039690000}"/>
    <cellStyle name="Note 2 2 2 3 4" xfId="1102" xr:uid="{00000000-0005-0000-0000-00003A690000}"/>
    <cellStyle name="Note 2 2 2 3 4 10" xfId="27145" xr:uid="{00000000-0005-0000-0000-00003B690000}"/>
    <cellStyle name="Note 2 2 2 3 4 11" xfId="27146" xr:uid="{00000000-0005-0000-0000-00003C690000}"/>
    <cellStyle name="Note 2 2 2 3 4 12" xfId="27147" xr:uid="{00000000-0005-0000-0000-00003D690000}"/>
    <cellStyle name="Note 2 2 2 3 4 13" xfId="27148" xr:uid="{00000000-0005-0000-0000-00003E690000}"/>
    <cellStyle name="Note 2 2 2 3 4 14" xfId="27149" xr:uid="{00000000-0005-0000-0000-00003F690000}"/>
    <cellStyle name="Note 2 2 2 3 4 15" xfId="27150" xr:uid="{00000000-0005-0000-0000-000040690000}"/>
    <cellStyle name="Note 2 2 2 3 4 16" xfId="27151" xr:uid="{00000000-0005-0000-0000-000041690000}"/>
    <cellStyle name="Note 2 2 2 3 4 2" xfId="1103" xr:uid="{00000000-0005-0000-0000-000042690000}"/>
    <cellStyle name="Note 2 2 2 3 4 2 10" xfId="27152" xr:uid="{00000000-0005-0000-0000-000043690000}"/>
    <cellStyle name="Note 2 2 2 3 4 2 2" xfId="27153" xr:uid="{00000000-0005-0000-0000-000044690000}"/>
    <cellStyle name="Note 2 2 2 3 4 2 2 2" xfId="27154" xr:uid="{00000000-0005-0000-0000-000045690000}"/>
    <cellStyle name="Note 2 2 2 3 4 2 2 3" xfId="27155" xr:uid="{00000000-0005-0000-0000-000046690000}"/>
    <cellStyle name="Note 2 2 2 3 4 2 2 4" xfId="27156" xr:uid="{00000000-0005-0000-0000-000047690000}"/>
    <cellStyle name="Note 2 2 2 3 4 2 2 5" xfId="27157" xr:uid="{00000000-0005-0000-0000-000048690000}"/>
    <cellStyle name="Note 2 2 2 3 4 2 2 6" xfId="27158" xr:uid="{00000000-0005-0000-0000-000049690000}"/>
    <cellStyle name="Note 2 2 2 3 4 2 2 7" xfId="27159" xr:uid="{00000000-0005-0000-0000-00004A690000}"/>
    <cellStyle name="Note 2 2 2 3 4 2 2 8" xfId="27160" xr:uid="{00000000-0005-0000-0000-00004B690000}"/>
    <cellStyle name="Note 2 2 2 3 4 2 3" xfId="27161" xr:uid="{00000000-0005-0000-0000-00004C690000}"/>
    <cellStyle name="Note 2 2 2 3 4 2 4" xfId="27162" xr:uid="{00000000-0005-0000-0000-00004D690000}"/>
    <cellStyle name="Note 2 2 2 3 4 2 5" xfId="27163" xr:uid="{00000000-0005-0000-0000-00004E690000}"/>
    <cellStyle name="Note 2 2 2 3 4 2 6" xfId="27164" xr:uid="{00000000-0005-0000-0000-00004F690000}"/>
    <cellStyle name="Note 2 2 2 3 4 2 7" xfId="27165" xr:uid="{00000000-0005-0000-0000-000050690000}"/>
    <cellStyle name="Note 2 2 2 3 4 2 8" xfId="27166" xr:uid="{00000000-0005-0000-0000-000051690000}"/>
    <cellStyle name="Note 2 2 2 3 4 2 9" xfId="27167" xr:uid="{00000000-0005-0000-0000-000052690000}"/>
    <cellStyle name="Note 2 2 2 3 4 3" xfId="27168" xr:uid="{00000000-0005-0000-0000-000053690000}"/>
    <cellStyle name="Note 2 2 2 3 4 3 10" xfId="27169" xr:uid="{00000000-0005-0000-0000-000054690000}"/>
    <cellStyle name="Note 2 2 2 3 4 3 2" xfId="27170" xr:uid="{00000000-0005-0000-0000-000055690000}"/>
    <cellStyle name="Note 2 2 2 3 4 3 2 2" xfId="27171" xr:uid="{00000000-0005-0000-0000-000056690000}"/>
    <cellStyle name="Note 2 2 2 3 4 3 2 3" xfId="27172" xr:uid="{00000000-0005-0000-0000-000057690000}"/>
    <cellStyle name="Note 2 2 2 3 4 3 2 4" xfId="27173" xr:uid="{00000000-0005-0000-0000-000058690000}"/>
    <cellStyle name="Note 2 2 2 3 4 3 2 5" xfId="27174" xr:uid="{00000000-0005-0000-0000-000059690000}"/>
    <cellStyle name="Note 2 2 2 3 4 3 2 6" xfId="27175" xr:uid="{00000000-0005-0000-0000-00005A690000}"/>
    <cellStyle name="Note 2 2 2 3 4 3 2 7" xfId="27176" xr:uid="{00000000-0005-0000-0000-00005B690000}"/>
    <cellStyle name="Note 2 2 2 3 4 3 2 8" xfId="27177" xr:uid="{00000000-0005-0000-0000-00005C690000}"/>
    <cellStyle name="Note 2 2 2 3 4 3 3" xfId="27178" xr:uid="{00000000-0005-0000-0000-00005D690000}"/>
    <cellStyle name="Note 2 2 2 3 4 3 4" xfId="27179" xr:uid="{00000000-0005-0000-0000-00005E690000}"/>
    <cellStyle name="Note 2 2 2 3 4 3 5" xfId="27180" xr:uid="{00000000-0005-0000-0000-00005F690000}"/>
    <cellStyle name="Note 2 2 2 3 4 3 6" xfId="27181" xr:uid="{00000000-0005-0000-0000-000060690000}"/>
    <cellStyle name="Note 2 2 2 3 4 3 7" xfId="27182" xr:uid="{00000000-0005-0000-0000-000061690000}"/>
    <cellStyle name="Note 2 2 2 3 4 3 8" xfId="27183" xr:uid="{00000000-0005-0000-0000-000062690000}"/>
    <cellStyle name="Note 2 2 2 3 4 3 9" xfId="27184" xr:uid="{00000000-0005-0000-0000-000063690000}"/>
    <cellStyle name="Note 2 2 2 3 4 4" xfId="27185" xr:uid="{00000000-0005-0000-0000-000064690000}"/>
    <cellStyle name="Note 2 2 2 3 4 4 2" xfId="27186" xr:uid="{00000000-0005-0000-0000-000065690000}"/>
    <cellStyle name="Note 2 2 2 3 4 4 3" xfId="27187" xr:uid="{00000000-0005-0000-0000-000066690000}"/>
    <cellStyle name="Note 2 2 2 3 4 4 4" xfId="27188" xr:uid="{00000000-0005-0000-0000-000067690000}"/>
    <cellStyle name="Note 2 2 2 3 4 4 5" xfId="27189" xr:uid="{00000000-0005-0000-0000-000068690000}"/>
    <cellStyle name="Note 2 2 2 3 4 4 6" xfId="27190" xr:uid="{00000000-0005-0000-0000-000069690000}"/>
    <cellStyle name="Note 2 2 2 3 4 4 7" xfId="27191" xr:uid="{00000000-0005-0000-0000-00006A690000}"/>
    <cellStyle name="Note 2 2 2 3 4 4 8" xfId="27192" xr:uid="{00000000-0005-0000-0000-00006B690000}"/>
    <cellStyle name="Note 2 2 2 3 4 4 9" xfId="27193" xr:uid="{00000000-0005-0000-0000-00006C690000}"/>
    <cellStyle name="Note 2 2 2 3 4 5" xfId="27194" xr:uid="{00000000-0005-0000-0000-00006D690000}"/>
    <cellStyle name="Note 2 2 2 3 4 5 2" xfId="27195" xr:uid="{00000000-0005-0000-0000-00006E690000}"/>
    <cellStyle name="Note 2 2 2 3 4 5 3" xfId="27196" xr:uid="{00000000-0005-0000-0000-00006F690000}"/>
    <cellStyle name="Note 2 2 2 3 4 5 4" xfId="27197" xr:uid="{00000000-0005-0000-0000-000070690000}"/>
    <cellStyle name="Note 2 2 2 3 4 5 5" xfId="27198" xr:uid="{00000000-0005-0000-0000-000071690000}"/>
    <cellStyle name="Note 2 2 2 3 4 5 6" xfId="27199" xr:uid="{00000000-0005-0000-0000-000072690000}"/>
    <cellStyle name="Note 2 2 2 3 4 5 7" xfId="27200" xr:uid="{00000000-0005-0000-0000-000073690000}"/>
    <cellStyle name="Note 2 2 2 3 4 5 8" xfId="27201" xr:uid="{00000000-0005-0000-0000-000074690000}"/>
    <cellStyle name="Note 2 2 2 3 4 6" xfId="27202" xr:uid="{00000000-0005-0000-0000-000075690000}"/>
    <cellStyle name="Note 2 2 2 3 4 6 2" xfId="27203" xr:uid="{00000000-0005-0000-0000-000076690000}"/>
    <cellStyle name="Note 2 2 2 3 4 6 3" xfId="27204" xr:uid="{00000000-0005-0000-0000-000077690000}"/>
    <cellStyle name="Note 2 2 2 3 4 6 4" xfId="27205" xr:uid="{00000000-0005-0000-0000-000078690000}"/>
    <cellStyle name="Note 2 2 2 3 4 6 5" xfId="27206" xr:uid="{00000000-0005-0000-0000-000079690000}"/>
    <cellStyle name="Note 2 2 2 3 4 6 6" xfId="27207" xr:uid="{00000000-0005-0000-0000-00007A690000}"/>
    <cellStyle name="Note 2 2 2 3 4 6 7" xfId="27208" xr:uid="{00000000-0005-0000-0000-00007B690000}"/>
    <cellStyle name="Note 2 2 2 3 4 6 8" xfId="27209" xr:uid="{00000000-0005-0000-0000-00007C690000}"/>
    <cellStyle name="Note 2 2 2 3 4 7" xfId="27210" xr:uid="{00000000-0005-0000-0000-00007D690000}"/>
    <cellStyle name="Note 2 2 2 3 4 7 2" xfId="27211" xr:uid="{00000000-0005-0000-0000-00007E690000}"/>
    <cellStyle name="Note 2 2 2 3 4 7 3" xfId="27212" xr:uid="{00000000-0005-0000-0000-00007F690000}"/>
    <cellStyle name="Note 2 2 2 3 4 7 4" xfId="27213" xr:uid="{00000000-0005-0000-0000-000080690000}"/>
    <cellStyle name="Note 2 2 2 3 4 7 5" xfId="27214" xr:uid="{00000000-0005-0000-0000-000081690000}"/>
    <cellStyle name="Note 2 2 2 3 4 7 6" xfId="27215" xr:uid="{00000000-0005-0000-0000-000082690000}"/>
    <cellStyle name="Note 2 2 2 3 4 7 7" xfId="27216" xr:uid="{00000000-0005-0000-0000-000083690000}"/>
    <cellStyle name="Note 2 2 2 3 4 7 8" xfId="27217" xr:uid="{00000000-0005-0000-0000-000084690000}"/>
    <cellStyle name="Note 2 2 2 3 4 8" xfId="27218" xr:uid="{00000000-0005-0000-0000-000085690000}"/>
    <cellStyle name="Note 2 2 2 3 4 8 2" xfId="27219" xr:uid="{00000000-0005-0000-0000-000086690000}"/>
    <cellStyle name="Note 2 2 2 3 4 8 3" xfId="27220" xr:uid="{00000000-0005-0000-0000-000087690000}"/>
    <cellStyle name="Note 2 2 2 3 4 8 4" xfId="27221" xr:uid="{00000000-0005-0000-0000-000088690000}"/>
    <cellStyle name="Note 2 2 2 3 4 8 5" xfId="27222" xr:uid="{00000000-0005-0000-0000-000089690000}"/>
    <cellStyle name="Note 2 2 2 3 4 8 6" xfId="27223" xr:uid="{00000000-0005-0000-0000-00008A690000}"/>
    <cellStyle name="Note 2 2 2 3 4 8 7" xfId="27224" xr:uid="{00000000-0005-0000-0000-00008B690000}"/>
    <cellStyle name="Note 2 2 2 3 4 8 8" xfId="27225" xr:uid="{00000000-0005-0000-0000-00008C690000}"/>
    <cellStyle name="Note 2 2 2 3 4 9" xfId="27226" xr:uid="{00000000-0005-0000-0000-00008D690000}"/>
    <cellStyle name="Note 2 2 2 3 5" xfId="1104" xr:uid="{00000000-0005-0000-0000-00008E690000}"/>
    <cellStyle name="Note 2 2 2 3 5 10" xfId="27227" xr:uid="{00000000-0005-0000-0000-00008F690000}"/>
    <cellStyle name="Note 2 2 2 3 5 2" xfId="27228" xr:uid="{00000000-0005-0000-0000-000090690000}"/>
    <cellStyle name="Note 2 2 2 3 5 2 2" xfId="27229" xr:uid="{00000000-0005-0000-0000-000091690000}"/>
    <cellStyle name="Note 2 2 2 3 5 2 3" xfId="27230" xr:uid="{00000000-0005-0000-0000-000092690000}"/>
    <cellStyle name="Note 2 2 2 3 5 2 4" xfId="27231" xr:uid="{00000000-0005-0000-0000-000093690000}"/>
    <cellStyle name="Note 2 2 2 3 5 2 5" xfId="27232" xr:uid="{00000000-0005-0000-0000-000094690000}"/>
    <cellStyle name="Note 2 2 2 3 5 2 6" xfId="27233" xr:uid="{00000000-0005-0000-0000-000095690000}"/>
    <cellStyle name="Note 2 2 2 3 5 2 7" xfId="27234" xr:uid="{00000000-0005-0000-0000-000096690000}"/>
    <cellStyle name="Note 2 2 2 3 5 2 8" xfId="27235" xr:uid="{00000000-0005-0000-0000-000097690000}"/>
    <cellStyle name="Note 2 2 2 3 5 3" xfId="27236" xr:uid="{00000000-0005-0000-0000-000098690000}"/>
    <cellStyle name="Note 2 2 2 3 5 4" xfId="27237" xr:uid="{00000000-0005-0000-0000-000099690000}"/>
    <cellStyle name="Note 2 2 2 3 5 5" xfId="27238" xr:uid="{00000000-0005-0000-0000-00009A690000}"/>
    <cellStyle name="Note 2 2 2 3 5 6" xfId="27239" xr:uid="{00000000-0005-0000-0000-00009B690000}"/>
    <cellStyle name="Note 2 2 2 3 5 7" xfId="27240" xr:uid="{00000000-0005-0000-0000-00009C690000}"/>
    <cellStyle name="Note 2 2 2 3 5 8" xfId="27241" xr:uid="{00000000-0005-0000-0000-00009D690000}"/>
    <cellStyle name="Note 2 2 2 3 5 9" xfId="27242" xr:uid="{00000000-0005-0000-0000-00009E690000}"/>
    <cellStyle name="Note 2 2 2 3 6" xfId="27243" xr:uid="{00000000-0005-0000-0000-00009F690000}"/>
    <cellStyle name="Note 2 2 2 3 6 10" xfId="27244" xr:uid="{00000000-0005-0000-0000-0000A0690000}"/>
    <cellStyle name="Note 2 2 2 3 6 2" xfId="27245" xr:uid="{00000000-0005-0000-0000-0000A1690000}"/>
    <cellStyle name="Note 2 2 2 3 6 2 2" xfId="27246" xr:uid="{00000000-0005-0000-0000-0000A2690000}"/>
    <cellStyle name="Note 2 2 2 3 6 2 3" xfId="27247" xr:uid="{00000000-0005-0000-0000-0000A3690000}"/>
    <cellStyle name="Note 2 2 2 3 6 2 4" xfId="27248" xr:uid="{00000000-0005-0000-0000-0000A4690000}"/>
    <cellStyle name="Note 2 2 2 3 6 2 5" xfId="27249" xr:uid="{00000000-0005-0000-0000-0000A5690000}"/>
    <cellStyle name="Note 2 2 2 3 6 2 6" xfId="27250" xr:uid="{00000000-0005-0000-0000-0000A6690000}"/>
    <cellStyle name="Note 2 2 2 3 6 2 7" xfId="27251" xr:uid="{00000000-0005-0000-0000-0000A7690000}"/>
    <cellStyle name="Note 2 2 2 3 6 2 8" xfId="27252" xr:uid="{00000000-0005-0000-0000-0000A8690000}"/>
    <cellStyle name="Note 2 2 2 3 6 3" xfId="27253" xr:uid="{00000000-0005-0000-0000-0000A9690000}"/>
    <cellStyle name="Note 2 2 2 3 6 4" xfId="27254" xr:uid="{00000000-0005-0000-0000-0000AA690000}"/>
    <cellStyle name="Note 2 2 2 3 6 5" xfId="27255" xr:uid="{00000000-0005-0000-0000-0000AB690000}"/>
    <cellStyle name="Note 2 2 2 3 6 6" xfId="27256" xr:uid="{00000000-0005-0000-0000-0000AC690000}"/>
    <cellStyle name="Note 2 2 2 3 6 7" xfId="27257" xr:uid="{00000000-0005-0000-0000-0000AD690000}"/>
    <cellStyle name="Note 2 2 2 3 6 8" xfId="27258" xr:uid="{00000000-0005-0000-0000-0000AE690000}"/>
    <cellStyle name="Note 2 2 2 3 6 9" xfId="27259" xr:uid="{00000000-0005-0000-0000-0000AF690000}"/>
    <cellStyle name="Note 2 2 2 3 7" xfId="27260" xr:uid="{00000000-0005-0000-0000-0000B0690000}"/>
    <cellStyle name="Note 2 2 2 3 7 2" xfId="27261" xr:uid="{00000000-0005-0000-0000-0000B1690000}"/>
    <cellStyle name="Note 2 2 2 3 7 3" xfId="27262" xr:uid="{00000000-0005-0000-0000-0000B2690000}"/>
    <cellStyle name="Note 2 2 2 3 7 4" xfId="27263" xr:uid="{00000000-0005-0000-0000-0000B3690000}"/>
    <cellStyle name="Note 2 2 2 3 7 5" xfId="27264" xr:uid="{00000000-0005-0000-0000-0000B4690000}"/>
    <cellStyle name="Note 2 2 2 3 7 6" xfId="27265" xr:uid="{00000000-0005-0000-0000-0000B5690000}"/>
    <cellStyle name="Note 2 2 2 3 7 7" xfId="27266" xr:uid="{00000000-0005-0000-0000-0000B6690000}"/>
    <cellStyle name="Note 2 2 2 3 7 8" xfId="27267" xr:uid="{00000000-0005-0000-0000-0000B7690000}"/>
    <cellStyle name="Note 2 2 2 3 7 9" xfId="27268" xr:uid="{00000000-0005-0000-0000-0000B8690000}"/>
    <cellStyle name="Note 2 2 2 3 8" xfId="27269" xr:uid="{00000000-0005-0000-0000-0000B9690000}"/>
    <cellStyle name="Note 2 2 2 3 8 2" xfId="27270" xr:uid="{00000000-0005-0000-0000-0000BA690000}"/>
    <cellStyle name="Note 2 2 2 3 8 3" xfId="27271" xr:uid="{00000000-0005-0000-0000-0000BB690000}"/>
    <cellStyle name="Note 2 2 2 3 8 4" xfId="27272" xr:uid="{00000000-0005-0000-0000-0000BC690000}"/>
    <cellStyle name="Note 2 2 2 3 8 5" xfId="27273" xr:uid="{00000000-0005-0000-0000-0000BD690000}"/>
    <cellStyle name="Note 2 2 2 3 8 6" xfId="27274" xr:uid="{00000000-0005-0000-0000-0000BE690000}"/>
    <cellStyle name="Note 2 2 2 3 8 7" xfId="27275" xr:uid="{00000000-0005-0000-0000-0000BF690000}"/>
    <cellStyle name="Note 2 2 2 3 8 8" xfId="27276" xr:uid="{00000000-0005-0000-0000-0000C0690000}"/>
    <cellStyle name="Note 2 2 2 3 9" xfId="27277" xr:uid="{00000000-0005-0000-0000-0000C1690000}"/>
    <cellStyle name="Note 2 2 2 3 9 2" xfId="27278" xr:uid="{00000000-0005-0000-0000-0000C2690000}"/>
    <cellStyle name="Note 2 2 2 3 9 3" xfId="27279" xr:uid="{00000000-0005-0000-0000-0000C3690000}"/>
    <cellStyle name="Note 2 2 2 3 9 4" xfId="27280" xr:uid="{00000000-0005-0000-0000-0000C4690000}"/>
    <cellStyle name="Note 2 2 2 3 9 5" xfId="27281" xr:uid="{00000000-0005-0000-0000-0000C5690000}"/>
    <cellStyle name="Note 2 2 2 3 9 6" xfId="27282" xr:uid="{00000000-0005-0000-0000-0000C6690000}"/>
    <cellStyle name="Note 2 2 2 3 9 7" xfId="27283" xr:uid="{00000000-0005-0000-0000-0000C7690000}"/>
    <cellStyle name="Note 2 2 2 3 9 8" xfId="27284" xr:uid="{00000000-0005-0000-0000-0000C8690000}"/>
    <cellStyle name="Note 2 2 2 4" xfId="1105" xr:uid="{00000000-0005-0000-0000-0000C9690000}"/>
    <cellStyle name="Note 2 2 2 4 10" xfId="27285" xr:uid="{00000000-0005-0000-0000-0000CA690000}"/>
    <cellStyle name="Note 2 2 2 4 11" xfId="27286" xr:uid="{00000000-0005-0000-0000-0000CB690000}"/>
    <cellStyle name="Note 2 2 2 4 12" xfId="27287" xr:uid="{00000000-0005-0000-0000-0000CC690000}"/>
    <cellStyle name="Note 2 2 2 4 13" xfId="27288" xr:uid="{00000000-0005-0000-0000-0000CD690000}"/>
    <cellStyle name="Note 2 2 2 4 14" xfId="27289" xr:uid="{00000000-0005-0000-0000-0000CE690000}"/>
    <cellStyle name="Note 2 2 2 4 15" xfId="27290" xr:uid="{00000000-0005-0000-0000-0000CF690000}"/>
    <cellStyle name="Note 2 2 2 4 16" xfId="27291" xr:uid="{00000000-0005-0000-0000-0000D0690000}"/>
    <cellStyle name="Note 2 2 2 4 17" xfId="27292" xr:uid="{00000000-0005-0000-0000-0000D1690000}"/>
    <cellStyle name="Note 2 2 2 4 2" xfId="1106" xr:uid="{00000000-0005-0000-0000-0000D2690000}"/>
    <cellStyle name="Note 2 2 2 4 2 10" xfId="27293" xr:uid="{00000000-0005-0000-0000-0000D3690000}"/>
    <cellStyle name="Note 2 2 2 4 2 11" xfId="27294" xr:uid="{00000000-0005-0000-0000-0000D4690000}"/>
    <cellStyle name="Note 2 2 2 4 2 12" xfId="27295" xr:uid="{00000000-0005-0000-0000-0000D5690000}"/>
    <cellStyle name="Note 2 2 2 4 2 13" xfId="27296" xr:uid="{00000000-0005-0000-0000-0000D6690000}"/>
    <cellStyle name="Note 2 2 2 4 2 14" xfId="27297" xr:uid="{00000000-0005-0000-0000-0000D7690000}"/>
    <cellStyle name="Note 2 2 2 4 2 15" xfId="27298" xr:uid="{00000000-0005-0000-0000-0000D8690000}"/>
    <cellStyle name="Note 2 2 2 4 2 16" xfId="27299" xr:uid="{00000000-0005-0000-0000-0000D9690000}"/>
    <cellStyle name="Note 2 2 2 4 2 2" xfId="1107" xr:uid="{00000000-0005-0000-0000-0000DA690000}"/>
    <cellStyle name="Note 2 2 2 4 2 2 10" xfId="27300" xr:uid="{00000000-0005-0000-0000-0000DB690000}"/>
    <cellStyle name="Note 2 2 2 4 2 2 2" xfId="27301" xr:uid="{00000000-0005-0000-0000-0000DC690000}"/>
    <cellStyle name="Note 2 2 2 4 2 2 2 2" xfId="27302" xr:uid="{00000000-0005-0000-0000-0000DD690000}"/>
    <cellStyle name="Note 2 2 2 4 2 2 2 3" xfId="27303" xr:uid="{00000000-0005-0000-0000-0000DE690000}"/>
    <cellStyle name="Note 2 2 2 4 2 2 2 4" xfId="27304" xr:uid="{00000000-0005-0000-0000-0000DF690000}"/>
    <cellStyle name="Note 2 2 2 4 2 2 2 5" xfId="27305" xr:uid="{00000000-0005-0000-0000-0000E0690000}"/>
    <cellStyle name="Note 2 2 2 4 2 2 2 6" xfId="27306" xr:uid="{00000000-0005-0000-0000-0000E1690000}"/>
    <cellStyle name="Note 2 2 2 4 2 2 2 7" xfId="27307" xr:uid="{00000000-0005-0000-0000-0000E2690000}"/>
    <cellStyle name="Note 2 2 2 4 2 2 2 8" xfId="27308" xr:uid="{00000000-0005-0000-0000-0000E3690000}"/>
    <cellStyle name="Note 2 2 2 4 2 2 3" xfId="27309" xr:uid="{00000000-0005-0000-0000-0000E4690000}"/>
    <cellStyle name="Note 2 2 2 4 2 2 4" xfId="27310" xr:uid="{00000000-0005-0000-0000-0000E5690000}"/>
    <cellStyle name="Note 2 2 2 4 2 2 5" xfId="27311" xr:uid="{00000000-0005-0000-0000-0000E6690000}"/>
    <cellStyle name="Note 2 2 2 4 2 2 6" xfId="27312" xr:uid="{00000000-0005-0000-0000-0000E7690000}"/>
    <cellStyle name="Note 2 2 2 4 2 2 7" xfId="27313" xr:uid="{00000000-0005-0000-0000-0000E8690000}"/>
    <cellStyle name="Note 2 2 2 4 2 2 8" xfId="27314" xr:uid="{00000000-0005-0000-0000-0000E9690000}"/>
    <cellStyle name="Note 2 2 2 4 2 2 9" xfId="27315" xr:uid="{00000000-0005-0000-0000-0000EA690000}"/>
    <cellStyle name="Note 2 2 2 4 2 3" xfId="27316" xr:uid="{00000000-0005-0000-0000-0000EB690000}"/>
    <cellStyle name="Note 2 2 2 4 2 3 10" xfId="27317" xr:uid="{00000000-0005-0000-0000-0000EC690000}"/>
    <cellStyle name="Note 2 2 2 4 2 3 2" xfId="27318" xr:uid="{00000000-0005-0000-0000-0000ED690000}"/>
    <cellStyle name="Note 2 2 2 4 2 3 2 2" xfId="27319" xr:uid="{00000000-0005-0000-0000-0000EE690000}"/>
    <cellStyle name="Note 2 2 2 4 2 3 2 3" xfId="27320" xr:uid="{00000000-0005-0000-0000-0000EF690000}"/>
    <cellStyle name="Note 2 2 2 4 2 3 2 4" xfId="27321" xr:uid="{00000000-0005-0000-0000-0000F0690000}"/>
    <cellStyle name="Note 2 2 2 4 2 3 2 5" xfId="27322" xr:uid="{00000000-0005-0000-0000-0000F1690000}"/>
    <cellStyle name="Note 2 2 2 4 2 3 2 6" xfId="27323" xr:uid="{00000000-0005-0000-0000-0000F2690000}"/>
    <cellStyle name="Note 2 2 2 4 2 3 2 7" xfId="27324" xr:uid="{00000000-0005-0000-0000-0000F3690000}"/>
    <cellStyle name="Note 2 2 2 4 2 3 2 8" xfId="27325" xr:uid="{00000000-0005-0000-0000-0000F4690000}"/>
    <cellStyle name="Note 2 2 2 4 2 3 3" xfId="27326" xr:uid="{00000000-0005-0000-0000-0000F5690000}"/>
    <cellStyle name="Note 2 2 2 4 2 3 4" xfId="27327" xr:uid="{00000000-0005-0000-0000-0000F6690000}"/>
    <cellStyle name="Note 2 2 2 4 2 3 5" xfId="27328" xr:uid="{00000000-0005-0000-0000-0000F7690000}"/>
    <cellStyle name="Note 2 2 2 4 2 3 6" xfId="27329" xr:uid="{00000000-0005-0000-0000-0000F8690000}"/>
    <cellStyle name="Note 2 2 2 4 2 3 7" xfId="27330" xr:uid="{00000000-0005-0000-0000-0000F9690000}"/>
    <cellStyle name="Note 2 2 2 4 2 3 8" xfId="27331" xr:uid="{00000000-0005-0000-0000-0000FA690000}"/>
    <cellStyle name="Note 2 2 2 4 2 3 9" xfId="27332" xr:uid="{00000000-0005-0000-0000-0000FB690000}"/>
    <cellStyle name="Note 2 2 2 4 2 4" xfId="27333" xr:uid="{00000000-0005-0000-0000-0000FC690000}"/>
    <cellStyle name="Note 2 2 2 4 2 4 2" xfId="27334" xr:uid="{00000000-0005-0000-0000-0000FD690000}"/>
    <cellStyle name="Note 2 2 2 4 2 4 3" xfId="27335" xr:uid="{00000000-0005-0000-0000-0000FE690000}"/>
    <cellStyle name="Note 2 2 2 4 2 4 4" xfId="27336" xr:uid="{00000000-0005-0000-0000-0000FF690000}"/>
    <cellStyle name="Note 2 2 2 4 2 4 5" xfId="27337" xr:uid="{00000000-0005-0000-0000-0000006A0000}"/>
    <cellStyle name="Note 2 2 2 4 2 4 6" xfId="27338" xr:uid="{00000000-0005-0000-0000-0000016A0000}"/>
    <cellStyle name="Note 2 2 2 4 2 4 7" xfId="27339" xr:uid="{00000000-0005-0000-0000-0000026A0000}"/>
    <cellStyle name="Note 2 2 2 4 2 4 8" xfId="27340" xr:uid="{00000000-0005-0000-0000-0000036A0000}"/>
    <cellStyle name="Note 2 2 2 4 2 4 9" xfId="27341" xr:uid="{00000000-0005-0000-0000-0000046A0000}"/>
    <cellStyle name="Note 2 2 2 4 2 5" xfId="27342" xr:uid="{00000000-0005-0000-0000-0000056A0000}"/>
    <cellStyle name="Note 2 2 2 4 2 5 2" xfId="27343" xr:uid="{00000000-0005-0000-0000-0000066A0000}"/>
    <cellStyle name="Note 2 2 2 4 2 5 3" xfId="27344" xr:uid="{00000000-0005-0000-0000-0000076A0000}"/>
    <cellStyle name="Note 2 2 2 4 2 5 4" xfId="27345" xr:uid="{00000000-0005-0000-0000-0000086A0000}"/>
    <cellStyle name="Note 2 2 2 4 2 5 5" xfId="27346" xr:uid="{00000000-0005-0000-0000-0000096A0000}"/>
    <cellStyle name="Note 2 2 2 4 2 5 6" xfId="27347" xr:uid="{00000000-0005-0000-0000-00000A6A0000}"/>
    <cellStyle name="Note 2 2 2 4 2 5 7" xfId="27348" xr:uid="{00000000-0005-0000-0000-00000B6A0000}"/>
    <cellStyle name="Note 2 2 2 4 2 5 8" xfId="27349" xr:uid="{00000000-0005-0000-0000-00000C6A0000}"/>
    <cellStyle name="Note 2 2 2 4 2 6" xfId="27350" xr:uid="{00000000-0005-0000-0000-00000D6A0000}"/>
    <cellStyle name="Note 2 2 2 4 2 6 2" xfId="27351" xr:uid="{00000000-0005-0000-0000-00000E6A0000}"/>
    <cellStyle name="Note 2 2 2 4 2 6 3" xfId="27352" xr:uid="{00000000-0005-0000-0000-00000F6A0000}"/>
    <cellStyle name="Note 2 2 2 4 2 6 4" xfId="27353" xr:uid="{00000000-0005-0000-0000-0000106A0000}"/>
    <cellStyle name="Note 2 2 2 4 2 6 5" xfId="27354" xr:uid="{00000000-0005-0000-0000-0000116A0000}"/>
    <cellStyle name="Note 2 2 2 4 2 6 6" xfId="27355" xr:uid="{00000000-0005-0000-0000-0000126A0000}"/>
    <cellStyle name="Note 2 2 2 4 2 6 7" xfId="27356" xr:uid="{00000000-0005-0000-0000-0000136A0000}"/>
    <cellStyle name="Note 2 2 2 4 2 6 8" xfId="27357" xr:uid="{00000000-0005-0000-0000-0000146A0000}"/>
    <cellStyle name="Note 2 2 2 4 2 7" xfId="27358" xr:uid="{00000000-0005-0000-0000-0000156A0000}"/>
    <cellStyle name="Note 2 2 2 4 2 7 2" xfId="27359" xr:uid="{00000000-0005-0000-0000-0000166A0000}"/>
    <cellStyle name="Note 2 2 2 4 2 7 3" xfId="27360" xr:uid="{00000000-0005-0000-0000-0000176A0000}"/>
    <cellStyle name="Note 2 2 2 4 2 7 4" xfId="27361" xr:uid="{00000000-0005-0000-0000-0000186A0000}"/>
    <cellStyle name="Note 2 2 2 4 2 7 5" xfId="27362" xr:uid="{00000000-0005-0000-0000-0000196A0000}"/>
    <cellStyle name="Note 2 2 2 4 2 7 6" xfId="27363" xr:uid="{00000000-0005-0000-0000-00001A6A0000}"/>
    <cellStyle name="Note 2 2 2 4 2 7 7" xfId="27364" xr:uid="{00000000-0005-0000-0000-00001B6A0000}"/>
    <cellStyle name="Note 2 2 2 4 2 7 8" xfId="27365" xr:uid="{00000000-0005-0000-0000-00001C6A0000}"/>
    <cellStyle name="Note 2 2 2 4 2 8" xfId="27366" xr:uid="{00000000-0005-0000-0000-00001D6A0000}"/>
    <cellStyle name="Note 2 2 2 4 2 8 2" xfId="27367" xr:uid="{00000000-0005-0000-0000-00001E6A0000}"/>
    <cellStyle name="Note 2 2 2 4 2 8 3" xfId="27368" xr:uid="{00000000-0005-0000-0000-00001F6A0000}"/>
    <cellStyle name="Note 2 2 2 4 2 8 4" xfId="27369" xr:uid="{00000000-0005-0000-0000-0000206A0000}"/>
    <cellStyle name="Note 2 2 2 4 2 8 5" xfId="27370" xr:uid="{00000000-0005-0000-0000-0000216A0000}"/>
    <cellStyle name="Note 2 2 2 4 2 8 6" xfId="27371" xr:uid="{00000000-0005-0000-0000-0000226A0000}"/>
    <cellStyle name="Note 2 2 2 4 2 8 7" xfId="27372" xr:uid="{00000000-0005-0000-0000-0000236A0000}"/>
    <cellStyle name="Note 2 2 2 4 2 8 8" xfId="27373" xr:uid="{00000000-0005-0000-0000-0000246A0000}"/>
    <cellStyle name="Note 2 2 2 4 2 9" xfId="27374" xr:uid="{00000000-0005-0000-0000-0000256A0000}"/>
    <cellStyle name="Note 2 2 2 4 3" xfId="1108" xr:uid="{00000000-0005-0000-0000-0000266A0000}"/>
    <cellStyle name="Note 2 2 2 4 3 10" xfId="27375" xr:uid="{00000000-0005-0000-0000-0000276A0000}"/>
    <cellStyle name="Note 2 2 2 4 3 2" xfId="27376" xr:uid="{00000000-0005-0000-0000-0000286A0000}"/>
    <cellStyle name="Note 2 2 2 4 3 2 2" xfId="27377" xr:uid="{00000000-0005-0000-0000-0000296A0000}"/>
    <cellStyle name="Note 2 2 2 4 3 2 3" xfId="27378" xr:uid="{00000000-0005-0000-0000-00002A6A0000}"/>
    <cellStyle name="Note 2 2 2 4 3 2 4" xfId="27379" xr:uid="{00000000-0005-0000-0000-00002B6A0000}"/>
    <cellStyle name="Note 2 2 2 4 3 2 5" xfId="27380" xr:uid="{00000000-0005-0000-0000-00002C6A0000}"/>
    <cellStyle name="Note 2 2 2 4 3 2 6" xfId="27381" xr:uid="{00000000-0005-0000-0000-00002D6A0000}"/>
    <cellStyle name="Note 2 2 2 4 3 2 7" xfId="27382" xr:uid="{00000000-0005-0000-0000-00002E6A0000}"/>
    <cellStyle name="Note 2 2 2 4 3 2 8" xfId="27383" xr:uid="{00000000-0005-0000-0000-00002F6A0000}"/>
    <cellStyle name="Note 2 2 2 4 3 3" xfId="27384" xr:uid="{00000000-0005-0000-0000-0000306A0000}"/>
    <cellStyle name="Note 2 2 2 4 3 4" xfId="27385" xr:uid="{00000000-0005-0000-0000-0000316A0000}"/>
    <cellStyle name="Note 2 2 2 4 3 5" xfId="27386" xr:uid="{00000000-0005-0000-0000-0000326A0000}"/>
    <cellStyle name="Note 2 2 2 4 3 6" xfId="27387" xr:uid="{00000000-0005-0000-0000-0000336A0000}"/>
    <cellStyle name="Note 2 2 2 4 3 7" xfId="27388" xr:uid="{00000000-0005-0000-0000-0000346A0000}"/>
    <cellStyle name="Note 2 2 2 4 3 8" xfId="27389" xr:uid="{00000000-0005-0000-0000-0000356A0000}"/>
    <cellStyle name="Note 2 2 2 4 3 9" xfId="27390" xr:uid="{00000000-0005-0000-0000-0000366A0000}"/>
    <cellStyle name="Note 2 2 2 4 4" xfId="27391" xr:uid="{00000000-0005-0000-0000-0000376A0000}"/>
    <cellStyle name="Note 2 2 2 4 4 10" xfId="27392" xr:uid="{00000000-0005-0000-0000-0000386A0000}"/>
    <cellStyle name="Note 2 2 2 4 4 2" xfId="27393" xr:uid="{00000000-0005-0000-0000-0000396A0000}"/>
    <cellStyle name="Note 2 2 2 4 4 2 2" xfId="27394" xr:uid="{00000000-0005-0000-0000-00003A6A0000}"/>
    <cellStyle name="Note 2 2 2 4 4 2 3" xfId="27395" xr:uid="{00000000-0005-0000-0000-00003B6A0000}"/>
    <cellStyle name="Note 2 2 2 4 4 2 4" xfId="27396" xr:uid="{00000000-0005-0000-0000-00003C6A0000}"/>
    <cellStyle name="Note 2 2 2 4 4 2 5" xfId="27397" xr:uid="{00000000-0005-0000-0000-00003D6A0000}"/>
    <cellStyle name="Note 2 2 2 4 4 2 6" xfId="27398" xr:uid="{00000000-0005-0000-0000-00003E6A0000}"/>
    <cellStyle name="Note 2 2 2 4 4 2 7" xfId="27399" xr:uid="{00000000-0005-0000-0000-00003F6A0000}"/>
    <cellStyle name="Note 2 2 2 4 4 2 8" xfId="27400" xr:uid="{00000000-0005-0000-0000-0000406A0000}"/>
    <cellStyle name="Note 2 2 2 4 4 3" xfId="27401" xr:uid="{00000000-0005-0000-0000-0000416A0000}"/>
    <cellStyle name="Note 2 2 2 4 4 4" xfId="27402" xr:uid="{00000000-0005-0000-0000-0000426A0000}"/>
    <cellStyle name="Note 2 2 2 4 4 5" xfId="27403" xr:uid="{00000000-0005-0000-0000-0000436A0000}"/>
    <cellStyle name="Note 2 2 2 4 4 6" xfId="27404" xr:uid="{00000000-0005-0000-0000-0000446A0000}"/>
    <cellStyle name="Note 2 2 2 4 4 7" xfId="27405" xr:uid="{00000000-0005-0000-0000-0000456A0000}"/>
    <cellStyle name="Note 2 2 2 4 4 8" xfId="27406" xr:uid="{00000000-0005-0000-0000-0000466A0000}"/>
    <cellStyle name="Note 2 2 2 4 4 9" xfId="27407" xr:uid="{00000000-0005-0000-0000-0000476A0000}"/>
    <cellStyle name="Note 2 2 2 4 5" xfId="27408" xr:uid="{00000000-0005-0000-0000-0000486A0000}"/>
    <cellStyle name="Note 2 2 2 4 5 2" xfId="27409" xr:uid="{00000000-0005-0000-0000-0000496A0000}"/>
    <cellStyle name="Note 2 2 2 4 5 3" xfId="27410" xr:uid="{00000000-0005-0000-0000-00004A6A0000}"/>
    <cellStyle name="Note 2 2 2 4 5 4" xfId="27411" xr:uid="{00000000-0005-0000-0000-00004B6A0000}"/>
    <cellStyle name="Note 2 2 2 4 5 5" xfId="27412" xr:uid="{00000000-0005-0000-0000-00004C6A0000}"/>
    <cellStyle name="Note 2 2 2 4 5 6" xfId="27413" xr:uid="{00000000-0005-0000-0000-00004D6A0000}"/>
    <cellStyle name="Note 2 2 2 4 5 7" xfId="27414" xr:uid="{00000000-0005-0000-0000-00004E6A0000}"/>
    <cellStyle name="Note 2 2 2 4 5 8" xfId="27415" xr:uid="{00000000-0005-0000-0000-00004F6A0000}"/>
    <cellStyle name="Note 2 2 2 4 5 9" xfId="27416" xr:uid="{00000000-0005-0000-0000-0000506A0000}"/>
    <cellStyle name="Note 2 2 2 4 6" xfId="27417" xr:uid="{00000000-0005-0000-0000-0000516A0000}"/>
    <cellStyle name="Note 2 2 2 4 6 2" xfId="27418" xr:uid="{00000000-0005-0000-0000-0000526A0000}"/>
    <cellStyle name="Note 2 2 2 4 6 3" xfId="27419" xr:uid="{00000000-0005-0000-0000-0000536A0000}"/>
    <cellStyle name="Note 2 2 2 4 6 4" xfId="27420" xr:uid="{00000000-0005-0000-0000-0000546A0000}"/>
    <cellStyle name="Note 2 2 2 4 6 5" xfId="27421" xr:uid="{00000000-0005-0000-0000-0000556A0000}"/>
    <cellStyle name="Note 2 2 2 4 6 6" xfId="27422" xr:uid="{00000000-0005-0000-0000-0000566A0000}"/>
    <cellStyle name="Note 2 2 2 4 6 7" xfId="27423" xr:uid="{00000000-0005-0000-0000-0000576A0000}"/>
    <cellStyle name="Note 2 2 2 4 6 8" xfId="27424" xr:uid="{00000000-0005-0000-0000-0000586A0000}"/>
    <cellStyle name="Note 2 2 2 4 7" xfId="27425" xr:uid="{00000000-0005-0000-0000-0000596A0000}"/>
    <cellStyle name="Note 2 2 2 4 7 2" xfId="27426" xr:uid="{00000000-0005-0000-0000-00005A6A0000}"/>
    <cellStyle name="Note 2 2 2 4 7 3" xfId="27427" xr:uid="{00000000-0005-0000-0000-00005B6A0000}"/>
    <cellStyle name="Note 2 2 2 4 7 4" xfId="27428" xr:uid="{00000000-0005-0000-0000-00005C6A0000}"/>
    <cellStyle name="Note 2 2 2 4 7 5" xfId="27429" xr:uid="{00000000-0005-0000-0000-00005D6A0000}"/>
    <cellStyle name="Note 2 2 2 4 7 6" xfId="27430" xr:uid="{00000000-0005-0000-0000-00005E6A0000}"/>
    <cellStyle name="Note 2 2 2 4 7 7" xfId="27431" xr:uid="{00000000-0005-0000-0000-00005F6A0000}"/>
    <cellStyle name="Note 2 2 2 4 7 8" xfId="27432" xr:uid="{00000000-0005-0000-0000-0000606A0000}"/>
    <cellStyle name="Note 2 2 2 4 8" xfId="27433" xr:uid="{00000000-0005-0000-0000-0000616A0000}"/>
    <cellStyle name="Note 2 2 2 4 8 2" xfId="27434" xr:uid="{00000000-0005-0000-0000-0000626A0000}"/>
    <cellStyle name="Note 2 2 2 4 8 3" xfId="27435" xr:uid="{00000000-0005-0000-0000-0000636A0000}"/>
    <cellStyle name="Note 2 2 2 4 8 4" xfId="27436" xr:uid="{00000000-0005-0000-0000-0000646A0000}"/>
    <cellStyle name="Note 2 2 2 4 8 5" xfId="27437" xr:uid="{00000000-0005-0000-0000-0000656A0000}"/>
    <cellStyle name="Note 2 2 2 4 8 6" xfId="27438" xr:uid="{00000000-0005-0000-0000-0000666A0000}"/>
    <cellStyle name="Note 2 2 2 4 8 7" xfId="27439" xr:uid="{00000000-0005-0000-0000-0000676A0000}"/>
    <cellStyle name="Note 2 2 2 4 8 8" xfId="27440" xr:uid="{00000000-0005-0000-0000-0000686A0000}"/>
    <cellStyle name="Note 2 2 2 4 9" xfId="27441" xr:uid="{00000000-0005-0000-0000-0000696A0000}"/>
    <cellStyle name="Note 2 2 2 4 9 2" xfId="27442" xr:uid="{00000000-0005-0000-0000-00006A6A0000}"/>
    <cellStyle name="Note 2 2 2 4 9 3" xfId="27443" xr:uid="{00000000-0005-0000-0000-00006B6A0000}"/>
    <cellStyle name="Note 2 2 2 4 9 4" xfId="27444" xr:uid="{00000000-0005-0000-0000-00006C6A0000}"/>
    <cellStyle name="Note 2 2 2 4 9 5" xfId="27445" xr:uid="{00000000-0005-0000-0000-00006D6A0000}"/>
    <cellStyle name="Note 2 2 2 4 9 6" xfId="27446" xr:uid="{00000000-0005-0000-0000-00006E6A0000}"/>
    <cellStyle name="Note 2 2 2 4 9 7" xfId="27447" xr:uid="{00000000-0005-0000-0000-00006F6A0000}"/>
    <cellStyle name="Note 2 2 2 4 9 8" xfId="27448" xr:uid="{00000000-0005-0000-0000-0000706A0000}"/>
    <cellStyle name="Note 2 2 2 5" xfId="1109" xr:uid="{00000000-0005-0000-0000-0000716A0000}"/>
    <cellStyle name="Note 2 2 2 5 10" xfId="27449" xr:uid="{00000000-0005-0000-0000-0000726A0000}"/>
    <cellStyle name="Note 2 2 2 5 11" xfId="27450" xr:uid="{00000000-0005-0000-0000-0000736A0000}"/>
    <cellStyle name="Note 2 2 2 5 12" xfId="27451" xr:uid="{00000000-0005-0000-0000-0000746A0000}"/>
    <cellStyle name="Note 2 2 2 5 13" xfId="27452" xr:uid="{00000000-0005-0000-0000-0000756A0000}"/>
    <cellStyle name="Note 2 2 2 5 14" xfId="27453" xr:uid="{00000000-0005-0000-0000-0000766A0000}"/>
    <cellStyle name="Note 2 2 2 5 15" xfId="27454" xr:uid="{00000000-0005-0000-0000-0000776A0000}"/>
    <cellStyle name="Note 2 2 2 5 16" xfId="27455" xr:uid="{00000000-0005-0000-0000-0000786A0000}"/>
    <cellStyle name="Note 2 2 2 5 17" xfId="27456" xr:uid="{00000000-0005-0000-0000-0000796A0000}"/>
    <cellStyle name="Note 2 2 2 5 2" xfId="1110" xr:uid="{00000000-0005-0000-0000-00007A6A0000}"/>
    <cellStyle name="Note 2 2 2 5 2 10" xfId="27457" xr:uid="{00000000-0005-0000-0000-00007B6A0000}"/>
    <cellStyle name="Note 2 2 2 5 2 11" xfId="27458" xr:uid="{00000000-0005-0000-0000-00007C6A0000}"/>
    <cellStyle name="Note 2 2 2 5 2 12" xfId="27459" xr:uid="{00000000-0005-0000-0000-00007D6A0000}"/>
    <cellStyle name="Note 2 2 2 5 2 13" xfId="27460" xr:uid="{00000000-0005-0000-0000-00007E6A0000}"/>
    <cellStyle name="Note 2 2 2 5 2 14" xfId="27461" xr:uid="{00000000-0005-0000-0000-00007F6A0000}"/>
    <cellStyle name="Note 2 2 2 5 2 15" xfId="27462" xr:uid="{00000000-0005-0000-0000-0000806A0000}"/>
    <cellStyle name="Note 2 2 2 5 2 16" xfId="27463" xr:uid="{00000000-0005-0000-0000-0000816A0000}"/>
    <cellStyle name="Note 2 2 2 5 2 2" xfId="1111" xr:uid="{00000000-0005-0000-0000-0000826A0000}"/>
    <cellStyle name="Note 2 2 2 5 2 2 10" xfId="27464" xr:uid="{00000000-0005-0000-0000-0000836A0000}"/>
    <cellStyle name="Note 2 2 2 5 2 2 2" xfId="27465" xr:uid="{00000000-0005-0000-0000-0000846A0000}"/>
    <cellStyle name="Note 2 2 2 5 2 2 2 2" xfId="27466" xr:uid="{00000000-0005-0000-0000-0000856A0000}"/>
    <cellStyle name="Note 2 2 2 5 2 2 2 3" xfId="27467" xr:uid="{00000000-0005-0000-0000-0000866A0000}"/>
    <cellStyle name="Note 2 2 2 5 2 2 2 4" xfId="27468" xr:uid="{00000000-0005-0000-0000-0000876A0000}"/>
    <cellStyle name="Note 2 2 2 5 2 2 2 5" xfId="27469" xr:uid="{00000000-0005-0000-0000-0000886A0000}"/>
    <cellStyle name="Note 2 2 2 5 2 2 2 6" xfId="27470" xr:uid="{00000000-0005-0000-0000-0000896A0000}"/>
    <cellStyle name="Note 2 2 2 5 2 2 2 7" xfId="27471" xr:uid="{00000000-0005-0000-0000-00008A6A0000}"/>
    <cellStyle name="Note 2 2 2 5 2 2 2 8" xfId="27472" xr:uid="{00000000-0005-0000-0000-00008B6A0000}"/>
    <cellStyle name="Note 2 2 2 5 2 2 3" xfId="27473" xr:uid="{00000000-0005-0000-0000-00008C6A0000}"/>
    <cellStyle name="Note 2 2 2 5 2 2 4" xfId="27474" xr:uid="{00000000-0005-0000-0000-00008D6A0000}"/>
    <cellStyle name="Note 2 2 2 5 2 2 5" xfId="27475" xr:uid="{00000000-0005-0000-0000-00008E6A0000}"/>
    <cellStyle name="Note 2 2 2 5 2 2 6" xfId="27476" xr:uid="{00000000-0005-0000-0000-00008F6A0000}"/>
    <cellStyle name="Note 2 2 2 5 2 2 7" xfId="27477" xr:uid="{00000000-0005-0000-0000-0000906A0000}"/>
    <cellStyle name="Note 2 2 2 5 2 2 8" xfId="27478" xr:uid="{00000000-0005-0000-0000-0000916A0000}"/>
    <cellStyle name="Note 2 2 2 5 2 2 9" xfId="27479" xr:uid="{00000000-0005-0000-0000-0000926A0000}"/>
    <cellStyle name="Note 2 2 2 5 2 3" xfId="27480" xr:uid="{00000000-0005-0000-0000-0000936A0000}"/>
    <cellStyle name="Note 2 2 2 5 2 3 10" xfId="27481" xr:uid="{00000000-0005-0000-0000-0000946A0000}"/>
    <cellStyle name="Note 2 2 2 5 2 3 2" xfId="27482" xr:uid="{00000000-0005-0000-0000-0000956A0000}"/>
    <cellStyle name="Note 2 2 2 5 2 3 2 2" xfId="27483" xr:uid="{00000000-0005-0000-0000-0000966A0000}"/>
    <cellStyle name="Note 2 2 2 5 2 3 2 3" xfId="27484" xr:uid="{00000000-0005-0000-0000-0000976A0000}"/>
    <cellStyle name="Note 2 2 2 5 2 3 2 4" xfId="27485" xr:uid="{00000000-0005-0000-0000-0000986A0000}"/>
    <cellStyle name="Note 2 2 2 5 2 3 2 5" xfId="27486" xr:uid="{00000000-0005-0000-0000-0000996A0000}"/>
    <cellStyle name="Note 2 2 2 5 2 3 2 6" xfId="27487" xr:uid="{00000000-0005-0000-0000-00009A6A0000}"/>
    <cellStyle name="Note 2 2 2 5 2 3 2 7" xfId="27488" xr:uid="{00000000-0005-0000-0000-00009B6A0000}"/>
    <cellStyle name="Note 2 2 2 5 2 3 2 8" xfId="27489" xr:uid="{00000000-0005-0000-0000-00009C6A0000}"/>
    <cellStyle name="Note 2 2 2 5 2 3 3" xfId="27490" xr:uid="{00000000-0005-0000-0000-00009D6A0000}"/>
    <cellStyle name="Note 2 2 2 5 2 3 4" xfId="27491" xr:uid="{00000000-0005-0000-0000-00009E6A0000}"/>
    <cellStyle name="Note 2 2 2 5 2 3 5" xfId="27492" xr:uid="{00000000-0005-0000-0000-00009F6A0000}"/>
    <cellStyle name="Note 2 2 2 5 2 3 6" xfId="27493" xr:uid="{00000000-0005-0000-0000-0000A06A0000}"/>
    <cellStyle name="Note 2 2 2 5 2 3 7" xfId="27494" xr:uid="{00000000-0005-0000-0000-0000A16A0000}"/>
    <cellStyle name="Note 2 2 2 5 2 3 8" xfId="27495" xr:uid="{00000000-0005-0000-0000-0000A26A0000}"/>
    <cellStyle name="Note 2 2 2 5 2 3 9" xfId="27496" xr:uid="{00000000-0005-0000-0000-0000A36A0000}"/>
    <cellStyle name="Note 2 2 2 5 2 4" xfId="27497" xr:uid="{00000000-0005-0000-0000-0000A46A0000}"/>
    <cellStyle name="Note 2 2 2 5 2 4 2" xfId="27498" xr:uid="{00000000-0005-0000-0000-0000A56A0000}"/>
    <cellStyle name="Note 2 2 2 5 2 4 3" xfId="27499" xr:uid="{00000000-0005-0000-0000-0000A66A0000}"/>
    <cellStyle name="Note 2 2 2 5 2 4 4" xfId="27500" xr:uid="{00000000-0005-0000-0000-0000A76A0000}"/>
    <cellStyle name="Note 2 2 2 5 2 4 5" xfId="27501" xr:uid="{00000000-0005-0000-0000-0000A86A0000}"/>
    <cellStyle name="Note 2 2 2 5 2 4 6" xfId="27502" xr:uid="{00000000-0005-0000-0000-0000A96A0000}"/>
    <cellStyle name="Note 2 2 2 5 2 4 7" xfId="27503" xr:uid="{00000000-0005-0000-0000-0000AA6A0000}"/>
    <cellStyle name="Note 2 2 2 5 2 4 8" xfId="27504" xr:uid="{00000000-0005-0000-0000-0000AB6A0000}"/>
    <cellStyle name="Note 2 2 2 5 2 4 9" xfId="27505" xr:uid="{00000000-0005-0000-0000-0000AC6A0000}"/>
    <cellStyle name="Note 2 2 2 5 2 5" xfId="27506" xr:uid="{00000000-0005-0000-0000-0000AD6A0000}"/>
    <cellStyle name="Note 2 2 2 5 2 5 2" xfId="27507" xr:uid="{00000000-0005-0000-0000-0000AE6A0000}"/>
    <cellStyle name="Note 2 2 2 5 2 5 3" xfId="27508" xr:uid="{00000000-0005-0000-0000-0000AF6A0000}"/>
    <cellStyle name="Note 2 2 2 5 2 5 4" xfId="27509" xr:uid="{00000000-0005-0000-0000-0000B06A0000}"/>
    <cellStyle name="Note 2 2 2 5 2 5 5" xfId="27510" xr:uid="{00000000-0005-0000-0000-0000B16A0000}"/>
    <cellStyle name="Note 2 2 2 5 2 5 6" xfId="27511" xr:uid="{00000000-0005-0000-0000-0000B26A0000}"/>
    <cellStyle name="Note 2 2 2 5 2 5 7" xfId="27512" xr:uid="{00000000-0005-0000-0000-0000B36A0000}"/>
    <cellStyle name="Note 2 2 2 5 2 5 8" xfId="27513" xr:uid="{00000000-0005-0000-0000-0000B46A0000}"/>
    <cellStyle name="Note 2 2 2 5 2 6" xfId="27514" xr:uid="{00000000-0005-0000-0000-0000B56A0000}"/>
    <cellStyle name="Note 2 2 2 5 2 6 2" xfId="27515" xr:uid="{00000000-0005-0000-0000-0000B66A0000}"/>
    <cellStyle name="Note 2 2 2 5 2 6 3" xfId="27516" xr:uid="{00000000-0005-0000-0000-0000B76A0000}"/>
    <cellStyle name="Note 2 2 2 5 2 6 4" xfId="27517" xr:uid="{00000000-0005-0000-0000-0000B86A0000}"/>
    <cellStyle name="Note 2 2 2 5 2 6 5" xfId="27518" xr:uid="{00000000-0005-0000-0000-0000B96A0000}"/>
    <cellStyle name="Note 2 2 2 5 2 6 6" xfId="27519" xr:uid="{00000000-0005-0000-0000-0000BA6A0000}"/>
    <cellStyle name="Note 2 2 2 5 2 6 7" xfId="27520" xr:uid="{00000000-0005-0000-0000-0000BB6A0000}"/>
    <cellStyle name="Note 2 2 2 5 2 6 8" xfId="27521" xr:uid="{00000000-0005-0000-0000-0000BC6A0000}"/>
    <cellStyle name="Note 2 2 2 5 2 7" xfId="27522" xr:uid="{00000000-0005-0000-0000-0000BD6A0000}"/>
    <cellStyle name="Note 2 2 2 5 2 7 2" xfId="27523" xr:uid="{00000000-0005-0000-0000-0000BE6A0000}"/>
    <cellStyle name="Note 2 2 2 5 2 7 3" xfId="27524" xr:uid="{00000000-0005-0000-0000-0000BF6A0000}"/>
    <cellStyle name="Note 2 2 2 5 2 7 4" xfId="27525" xr:uid="{00000000-0005-0000-0000-0000C06A0000}"/>
    <cellStyle name="Note 2 2 2 5 2 7 5" xfId="27526" xr:uid="{00000000-0005-0000-0000-0000C16A0000}"/>
    <cellStyle name="Note 2 2 2 5 2 7 6" xfId="27527" xr:uid="{00000000-0005-0000-0000-0000C26A0000}"/>
    <cellStyle name="Note 2 2 2 5 2 7 7" xfId="27528" xr:uid="{00000000-0005-0000-0000-0000C36A0000}"/>
    <cellStyle name="Note 2 2 2 5 2 7 8" xfId="27529" xr:uid="{00000000-0005-0000-0000-0000C46A0000}"/>
    <cellStyle name="Note 2 2 2 5 2 8" xfId="27530" xr:uid="{00000000-0005-0000-0000-0000C56A0000}"/>
    <cellStyle name="Note 2 2 2 5 2 8 2" xfId="27531" xr:uid="{00000000-0005-0000-0000-0000C66A0000}"/>
    <cellStyle name="Note 2 2 2 5 2 8 3" xfId="27532" xr:uid="{00000000-0005-0000-0000-0000C76A0000}"/>
    <cellStyle name="Note 2 2 2 5 2 8 4" xfId="27533" xr:uid="{00000000-0005-0000-0000-0000C86A0000}"/>
    <cellStyle name="Note 2 2 2 5 2 8 5" xfId="27534" xr:uid="{00000000-0005-0000-0000-0000C96A0000}"/>
    <cellStyle name="Note 2 2 2 5 2 8 6" xfId="27535" xr:uid="{00000000-0005-0000-0000-0000CA6A0000}"/>
    <cellStyle name="Note 2 2 2 5 2 8 7" xfId="27536" xr:uid="{00000000-0005-0000-0000-0000CB6A0000}"/>
    <cellStyle name="Note 2 2 2 5 2 8 8" xfId="27537" xr:uid="{00000000-0005-0000-0000-0000CC6A0000}"/>
    <cellStyle name="Note 2 2 2 5 2 9" xfId="27538" xr:uid="{00000000-0005-0000-0000-0000CD6A0000}"/>
    <cellStyle name="Note 2 2 2 5 3" xfId="1112" xr:uid="{00000000-0005-0000-0000-0000CE6A0000}"/>
    <cellStyle name="Note 2 2 2 5 3 10" xfId="27539" xr:uid="{00000000-0005-0000-0000-0000CF6A0000}"/>
    <cellStyle name="Note 2 2 2 5 3 2" xfId="27540" xr:uid="{00000000-0005-0000-0000-0000D06A0000}"/>
    <cellStyle name="Note 2 2 2 5 3 2 2" xfId="27541" xr:uid="{00000000-0005-0000-0000-0000D16A0000}"/>
    <cellStyle name="Note 2 2 2 5 3 2 3" xfId="27542" xr:uid="{00000000-0005-0000-0000-0000D26A0000}"/>
    <cellStyle name="Note 2 2 2 5 3 2 4" xfId="27543" xr:uid="{00000000-0005-0000-0000-0000D36A0000}"/>
    <cellStyle name="Note 2 2 2 5 3 2 5" xfId="27544" xr:uid="{00000000-0005-0000-0000-0000D46A0000}"/>
    <cellStyle name="Note 2 2 2 5 3 2 6" xfId="27545" xr:uid="{00000000-0005-0000-0000-0000D56A0000}"/>
    <cellStyle name="Note 2 2 2 5 3 2 7" xfId="27546" xr:uid="{00000000-0005-0000-0000-0000D66A0000}"/>
    <cellStyle name="Note 2 2 2 5 3 2 8" xfId="27547" xr:uid="{00000000-0005-0000-0000-0000D76A0000}"/>
    <cellStyle name="Note 2 2 2 5 3 3" xfId="27548" xr:uid="{00000000-0005-0000-0000-0000D86A0000}"/>
    <cellStyle name="Note 2 2 2 5 3 4" xfId="27549" xr:uid="{00000000-0005-0000-0000-0000D96A0000}"/>
    <cellStyle name="Note 2 2 2 5 3 5" xfId="27550" xr:uid="{00000000-0005-0000-0000-0000DA6A0000}"/>
    <cellStyle name="Note 2 2 2 5 3 6" xfId="27551" xr:uid="{00000000-0005-0000-0000-0000DB6A0000}"/>
    <cellStyle name="Note 2 2 2 5 3 7" xfId="27552" xr:uid="{00000000-0005-0000-0000-0000DC6A0000}"/>
    <cellStyle name="Note 2 2 2 5 3 8" xfId="27553" xr:uid="{00000000-0005-0000-0000-0000DD6A0000}"/>
    <cellStyle name="Note 2 2 2 5 3 9" xfId="27554" xr:uid="{00000000-0005-0000-0000-0000DE6A0000}"/>
    <cellStyle name="Note 2 2 2 5 4" xfId="27555" xr:uid="{00000000-0005-0000-0000-0000DF6A0000}"/>
    <cellStyle name="Note 2 2 2 5 4 10" xfId="27556" xr:uid="{00000000-0005-0000-0000-0000E06A0000}"/>
    <cellStyle name="Note 2 2 2 5 4 2" xfId="27557" xr:uid="{00000000-0005-0000-0000-0000E16A0000}"/>
    <cellStyle name="Note 2 2 2 5 4 2 2" xfId="27558" xr:uid="{00000000-0005-0000-0000-0000E26A0000}"/>
    <cellStyle name="Note 2 2 2 5 4 2 3" xfId="27559" xr:uid="{00000000-0005-0000-0000-0000E36A0000}"/>
    <cellStyle name="Note 2 2 2 5 4 2 4" xfId="27560" xr:uid="{00000000-0005-0000-0000-0000E46A0000}"/>
    <cellStyle name="Note 2 2 2 5 4 2 5" xfId="27561" xr:uid="{00000000-0005-0000-0000-0000E56A0000}"/>
    <cellStyle name="Note 2 2 2 5 4 2 6" xfId="27562" xr:uid="{00000000-0005-0000-0000-0000E66A0000}"/>
    <cellStyle name="Note 2 2 2 5 4 2 7" xfId="27563" xr:uid="{00000000-0005-0000-0000-0000E76A0000}"/>
    <cellStyle name="Note 2 2 2 5 4 2 8" xfId="27564" xr:uid="{00000000-0005-0000-0000-0000E86A0000}"/>
    <cellStyle name="Note 2 2 2 5 4 3" xfId="27565" xr:uid="{00000000-0005-0000-0000-0000E96A0000}"/>
    <cellStyle name="Note 2 2 2 5 4 4" xfId="27566" xr:uid="{00000000-0005-0000-0000-0000EA6A0000}"/>
    <cellStyle name="Note 2 2 2 5 4 5" xfId="27567" xr:uid="{00000000-0005-0000-0000-0000EB6A0000}"/>
    <cellStyle name="Note 2 2 2 5 4 6" xfId="27568" xr:uid="{00000000-0005-0000-0000-0000EC6A0000}"/>
    <cellStyle name="Note 2 2 2 5 4 7" xfId="27569" xr:uid="{00000000-0005-0000-0000-0000ED6A0000}"/>
    <cellStyle name="Note 2 2 2 5 4 8" xfId="27570" xr:uid="{00000000-0005-0000-0000-0000EE6A0000}"/>
    <cellStyle name="Note 2 2 2 5 4 9" xfId="27571" xr:uid="{00000000-0005-0000-0000-0000EF6A0000}"/>
    <cellStyle name="Note 2 2 2 5 5" xfId="27572" xr:uid="{00000000-0005-0000-0000-0000F06A0000}"/>
    <cellStyle name="Note 2 2 2 5 5 2" xfId="27573" xr:uid="{00000000-0005-0000-0000-0000F16A0000}"/>
    <cellStyle name="Note 2 2 2 5 5 3" xfId="27574" xr:uid="{00000000-0005-0000-0000-0000F26A0000}"/>
    <cellStyle name="Note 2 2 2 5 5 4" xfId="27575" xr:uid="{00000000-0005-0000-0000-0000F36A0000}"/>
    <cellStyle name="Note 2 2 2 5 5 5" xfId="27576" xr:uid="{00000000-0005-0000-0000-0000F46A0000}"/>
    <cellStyle name="Note 2 2 2 5 5 6" xfId="27577" xr:uid="{00000000-0005-0000-0000-0000F56A0000}"/>
    <cellStyle name="Note 2 2 2 5 5 7" xfId="27578" xr:uid="{00000000-0005-0000-0000-0000F66A0000}"/>
    <cellStyle name="Note 2 2 2 5 5 8" xfId="27579" xr:uid="{00000000-0005-0000-0000-0000F76A0000}"/>
    <cellStyle name="Note 2 2 2 5 5 9" xfId="27580" xr:uid="{00000000-0005-0000-0000-0000F86A0000}"/>
    <cellStyle name="Note 2 2 2 5 6" xfId="27581" xr:uid="{00000000-0005-0000-0000-0000F96A0000}"/>
    <cellStyle name="Note 2 2 2 5 6 2" xfId="27582" xr:uid="{00000000-0005-0000-0000-0000FA6A0000}"/>
    <cellStyle name="Note 2 2 2 5 6 3" xfId="27583" xr:uid="{00000000-0005-0000-0000-0000FB6A0000}"/>
    <cellStyle name="Note 2 2 2 5 6 4" xfId="27584" xr:uid="{00000000-0005-0000-0000-0000FC6A0000}"/>
    <cellStyle name="Note 2 2 2 5 6 5" xfId="27585" xr:uid="{00000000-0005-0000-0000-0000FD6A0000}"/>
    <cellStyle name="Note 2 2 2 5 6 6" xfId="27586" xr:uid="{00000000-0005-0000-0000-0000FE6A0000}"/>
    <cellStyle name="Note 2 2 2 5 6 7" xfId="27587" xr:uid="{00000000-0005-0000-0000-0000FF6A0000}"/>
    <cellStyle name="Note 2 2 2 5 6 8" xfId="27588" xr:uid="{00000000-0005-0000-0000-0000006B0000}"/>
    <cellStyle name="Note 2 2 2 5 7" xfId="27589" xr:uid="{00000000-0005-0000-0000-0000016B0000}"/>
    <cellStyle name="Note 2 2 2 5 7 2" xfId="27590" xr:uid="{00000000-0005-0000-0000-0000026B0000}"/>
    <cellStyle name="Note 2 2 2 5 7 3" xfId="27591" xr:uid="{00000000-0005-0000-0000-0000036B0000}"/>
    <cellStyle name="Note 2 2 2 5 7 4" xfId="27592" xr:uid="{00000000-0005-0000-0000-0000046B0000}"/>
    <cellStyle name="Note 2 2 2 5 7 5" xfId="27593" xr:uid="{00000000-0005-0000-0000-0000056B0000}"/>
    <cellStyle name="Note 2 2 2 5 7 6" xfId="27594" xr:uid="{00000000-0005-0000-0000-0000066B0000}"/>
    <cellStyle name="Note 2 2 2 5 7 7" xfId="27595" xr:uid="{00000000-0005-0000-0000-0000076B0000}"/>
    <cellStyle name="Note 2 2 2 5 7 8" xfId="27596" xr:uid="{00000000-0005-0000-0000-0000086B0000}"/>
    <cellStyle name="Note 2 2 2 5 8" xfId="27597" xr:uid="{00000000-0005-0000-0000-0000096B0000}"/>
    <cellStyle name="Note 2 2 2 5 8 2" xfId="27598" xr:uid="{00000000-0005-0000-0000-00000A6B0000}"/>
    <cellStyle name="Note 2 2 2 5 8 3" xfId="27599" xr:uid="{00000000-0005-0000-0000-00000B6B0000}"/>
    <cellStyle name="Note 2 2 2 5 8 4" xfId="27600" xr:uid="{00000000-0005-0000-0000-00000C6B0000}"/>
    <cellStyle name="Note 2 2 2 5 8 5" xfId="27601" xr:uid="{00000000-0005-0000-0000-00000D6B0000}"/>
    <cellStyle name="Note 2 2 2 5 8 6" xfId="27602" xr:uid="{00000000-0005-0000-0000-00000E6B0000}"/>
    <cellStyle name="Note 2 2 2 5 8 7" xfId="27603" xr:uid="{00000000-0005-0000-0000-00000F6B0000}"/>
    <cellStyle name="Note 2 2 2 5 8 8" xfId="27604" xr:uid="{00000000-0005-0000-0000-0000106B0000}"/>
    <cellStyle name="Note 2 2 2 5 9" xfId="27605" xr:uid="{00000000-0005-0000-0000-0000116B0000}"/>
    <cellStyle name="Note 2 2 2 5 9 2" xfId="27606" xr:uid="{00000000-0005-0000-0000-0000126B0000}"/>
    <cellStyle name="Note 2 2 2 5 9 3" xfId="27607" xr:uid="{00000000-0005-0000-0000-0000136B0000}"/>
    <cellStyle name="Note 2 2 2 5 9 4" xfId="27608" xr:uid="{00000000-0005-0000-0000-0000146B0000}"/>
    <cellStyle name="Note 2 2 2 5 9 5" xfId="27609" xr:uid="{00000000-0005-0000-0000-0000156B0000}"/>
    <cellStyle name="Note 2 2 2 5 9 6" xfId="27610" xr:uid="{00000000-0005-0000-0000-0000166B0000}"/>
    <cellStyle name="Note 2 2 2 5 9 7" xfId="27611" xr:uid="{00000000-0005-0000-0000-0000176B0000}"/>
    <cellStyle name="Note 2 2 2 5 9 8" xfId="27612" xr:uid="{00000000-0005-0000-0000-0000186B0000}"/>
    <cellStyle name="Note 2 2 2 6" xfId="1113" xr:uid="{00000000-0005-0000-0000-0000196B0000}"/>
    <cellStyle name="Note 2 2 2 6 10" xfId="27613" xr:uid="{00000000-0005-0000-0000-00001A6B0000}"/>
    <cellStyle name="Note 2 2 2 6 11" xfId="27614" xr:uid="{00000000-0005-0000-0000-00001B6B0000}"/>
    <cellStyle name="Note 2 2 2 6 12" xfId="27615" xr:uid="{00000000-0005-0000-0000-00001C6B0000}"/>
    <cellStyle name="Note 2 2 2 6 13" xfId="27616" xr:uid="{00000000-0005-0000-0000-00001D6B0000}"/>
    <cellStyle name="Note 2 2 2 6 14" xfId="27617" xr:uid="{00000000-0005-0000-0000-00001E6B0000}"/>
    <cellStyle name="Note 2 2 2 6 15" xfId="27618" xr:uid="{00000000-0005-0000-0000-00001F6B0000}"/>
    <cellStyle name="Note 2 2 2 6 16" xfId="27619" xr:uid="{00000000-0005-0000-0000-0000206B0000}"/>
    <cellStyle name="Note 2 2 2 6 2" xfId="1114" xr:uid="{00000000-0005-0000-0000-0000216B0000}"/>
    <cellStyle name="Note 2 2 2 6 2 10" xfId="27620" xr:uid="{00000000-0005-0000-0000-0000226B0000}"/>
    <cellStyle name="Note 2 2 2 6 2 2" xfId="27621" xr:uid="{00000000-0005-0000-0000-0000236B0000}"/>
    <cellStyle name="Note 2 2 2 6 2 2 2" xfId="27622" xr:uid="{00000000-0005-0000-0000-0000246B0000}"/>
    <cellStyle name="Note 2 2 2 6 2 2 3" xfId="27623" xr:uid="{00000000-0005-0000-0000-0000256B0000}"/>
    <cellStyle name="Note 2 2 2 6 2 2 4" xfId="27624" xr:uid="{00000000-0005-0000-0000-0000266B0000}"/>
    <cellStyle name="Note 2 2 2 6 2 2 5" xfId="27625" xr:uid="{00000000-0005-0000-0000-0000276B0000}"/>
    <cellStyle name="Note 2 2 2 6 2 2 6" xfId="27626" xr:uid="{00000000-0005-0000-0000-0000286B0000}"/>
    <cellStyle name="Note 2 2 2 6 2 2 7" xfId="27627" xr:uid="{00000000-0005-0000-0000-0000296B0000}"/>
    <cellStyle name="Note 2 2 2 6 2 2 8" xfId="27628" xr:uid="{00000000-0005-0000-0000-00002A6B0000}"/>
    <cellStyle name="Note 2 2 2 6 2 3" xfId="27629" xr:uid="{00000000-0005-0000-0000-00002B6B0000}"/>
    <cellStyle name="Note 2 2 2 6 2 4" xfId="27630" xr:uid="{00000000-0005-0000-0000-00002C6B0000}"/>
    <cellStyle name="Note 2 2 2 6 2 5" xfId="27631" xr:uid="{00000000-0005-0000-0000-00002D6B0000}"/>
    <cellStyle name="Note 2 2 2 6 2 6" xfId="27632" xr:uid="{00000000-0005-0000-0000-00002E6B0000}"/>
    <cellStyle name="Note 2 2 2 6 2 7" xfId="27633" xr:uid="{00000000-0005-0000-0000-00002F6B0000}"/>
    <cellStyle name="Note 2 2 2 6 2 8" xfId="27634" xr:uid="{00000000-0005-0000-0000-0000306B0000}"/>
    <cellStyle name="Note 2 2 2 6 2 9" xfId="27635" xr:uid="{00000000-0005-0000-0000-0000316B0000}"/>
    <cellStyle name="Note 2 2 2 6 3" xfId="27636" xr:uid="{00000000-0005-0000-0000-0000326B0000}"/>
    <cellStyle name="Note 2 2 2 6 3 10" xfId="27637" xr:uid="{00000000-0005-0000-0000-0000336B0000}"/>
    <cellStyle name="Note 2 2 2 6 3 2" xfId="27638" xr:uid="{00000000-0005-0000-0000-0000346B0000}"/>
    <cellStyle name="Note 2 2 2 6 3 2 2" xfId="27639" xr:uid="{00000000-0005-0000-0000-0000356B0000}"/>
    <cellStyle name="Note 2 2 2 6 3 2 3" xfId="27640" xr:uid="{00000000-0005-0000-0000-0000366B0000}"/>
    <cellStyle name="Note 2 2 2 6 3 2 4" xfId="27641" xr:uid="{00000000-0005-0000-0000-0000376B0000}"/>
    <cellStyle name="Note 2 2 2 6 3 2 5" xfId="27642" xr:uid="{00000000-0005-0000-0000-0000386B0000}"/>
    <cellStyle name="Note 2 2 2 6 3 2 6" xfId="27643" xr:uid="{00000000-0005-0000-0000-0000396B0000}"/>
    <cellStyle name="Note 2 2 2 6 3 2 7" xfId="27644" xr:uid="{00000000-0005-0000-0000-00003A6B0000}"/>
    <cellStyle name="Note 2 2 2 6 3 2 8" xfId="27645" xr:uid="{00000000-0005-0000-0000-00003B6B0000}"/>
    <cellStyle name="Note 2 2 2 6 3 3" xfId="27646" xr:uid="{00000000-0005-0000-0000-00003C6B0000}"/>
    <cellStyle name="Note 2 2 2 6 3 4" xfId="27647" xr:uid="{00000000-0005-0000-0000-00003D6B0000}"/>
    <cellStyle name="Note 2 2 2 6 3 5" xfId="27648" xr:uid="{00000000-0005-0000-0000-00003E6B0000}"/>
    <cellStyle name="Note 2 2 2 6 3 6" xfId="27649" xr:uid="{00000000-0005-0000-0000-00003F6B0000}"/>
    <cellStyle name="Note 2 2 2 6 3 7" xfId="27650" xr:uid="{00000000-0005-0000-0000-0000406B0000}"/>
    <cellStyle name="Note 2 2 2 6 3 8" xfId="27651" xr:uid="{00000000-0005-0000-0000-0000416B0000}"/>
    <cellStyle name="Note 2 2 2 6 3 9" xfId="27652" xr:uid="{00000000-0005-0000-0000-0000426B0000}"/>
    <cellStyle name="Note 2 2 2 6 4" xfId="27653" xr:uid="{00000000-0005-0000-0000-0000436B0000}"/>
    <cellStyle name="Note 2 2 2 6 4 2" xfId="27654" xr:uid="{00000000-0005-0000-0000-0000446B0000}"/>
    <cellStyle name="Note 2 2 2 6 4 3" xfId="27655" xr:uid="{00000000-0005-0000-0000-0000456B0000}"/>
    <cellStyle name="Note 2 2 2 6 4 4" xfId="27656" xr:uid="{00000000-0005-0000-0000-0000466B0000}"/>
    <cellStyle name="Note 2 2 2 6 4 5" xfId="27657" xr:uid="{00000000-0005-0000-0000-0000476B0000}"/>
    <cellStyle name="Note 2 2 2 6 4 6" xfId="27658" xr:uid="{00000000-0005-0000-0000-0000486B0000}"/>
    <cellStyle name="Note 2 2 2 6 4 7" xfId="27659" xr:uid="{00000000-0005-0000-0000-0000496B0000}"/>
    <cellStyle name="Note 2 2 2 6 4 8" xfId="27660" xr:uid="{00000000-0005-0000-0000-00004A6B0000}"/>
    <cellStyle name="Note 2 2 2 6 4 9" xfId="27661" xr:uid="{00000000-0005-0000-0000-00004B6B0000}"/>
    <cellStyle name="Note 2 2 2 6 5" xfId="27662" xr:uid="{00000000-0005-0000-0000-00004C6B0000}"/>
    <cellStyle name="Note 2 2 2 6 5 2" xfId="27663" xr:uid="{00000000-0005-0000-0000-00004D6B0000}"/>
    <cellStyle name="Note 2 2 2 6 5 3" xfId="27664" xr:uid="{00000000-0005-0000-0000-00004E6B0000}"/>
    <cellStyle name="Note 2 2 2 6 5 4" xfId="27665" xr:uid="{00000000-0005-0000-0000-00004F6B0000}"/>
    <cellStyle name="Note 2 2 2 6 5 5" xfId="27666" xr:uid="{00000000-0005-0000-0000-0000506B0000}"/>
    <cellStyle name="Note 2 2 2 6 5 6" xfId="27667" xr:uid="{00000000-0005-0000-0000-0000516B0000}"/>
    <cellStyle name="Note 2 2 2 6 5 7" xfId="27668" xr:uid="{00000000-0005-0000-0000-0000526B0000}"/>
    <cellStyle name="Note 2 2 2 6 5 8" xfId="27669" xr:uid="{00000000-0005-0000-0000-0000536B0000}"/>
    <cellStyle name="Note 2 2 2 6 6" xfId="27670" xr:uid="{00000000-0005-0000-0000-0000546B0000}"/>
    <cellStyle name="Note 2 2 2 6 6 2" xfId="27671" xr:uid="{00000000-0005-0000-0000-0000556B0000}"/>
    <cellStyle name="Note 2 2 2 6 6 3" xfId="27672" xr:uid="{00000000-0005-0000-0000-0000566B0000}"/>
    <cellStyle name="Note 2 2 2 6 6 4" xfId="27673" xr:uid="{00000000-0005-0000-0000-0000576B0000}"/>
    <cellStyle name="Note 2 2 2 6 6 5" xfId="27674" xr:uid="{00000000-0005-0000-0000-0000586B0000}"/>
    <cellStyle name="Note 2 2 2 6 6 6" xfId="27675" xr:uid="{00000000-0005-0000-0000-0000596B0000}"/>
    <cellStyle name="Note 2 2 2 6 6 7" xfId="27676" xr:uid="{00000000-0005-0000-0000-00005A6B0000}"/>
    <cellStyle name="Note 2 2 2 6 6 8" xfId="27677" xr:uid="{00000000-0005-0000-0000-00005B6B0000}"/>
    <cellStyle name="Note 2 2 2 6 7" xfId="27678" xr:uid="{00000000-0005-0000-0000-00005C6B0000}"/>
    <cellStyle name="Note 2 2 2 6 7 2" xfId="27679" xr:uid="{00000000-0005-0000-0000-00005D6B0000}"/>
    <cellStyle name="Note 2 2 2 6 7 3" xfId="27680" xr:uid="{00000000-0005-0000-0000-00005E6B0000}"/>
    <cellStyle name="Note 2 2 2 6 7 4" xfId="27681" xr:uid="{00000000-0005-0000-0000-00005F6B0000}"/>
    <cellStyle name="Note 2 2 2 6 7 5" xfId="27682" xr:uid="{00000000-0005-0000-0000-0000606B0000}"/>
    <cellStyle name="Note 2 2 2 6 7 6" xfId="27683" xr:uid="{00000000-0005-0000-0000-0000616B0000}"/>
    <cellStyle name="Note 2 2 2 6 7 7" xfId="27684" xr:uid="{00000000-0005-0000-0000-0000626B0000}"/>
    <cellStyle name="Note 2 2 2 6 7 8" xfId="27685" xr:uid="{00000000-0005-0000-0000-0000636B0000}"/>
    <cellStyle name="Note 2 2 2 6 8" xfId="27686" xr:uid="{00000000-0005-0000-0000-0000646B0000}"/>
    <cellStyle name="Note 2 2 2 6 8 2" xfId="27687" xr:uid="{00000000-0005-0000-0000-0000656B0000}"/>
    <cellStyle name="Note 2 2 2 6 8 3" xfId="27688" xr:uid="{00000000-0005-0000-0000-0000666B0000}"/>
    <cellStyle name="Note 2 2 2 6 8 4" xfId="27689" xr:uid="{00000000-0005-0000-0000-0000676B0000}"/>
    <cellStyle name="Note 2 2 2 6 8 5" xfId="27690" xr:uid="{00000000-0005-0000-0000-0000686B0000}"/>
    <cellStyle name="Note 2 2 2 6 8 6" xfId="27691" xr:uid="{00000000-0005-0000-0000-0000696B0000}"/>
    <cellStyle name="Note 2 2 2 6 8 7" xfId="27692" xr:uid="{00000000-0005-0000-0000-00006A6B0000}"/>
    <cellStyle name="Note 2 2 2 6 8 8" xfId="27693" xr:uid="{00000000-0005-0000-0000-00006B6B0000}"/>
    <cellStyle name="Note 2 2 2 6 9" xfId="27694" xr:uid="{00000000-0005-0000-0000-00006C6B0000}"/>
    <cellStyle name="Note 2 2 2 7" xfId="1115" xr:uid="{00000000-0005-0000-0000-00006D6B0000}"/>
    <cellStyle name="Note 2 2 2 7 10" xfId="27695" xr:uid="{00000000-0005-0000-0000-00006E6B0000}"/>
    <cellStyle name="Note 2 2 2 7 2" xfId="27696" xr:uid="{00000000-0005-0000-0000-00006F6B0000}"/>
    <cellStyle name="Note 2 2 2 7 2 2" xfId="27697" xr:uid="{00000000-0005-0000-0000-0000706B0000}"/>
    <cellStyle name="Note 2 2 2 7 2 3" xfId="27698" xr:uid="{00000000-0005-0000-0000-0000716B0000}"/>
    <cellStyle name="Note 2 2 2 7 2 4" xfId="27699" xr:uid="{00000000-0005-0000-0000-0000726B0000}"/>
    <cellStyle name="Note 2 2 2 7 2 5" xfId="27700" xr:uid="{00000000-0005-0000-0000-0000736B0000}"/>
    <cellStyle name="Note 2 2 2 7 2 6" xfId="27701" xr:uid="{00000000-0005-0000-0000-0000746B0000}"/>
    <cellStyle name="Note 2 2 2 7 2 7" xfId="27702" xr:uid="{00000000-0005-0000-0000-0000756B0000}"/>
    <cellStyle name="Note 2 2 2 7 2 8" xfId="27703" xr:uid="{00000000-0005-0000-0000-0000766B0000}"/>
    <cellStyle name="Note 2 2 2 7 3" xfId="27704" xr:uid="{00000000-0005-0000-0000-0000776B0000}"/>
    <cellStyle name="Note 2 2 2 7 4" xfId="27705" xr:uid="{00000000-0005-0000-0000-0000786B0000}"/>
    <cellStyle name="Note 2 2 2 7 5" xfId="27706" xr:uid="{00000000-0005-0000-0000-0000796B0000}"/>
    <cellStyle name="Note 2 2 2 7 6" xfId="27707" xr:uid="{00000000-0005-0000-0000-00007A6B0000}"/>
    <cellStyle name="Note 2 2 2 7 7" xfId="27708" xr:uid="{00000000-0005-0000-0000-00007B6B0000}"/>
    <cellStyle name="Note 2 2 2 7 8" xfId="27709" xr:uid="{00000000-0005-0000-0000-00007C6B0000}"/>
    <cellStyle name="Note 2 2 2 7 9" xfId="27710" xr:uid="{00000000-0005-0000-0000-00007D6B0000}"/>
    <cellStyle name="Note 2 2 2 8" xfId="27711" xr:uid="{00000000-0005-0000-0000-00007E6B0000}"/>
    <cellStyle name="Note 2 2 2 8 10" xfId="27712" xr:uid="{00000000-0005-0000-0000-00007F6B0000}"/>
    <cellStyle name="Note 2 2 2 8 2" xfId="27713" xr:uid="{00000000-0005-0000-0000-0000806B0000}"/>
    <cellStyle name="Note 2 2 2 8 2 2" xfId="27714" xr:uid="{00000000-0005-0000-0000-0000816B0000}"/>
    <cellStyle name="Note 2 2 2 8 2 3" xfId="27715" xr:uid="{00000000-0005-0000-0000-0000826B0000}"/>
    <cellStyle name="Note 2 2 2 8 2 4" xfId="27716" xr:uid="{00000000-0005-0000-0000-0000836B0000}"/>
    <cellStyle name="Note 2 2 2 8 2 5" xfId="27717" xr:uid="{00000000-0005-0000-0000-0000846B0000}"/>
    <cellStyle name="Note 2 2 2 8 2 6" xfId="27718" xr:uid="{00000000-0005-0000-0000-0000856B0000}"/>
    <cellStyle name="Note 2 2 2 8 2 7" xfId="27719" xr:uid="{00000000-0005-0000-0000-0000866B0000}"/>
    <cellStyle name="Note 2 2 2 8 2 8" xfId="27720" xr:uid="{00000000-0005-0000-0000-0000876B0000}"/>
    <cellStyle name="Note 2 2 2 8 3" xfId="27721" xr:uid="{00000000-0005-0000-0000-0000886B0000}"/>
    <cellStyle name="Note 2 2 2 8 4" xfId="27722" xr:uid="{00000000-0005-0000-0000-0000896B0000}"/>
    <cellStyle name="Note 2 2 2 8 5" xfId="27723" xr:uid="{00000000-0005-0000-0000-00008A6B0000}"/>
    <cellStyle name="Note 2 2 2 8 6" xfId="27724" xr:uid="{00000000-0005-0000-0000-00008B6B0000}"/>
    <cellStyle name="Note 2 2 2 8 7" xfId="27725" xr:uid="{00000000-0005-0000-0000-00008C6B0000}"/>
    <cellStyle name="Note 2 2 2 8 8" xfId="27726" xr:uid="{00000000-0005-0000-0000-00008D6B0000}"/>
    <cellStyle name="Note 2 2 2 8 9" xfId="27727" xr:uid="{00000000-0005-0000-0000-00008E6B0000}"/>
    <cellStyle name="Note 2 2 2 9" xfId="27728" xr:uid="{00000000-0005-0000-0000-00008F6B0000}"/>
    <cellStyle name="Note 2 2 2 9 2" xfId="27729" xr:uid="{00000000-0005-0000-0000-0000906B0000}"/>
    <cellStyle name="Note 2 2 2 9 3" xfId="27730" xr:uid="{00000000-0005-0000-0000-0000916B0000}"/>
    <cellStyle name="Note 2 2 2 9 4" xfId="27731" xr:uid="{00000000-0005-0000-0000-0000926B0000}"/>
    <cellStyle name="Note 2 2 2 9 5" xfId="27732" xr:uid="{00000000-0005-0000-0000-0000936B0000}"/>
    <cellStyle name="Note 2 2 2 9 6" xfId="27733" xr:uid="{00000000-0005-0000-0000-0000946B0000}"/>
    <cellStyle name="Note 2 2 2 9 7" xfId="27734" xr:uid="{00000000-0005-0000-0000-0000956B0000}"/>
    <cellStyle name="Note 2 2 2 9 8" xfId="27735" xr:uid="{00000000-0005-0000-0000-0000966B0000}"/>
    <cellStyle name="Note 2 2 2 9 9" xfId="27736" xr:uid="{00000000-0005-0000-0000-0000976B0000}"/>
    <cellStyle name="Note 2 2 20" xfId="27737" xr:uid="{00000000-0005-0000-0000-0000986B0000}"/>
    <cellStyle name="Note 2 2 21" xfId="27738" xr:uid="{00000000-0005-0000-0000-0000996B0000}"/>
    <cellStyle name="Note 2 2 3" xfId="1116" xr:uid="{00000000-0005-0000-0000-00009A6B0000}"/>
    <cellStyle name="Note 2 2 3 10" xfId="27739" xr:uid="{00000000-0005-0000-0000-00009B6B0000}"/>
    <cellStyle name="Note 2 2 3 10 2" xfId="27740" xr:uid="{00000000-0005-0000-0000-00009C6B0000}"/>
    <cellStyle name="Note 2 2 3 10 3" xfId="27741" xr:uid="{00000000-0005-0000-0000-00009D6B0000}"/>
    <cellStyle name="Note 2 2 3 10 4" xfId="27742" xr:uid="{00000000-0005-0000-0000-00009E6B0000}"/>
    <cellStyle name="Note 2 2 3 10 5" xfId="27743" xr:uid="{00000000-0005-0000-0000-00009F6B0000}"/>
    <cellStyle name="Note 2 2 3 10 6" xfId="27744" xr:uid="{00000000-0005-0000-0000-0000A06B0000}"/>
    <cellStyle name="Note 2 2 3 10 7" xfId="27745" xr:uid="{00000000-0005-0000-0000-0000A16B0000}"/>
    <cellStyle name="Note 2 2 3 10 8" xfId="27746" xr:uid="{00000000-0005-0000-0000-0000A26B0000}"/>
    <cellStyle name="Note 2 2 3 11" xfId="27747" xr:uid="{00000000-0005-0000-0000-0000A36B0000}"/>
    <cellStyle name="Note 2 2 3 11 2" xfId="27748" xr:uid="{00000000-0005-0000-0000-0000A46B0000}"/>
    <cellStyle name="Note 2 2 3 11 3" xfId="27749" xr:uid="{00000000-0005-0000-0000-0000A56B0000}"/>
    <cellStyle name="Note 2 2 3 11 4" xfId="27750" xr:uid="{00000000-0005-0000-0000-0000A66B0000}"/>
    <cellStyle name="Note 2 2 3 11 5" xfId="27751" xr:uid="{00000000-0005-0000-0000-0000A76B0000}"/>
    <cellStyle name="Note 2 2 3 11 6" xfId="27752" xr:uid="{00000000-0005-0000-0000-0000A86B0000}"/>
    <cellStyle name="Note 2 2 3 11 7" xfId="27753" xr:uid="{00000000-0005-0000-0000-0000A96B0000}"/>
    <cellStyle name="Note 2 2 3 11 8" xfId="27754" xr:uid="{00000000-0005-0000-0000-0000AA6B0000}"/>
    <cellStyle name="Note 2 2 3 12" xfId="27755" xr:uid="{00000000-0005-0000-0000-0000AB6B0000}"/>
    <cellStyle name="Note 2 2 3 13" xfId="27756" xr:uid="{00000000-0005-0000-0000-0000AC6B0000}"/>
    <cellStyle name="Note 2 2 3 14" xfId="27757" xr:uid="{00000000-0005-0000-0000-0000AD6B0000}"/>
    <cellStyle name="Note 2 2 3 15" xfId="27758" xr:uid="{00000000-0005-0000-0000-0000AE6B0000}"/>
    <cellStyle name="Note 2 2 3 16" xfId="27759" xr:uid="{00000000-0005-0000-0000-0000AF6B0000}"/>
    <cellStyle name="Note 2 2 3 17" xfId="27760" xr:uid="{00000000-0005-0000-0000-0000B06B0000}"/>
    <cellStyle name="Note 2 2 3 18" xfId="27761" xr:uid="{00000000-0005-0000-0000-0000B16B0000}"/>
    <cellStyle name="Note 2 2 3 19" xfId="27762" xr:uid="{00000000-0005-0000-0000-0000B26B0000}"/>
    <cellStyle name="Note 2 2 3 2" xfId="1117" xr:uid="{00000000-0005-0000-0000-0000B36B0000}"/>
    <cellStyle name="Note 2 2 3 2 10" xfId="27763" xr:uid="{00000000-0005-0000-0000-0000B46B0000}"/>
    <cellStyle name="Note 2 2 3 2 11" xfId="27764" xr:uid="{00000000-0005-0000-0000-0000B56B0000}"/>
    <cellStyle name="Note 2 2 3 2 12" xfId="27765" xr:uid="{00000000-0005-0000-0000-0000B66B0000}"/>
    <cellStyle name="Note 2 2 3 2 13" xfId="27766" xr:uid="{00000000-0005-0000-0000-0000B76B0000}"/>
    <cellStyle name="Note 2 2 3 2 14" xfId="27767" xr:uid="{00000000-0005-0000-0000-0000B86B0000}"/>
    <cellStyle name="Note 2 2 3 2 15" xfId="27768" xr:uid="{00000000-0005-0000-0000-0000B96B0000}"/>
    <cellStyle name="Note 2 2 3 2 16" xfId="27769" xr:uid="{00000000-0005-0000-0000-0000BA6B0000}"/>
    <cellStyle name="Note 2 2 3 2 17" xfId="27770" xr:uid="{00000000-0005-0000-0000-0000BB6B0000}"/>
    <cellStyle name="Note 2 2 3 2 2" xfId="1118" xr:uid="{00000000-0005-0000-0000-0000BC6B0000}"/>
    <cellStyle name="Note 2 2 3 2 2 10" xfId="27771" xr:uid="{00000000-0005-0000-0000-0000BD6B0000}"/>
    <cellStyle name="Note 2 2 3 2 2 11" xfId="27772" xr:uid="{00000000-0005-0000-0000-0000BE6B0000}"/>
    <cellStyle name="Note 2 2 3 2 2 12" xfId="27773" xr:uid="{00000000-0005-0000-0000-0000BF6B0000}"/>
    <cellStyle name="Note 2 2 3 2 2 13" xfId="27774" xr:uid="{00000000-0005-0000-0000-0000C06B0000}"/>
    <cellStyle name="Note 2 2 3 2 2 14" xfId="27775" xr:uid="{00000000-0005-0000-0000-0000C16B0000}"/>
    <cellStyle name="Note 2 2 3 2 2 15" xfId="27776" xr:uid="{00000000-0005-0000-0000-0000C26B0000}"/>
    <cellStyle name="Note 2 2 3 2 2 16" xfId="27777" xr:uid="{00000000-0005-0000-0000-0000C36B0000}"/>
    <cellStyle name="Note 2 2 3 2 2 2" xfId="1119" xr:uid="{00000000-0005-0000-0000-0000C46B0000}"/>
    <cellStyle name="Note 2 2 3 2 2 2 10" xfId="27778" xr:uid="{00000000-0005-0000-0000-0000C56B0000}"/>
    <cellStyle name="Note 2 2 3 2 2 2 2" xfId="27779" xr:uid="{00000000-0005-0000-0000-0000C66B0000}"/>
    <cellStyle name="Note 2 2 3 2 2 2 2 2" xfId="27780" xr:uid="{00000000-0005-0000-0000-0000C76B0000}"/>
    <cellStyle name="Note 2 2 3 2 2 2 2 3" xfId="27781" xr:uid="{00000000-0005-0000-0000-0000C86B0000}"/>
    <cellStyle name="Note 2 2 3 2 2 2 2 4" xfId="27782" xr:uid="{00000000-0005-0000-0000-0000C96B0000}"/>
    <cellStyle name="Note 2 2 3 2 2 2 2 5" xfId="27783" xr:uid="{00000000-0005-0000-0000-0000CA6B0000}"/>
    <cellStyle name="Note 2 2 3 2 2 2 2 6" xfId="27784" xr:uid="{00000000-0005-0000-0000-0000CB6B0000}"/>
    <cellStyle name="Note 2 2 3 2 2 2 2 7" xfId="27785" xr:uid="{00000000-0005-0000-0000-0000CC6B0000}"/>
    <cellStyle name="Note 2 2 3 2 2 2 2 8" xfId="27786" xr:uid="{00000000-0005-0000-0000-0000CD6B0000}"/>
    <cellStyle name="Note 2 2 3 2 2 2 3" xfId="27787" xr:uid="{00000000-0005-0000-0000-0000CE6B0000}"/>
    <cellStyle name="Note 2 2 3 2 2 2 4" xfId="27788" xr:uid="{00000000-0005-0000-0000-0000CF6B0000}"/>
    <cellStyle name="Note 2 2 3 2 2 2 5" xfId="27789" xr:uid="{00000000-0005-0000-0000-0000D06B0000}"/>
    <cellStyle name="Note 2 2 3 2 2 2 6" xfId="27790" xr:uid="{00000000-0005-0000-0000-0000D16B0000}"/>
    <cellStyle name="Note 2 2 3 2 2 2 7" xfId="27791" xr:uid="{00000000-0005-0000-0000-0000D26B0000}"/>
    <cellStyle name="Note 2 2 3 2 2 2 8" xfId="27792" xr:uid="{00000000-0005-0000-0000-0000D36B0000}"/>
    <cellStyle name="Note 2 2 3 2 2 2 9" xfId="27793" xr:uid="{00000000-0005-0000-0000-0000D46B0000}"/>
    <cellStyle name="Note 2 2 3 2 2 3" xfId="27794" xr:uid="{00000000-0005-0000-0000-0000D56B0000}"/>
    <cellStyle name="Note 2 2 3 2 2 3 10" xfId="27795" xr:uid="{00000000-0005-0000-0000-0000D66B0000}"/>
    <cellStyle name="Note 2 2 3 2 2 3 2" xfId="27796" xr:uid="{00000000-0005-0000-0000-0000D76B0000}"/>
    <cellStyle name="Note 2 2 3 2 2 3 2 2" xfId="27797" xr:uid="{00000000-0005-0000-0000-0000D86B0000}"/>
    <cellStyle name="Note 2 2 3 2 2 3 2 3" xfId="27798" xr:uid="{00000000-0005-0000-0000-0000D96B0000}"/>
    <cellStyle name="Note 2 2 3 2 2 3 2 4" xfId="27799" xr:uid="{00000000-0005-0000-0000-0000DA6B0000}"/>
    <cellStyle name="Note 2 2 3 2 2 3 2 5" xfId="27800" xr:uid="{00000000-0005-0000-0000-0000DB6B0000}"/>
    <cellStyle name="Note 2 2 3 2 2 3 2 6" xfId="27801" xr:uid="{00000000-0005-0000-0000-0000DC6B0000}"/>
    <cellStyle name="Note 2 2 3 2 2 3 2 7" xfId="27802" xr:uid="{00000000-0005-0000-0000-0000DD6B0000}"/>
    <cellStyle name="Note 2 2 3 2 2 3 2 8" xfId="27803" xr:uid="{00000000-0005-0000-0000-0000DE6B0000}"/>
    <cellStyle name="Note 2 2 3 2 2 3 3" xfId="27804" xr:uid="{00000000-0005-0000-0000-0000DF6B0000}"/>
    <cellStyle name="Note 2 2 3 2 2 3 4" xfId="27805" xr:uid="{00000000-0005-0000-0000-0000E06B0000}"/>
    <cellStyle name="Note 2 2 3 2 2 3 5" xfId="27806" xr:uid="{00000000-0005-0000-0000-0000E16B0000}"/>
    <cellStyle name="Note 2 2 3 2 2 3 6" xfId="27807" xr:uid="{00000000-0005-0000-0000-0000E26B0000}"/>
    <cellStyle name="Note 2 2 3 2 2 3 7" xfId="27808" xr:uid="{00000000-0005-0000-0000-0000E36B0000}"/>
    <cellStyle name="Note 2 2 3 2 2 3 8" xfId="27809" xr:uid="{00000000-0005-0000-0000-0000E46B0000}"/>
    <cellStyle name="Note 2 2 3 2 2 3 9" xfId="27810" xr:uid="{00000000-0005-0000-0000-0000E56B0000}"/>
    <cellStyle name="Note 2 2 3 2 2 4" xfId="27811" xr:uid="{00000000-0005-0000-0000-0000E66B0000}"/>
    <cellStyle name="Note 2 2 3 2 2 4 2" xfId="27812" xr:uid="{00000000-0005-0000-0000-0000E76B0000}"/>
    <cellStyle name="Note 2 2 3 2 2 4 3" xfId="27813" xr:uid="{00000000-0005-0000-0000-0000E86B0000}"/>
    <cellStyle name="Note 2 2 3 2 2 4 4" xfId="27814" xr:uid="{00000000-0005-0000-0000-0000E96B0000}"/>
    <cellStyle name="Note 2 2 3 2 2 4 5" xfId="27815" xr:uid="{00000000-0005-0000-0000-0000EA6B0000}"/>
    <cellStyle name="Note 2 2 3 2 2 4 6" xfId="27816" xr:uid="{00000000-0005-0000-0000-0000EB6B0000}"/>
    <cellStyle name="Note 2 2 3 2 2 4 7" xfId="27817" xr:uid="{00000000-0005-0000-0000-0000EC6B0000}"/>
    <cellStyle name="Note 2 2 3 2 2 4 8" xfId="27818" xr:uid="{00000000-0005-0000-0000-0000ED6B0000}"/>
    <cellStyle name="Note 2 2 3 2 2 4 9" xfId="27819" xr:uid="{00000000-0005-0000-0000-0000EE6B0000}"/>
    <cellStyle name="Note 2 2 3 2 2 5" xfId="27820" xr:uid="{00000000-0005-0000-0000-0000EF6B0000}"/>
    <cellStyle name="Note 2 2 3 2 2 5 2" xfId="27821" xr:uid="{00000000-0005-0000-0000-0000F06B0000}"/>
    <cellStyle name="Note 2 2 3 2 2 5 3" xfId="27822" xr:uid="{00000000-0005-0000-0000-0000F16B0000}"/>
    <cellStyle name="Note 2 2 3 2 2 5 4" xfId="27823" xr:uid="{00000000-0005-0000-0000-0000F26B0000}"/>
    <cellStyle name="Note 2 2 3 2 2 5 5" xfId="27824" xr:uid="{00000000-0005-0000-0000-0000F36B0000}"/>
    <cellStyle name="Note 2 2 3 2 2 5 6" xfId="27825" xr:uid="{00000000-0005-0000-0000-0000F46B0000}"/>
    <cellStyle name="Note 2 2 3 2 2 5 7" xfId="27826" xr:uid="{00000000-0005-0000-0000-0000F56B0000}"/>
    <cellStyle name="Note 2 2 3 2 2 5 8" xfId="27827" xr:uid="{00000000-0005-0000-0000-0000F66B0000}"/>
    <cellStyle name="Note 2 2 3 2 2 6" xfId="27828" xr:uid="{00000000-0005-0000-0000-0000F76B0000}"/>
    <cellStyle name="Note 2 2 3 2 2 6 2" xfId="27829" xr:uid="{00000000-0005-0000-0000-0000F86B0000}"/>
    <cellStyle name="Note 2 2 3 2 2 6 3" xfId="27830" xr:uid="{00000000-0005-0000-0000-0000F96B0000}"/>
    <cellStyle name="Note 2 2 3 2 2 6 4" xfId="27831" xr:uid="{00000000-0005-0000-0000-0000FA6B0000}"/>
    <cellStyle name="Note 2 2 3 2 2 6 5" xfId="27832" xr:uid="{00000000-0005-0000-0000-0000FB6B0000}"/>
    <cellStyle name="Note 2 2 3 2 2 6 6" xfId="27833" xr:uid="{00000000-0005-0000-0000-0000FC6B0000}"/>
    <cellStyle name="Note 2 2 3 2 2 6 7" xfId="27834" xr:uid="{00000000-0005-0000-0000-0000FD6B0000}"/>
    <cellStyle name="Note 2 2 3 2 2 6 8" xfId="27835" xr:uid="{00000000-0005-0000-0000-0000FE6B0000}"/>
    <cellStyle name="Note 2 2 3 2 2 7" xfId="27836" xr:uid="{00000000-0005-0000-0000-0000FF6B0000}"/>
    <cellStyle name="Note 2 2 3 2 2 7 2" xfId="27837" xr:uid="{00000000-0005-0000-0000-0000006C0000}"/>
    <cellStyle name="Note 2 2 3 2 2 7 3" xfId="27838" xr:uid="{00000000-0005-0000-0000-0000016C0000}"/>
    <cellStyle name="Note 2 2 3 2 2 7 4" xfId="27839" xr:uid="{00000000-0005-0000-0000-0000026C0000}"/>
    <cellStyle name="Note 2 2 3 2 2 7 5" xfId="27840" xr:uid="{00000000-0005-0000-0000-0000036C0000}"/>
    <cellStyle name="Note 2 2 3 2 2 7 6" xfId="27841" xr:uid="{00000000-0005-0000-0000-0000046C0000}"/>
    <cellStyle name="Note 2 2 3 2 2 7 7" xfId="27842" xr:uid="{00000000-0005-0000-0000-0000056C0000}"/>
    <cellStyle name="Note 2 2 3 2 2 7 8" xfId="27843" xr:uid="{00000000-0005-0000-0000-0000066C0000}"/>
    <cellStyle name="Note 2 2 3 2 2 8" xfId="27844" xr:uid="{00000000-0005-0000-0000-0000076C0000}"/>
    <cellStyle name="Note 2 2 3 2 2 8 2" xfId="27845" xr:uid="{00000000-0005-0000-0000-0000086C0000}"/>
    <cellStyle name="Note 2 2 3 2 2 8 3" xfId="27846" xr:uid="{00000000-0005-0000-0000-0000096C0000}"/>
    <cellStyle name="Note 2 2 3 2 2 8 4" xfId="27847" xr:uid="{00000000-0005-0000-0000-00000A6C0000}"/>
    <cellStyle name="Note 2 2 3 2 2 8 5" xfId="27848" xr:uid="{00000000-0005-0000-0000-00000B6C0000}"/>
    <cellStyle name="Note 2 2 3 2 2 8 6" xfId="27849" xr:uid="{00000000-0005-0000-0000-00000C6C0000}"/>
    <cellStyle name="Note 2 2 3 2 2 8 7" xfId="27850" xr:uid="{00000000-0005-0000-0000-00000D6C0000}"/>
    <cellStyle name="Note 2 2 3 2 2 8 8" xfId="27851" xr:uid="{00000000-0005-0000-0000-00000E6C0000}"/>
    <cellStyle name="Note 2 2 3 2 2 9" xfId="27852" xr:uid="{00000000-0005-0000-0000-00000F6C0000}"/>
    <cellStyle name="Note 2 2 3 2 3" xfId="1120" xr:uid="{00000000-0005-0000-0000-0000106C0000}"/>
    <cellStyle name="Note 2 2 3 2 3 10" xfId="27853" xr:uid="{00000000-0005-0000-0000-0000116C0000}"/>
    <cellStyle name="Note 2 2 3 2 3 2" xfId="27854" xr:uid="{00000000-0005-0000-0000-0000126C0000}"/>
    <cellStyle name="Note 2 2 3 2 3 2 2" xfId="27855" xr:uid="{00000000-0005-0000-0000-0000136C0000}"/>
    <cellStyle name="Note 2 2 3 2 3 2 3" xfId="27856" xr:uid="{00000000-0005-0000-0000-0000146C0000}"/>
    <cellStyle name="Note 2 2 3 2 3 2 4" xfId="27857" xr:uid="{00000000-0005-0000-0000-0000156C0000}"/>
    <cellStyle name="Note 2 2 3 2 3 2 5" xfId="27858" xr:uid="{00000000-0005-0000-0000-0000166C0000}"/>
    <cellStyle name="Note 2 2 3 2 3 2 6" xfId="27859" xr:uid="{00000000-0005-0000-0000-0000176C0000}"/>
    <cellStyle name="Note 2 2 3 2 3 2 7" xfId="27860" xr:uid="{00000000-0005-0000-0000-0000186C0000}"/>
    <cellStyle name="Note 2 2 3 2 3 2 8" xfId="27861" xr:uid="{00000000-0005-0000-0000-0000196C0000}"/>
    <cellStyle name="Note 2 2 3 2 3 3" xfId="27862" xr:uid="{00000000-0005-0000-0000-00001A6C0000}"/>
    <cellStyle name="Note 2 2 3 2 3 4" xfId="27863" xr:uid="{00000000-0005-0000-0000-00001B6C0000}"/>
    <cellStyle name="Note 2 2 3 2 3 5" xfId="27864" xr:uid="{00000000-0005-0000-0000-00001C6C0000}"/>
    <cellStyle name="Note 2 2 3 2 3 6" xfId="27865" xr:uid="{00000000-0005-0000-0000-00001D6C0000}"/>
    <cellStyle name="Note 2 2 3 2 3 7" xfId="27866" xr:uid="{00000000-0005-0000-0000-00001E6C0000}"/>
    <cellStyle name="Note 2 2 3 2 3 8" xfId="27867" xr:uid="{00000000-0005-0000-0000-00001F6C0000}"/>
    <cellStyle name="Note 2 2 3 2 3 9" xfId="27868" xr:uid="{00000000-0005-0000-0000-0000206C0000}"/>
    <cellStyle name="Note 2 2 3 2 4" xfId="27869" xr:uid="{00000000-0005-0000-0000-0000216C0000}"/>
    <cellStyle name="Note 2 2 3 2 4 10" xfId="27870" xr:uid="{00000000-0005-0000-0000-0000226C0000}"/>
    <cellStyle name="Note 2 2 3 2 4 2" xfId="27871" xr:uid="{00000000-0005-0000-0000-0000236C0000}"/>
    <cellStyle name="Note 2 2 3 2 4 2 2" xfId="27872" xr:uid="{00000000-0005-0000-0000-0000246C0000}"/>
    <cellStyle name="Note 2 2 3 2 4 2 3" xfId="27873" xr:uid="{00000000-0005-0000-0000-0000256C0000}"/>
    <cellStyle name="Note 2 2 3 2 4 2 4" xfId="27874" xr:uid="{00000000-0005-0000-0000-0000266C0000}"/>
    <cellStyle name="Note 2 2 3 2 4 2 5" xfId="27875" xr:uid="{00000000-0005-0000-0000-0000276C0000}"/>
    <cellStyle name="Note 2 2 3 2 4 2 6" xfId="27876" xr:uid="{00000000-0005-0000-0000-0000286C0000}"/>
    <cellStyle name="Note 2 2 3 2 4 2 7" xfId="27877" xr:uid="{00000000-0005-0000-0000-0000296C0000}"/>
    <cellStyle name="Note 2 2 3 2 4 2 8" xfId="27878" xr:uid="{00000000-0005-0000-0000-00002A6C0000}"/>
    <cellStyle name="Note 2 2 3 2 4 3" xfId="27879" xr:uid="{00000000-0005-0000-0000-00002B6C0000}"/>
    <cellStyle name="Note 2 2 3 2 4 4" xfId="27880" xr:uid="{00000000-0005-0000-0000-00002C6C0000}"/>
    <cellStyle name="Note 2 2 3 2 4 5" xfId="27881" xr:uid="{00000000-0005-0000-0000-00002D6C0000}"/>
    <cellStyle name="Note 2 2 3 2 4 6" xfId="27882" xr:uid="{00000000-0005-0000-0000-00002E6C0000}"/>
    <cellStyle name="Note 2 2 3 2 4 7" xfId="27883" xr:uid="{00000000-0005-0000-0000-00002F6C0000}"/>
    <cellStyle name="Note 2 2 3 2 4 8" xfId="27884" xr:uid="{00000000-0005-0000-0000-0000306C0000}"/>
    <cellStyle name="Note 2 2 3 2 4 9" xfId="27885" xr:uid="{00000000-0005-0000-0000-0000316C0000}"/>
    <cellStyle name="Note 2 2 3 2 5" xfId="27886" xr:uid="{00000000-0005-0000-0000-0000326C0000}"/>
    <cellStyle name="Note 2 2 3 2 5 2" xfId="27887" xr:uid="{00000000-0005-0000-0000-0000336C0000}"/>
    <cellStyle name="Note 2 2 3 2 5 3" xfId="27888" xr:uid="{00000000-0005-0000-0000-0000346C0000}"/>
    <cellStyle name="Note 2 2 3 2 5 4" xfId="27889" xr:uid="{00000000-0005-0000-0000-0000356C0000}"/>
    <cellStyle name="Note 2 2 3 2 5 5" xfId="27890" xr:uid="{00000000-0005-0000-0000-0000366C0000}"/>
    <cellStyle name="Note 2 2 3 2 5 6" xfId="27891" xr:uid="{00000000-0005-0000-0000-0000376C0000}"/>
    <cellStyle name="Note 2 2 3 2 5 7" xfId="27892" xr:uid="{00000000-0005-0000-0000-0000386C0000}"/>
    <cellStyle name="Note 2 2 3 2 5 8" xfId="27893" xr:uid="{00000000-0005-0000-0000-0000396C0000}"/>
    <cellStyle name="Note 2 2 3 2 5 9" xfId="27894" xr:uid="{00000000-0005-0000-0000-00003A6C0000}"/>
    <cellStyle name="Note 2 2 3 2 6" xfId="27895" xr:uid="{00000000-0005-0000-0000-00003B6C0000}"/>
    <cellStyle name="Note 2 2 3 2 6 2" xfId="27896" xr:uid="{00000000-0005-0000-0000-00003C6C0000}"/>
    <cellStyle name="Note 2 2 3 2 6 3" xfId="27897" xr:uid="{00000000-0005-0000-0000-00003D6C0000}"/>
    <cellStyle name="Note 2 2 3 2 6 4" xfId="27898" xr:uid="{00000000-0005-0000-0000-00003E6C0000}"/>
    <cellStyle name="Note 2 2 3 2 6 5" xfId="27899" xr:uid="{00000000-0005-0000-0000-00003F6C0000}"/>
    <cellStyle name="Note 2 2 3 2 6 6" xfId="27900" xr:uid="{00000000-0005-0000-0000-0000406C0000}"/>
    <cellStyle name="Note 2 2 3 2 6 7" xfId="27901" xr:uid="{00000000-0005-0000-0000-0000416C0000}"/>
    <cellStyle name="Note 2 2 3 2 6 8" xfId="27902" xr:uid="{00000000-0005-0000-0000-0000426C0000}"/>
    <cellStyle name="Note 2 2 3 2 7" xfId="27903" xr:uid="{00000000-0005-0000-0000-0000436C0000}"/>
    <cellStyle name="Note 2 2 3 2 7 2" xfId="27904" xr:uid="{00000000-0005-0000-0000-0000446C0000}"/>
    <cellStyle name="Note 2 2 3 2 7 3" xfId="27905" xr:uid="{00000000-0005-0000-0000-0000456C0000}"/>
    <cellStyle name="Note 2 2 3 2 7 4" xfId="27906" xr:uid="{00000000-0005-0000-0000-0000466C0000}"/>
    <cellStyle name="Note 2 2 3 2 7 5" xfId="27907" xr:uid="{00000000-0005-0000-0000-0000476C0000}"/>
    <cellStyle name="Note 2 2 3 2 7 6" xfId="27908" xr:uid="{00000000-0005-0000-0000-0000486C0000}"/>
    <cellStyle name="Note 2 2 3 2 7 7" xfId="27909" xr:uid="{00000000-0005-0000-0000-0000496C0000}"/>
    <cellStyle name="Note 2 2 3 2 7 8" xfId="27910" xr:uid="{00000000-0005-0000-0000-00004A6C0000}"/>
    <cellStyle name="Note 2 2 3 2 8" xfId="27911" xr:uid="{00000000-0005-0000-0000-00004B6C0000}"/>
    <cellStyle name="Note 2 2 3 2 8 2" xfId="27912" xr:uid="{00000000-0005-0000-0000-00004C6C0000}"/>
    <cellStyle name="Note 2 2 3 2 8 3" xfId="27913" xr:uid="{00000000-0005-0000-0000-00004D6C0000}"/>
    <cellStyle name="Note 2 2 3 2 8 4" xfId="27914" xr:uid="{00000000-0005-0000-0000-00004E6C0000}"/>
    <cellStyle name="Note 2 2 3 2 8 5" xfId="27915" xr:uid="{00000000-0005-0000-0000-00004F6C0000}"/>
    <cellStyle name="Note 2 2 3 2 8 6" xfId="27916" xr:uid="{00000000-0005-0000-0000-0000506C0000}"/>
    <cellStyle name="Note 2 2 3 2 8 7" xfId="27917" xr:uid="{00000000-0005-0000-0000-0000516C0000}"/>
    <cellStyle name="Note 2 2 3 2 8 8" xfId="27918" xr:uid="{00000000-0005-0000-0000-0000526C0000}"/>
    <cellStyle name="Note 2 2 3 2 9" xfId="27919" xr:uid="{00000000-0005-0000-0000-0000536C0000}"/>
    <cellStyle name="Note 2 2 3 2 9 2" xfId="27920" xr:uid="{00000000-0005-0000-0000-0000546C0000}"/>
    <cellStyle name="Note 2 2 3 2 9 3" xfId="27921" xr:uid="{00000000-0005-0000-0000-0000556C0000}"/>
    <cellStyle name="Note 2 2 3 2 9 4" xfId="27922" xr:uid="{00000000-0005-0000-0000-0000566C0000}"/>
    <cellStyle name="Note 2 2 3 2 9 5" xfId="27923" xr:uid="{00000000-0005-0000-0000-0000576C0000}"/>
    <cellStyle name="Note 2 2 3 2 9 6" xfId="27924" xr:uid="{00000000-0005-0000-0000-0000586C0000}"/>
    <cellStyle name="Note 2 2 3 2 9 7" xfId="27925" xr:uid="{00000000-0005-0000-0000-0000596C0000}"/>
    <cellStyle name="Note 2 2 3 2 9 8" xfId="27926" xr:uid="{00000000-0005-0000-0000-00005A6C0000}"/>
    <cellStyle name="Note 2 2 3 3" xfId="1121" xr:uid="{00000000-0005-0000-0000-00005B6C0000}"/>
    <cellStyle name="Note 2 2 3 3 10" xfId="27927" xr:uid="{00000000-0005-0000-0000-00005C6C0000}"/>
    <cellStyle name="Note 2 2 3 3 11" xfId="27928" xr:uid="{00000000-0005-0000-0000-00005D6C0000}"/>
    <cellStyle name="Note 2 2 3 3 12" xfId="27929" xr:uid="{00000000-0005-0000-0000-00005E6C0000}"/>
    <cellStyle name="Note 2 2 3 3 13" xfId="27930" xr:uid="{00000000-0005-0000-0000-00005F6C0000}"/>
    <cellStyle name="Note 2 2 3 3 14" xfId="27931" xr:uid="{00000000-0005-0000-0000-0000606C0000}"/>
    <cellStyle name="Note 2 2 3 3 15" xfId="27932" xr:uid="{00000000-0005-0000-0000-0000616C0000}"/>
    <cellStyle name="Note 2 2 3 3 16" xfId="27933" xr:uid="{00000000-0005-0000-0000-0000626C0000}"/>
    <cellStyle name="Note 2 2 3 3 17" xfId="27934" xr:uid="{00000000-0005-0000-0000-0000636C0000}"/>
    <cellStyle name="Note 2 2 3 3 2" xfId="1122" xr:uid="{00000000-0005-0000-0000-0000646C0000}"/>
    <cellStyle name="Note 2 2 3 3 2 10" xfId="27935" xr:uid="{00000000-0005-0000-0000-0000656C0000}"/>
    <cellStyle name="Note 2 2 3 3 2 11" xfId="27936" xr:uid="{00000000-0005-0000-0000-0000666C0000}"/>
    <cellStyle name="Note 2 2 3 3 2 12" xfId="27937" xr:uid="{00000000-0005-0000-0000-0000676C0000}"/>
    <cellStyle name="Note 2 2 3 3 2 13" xfId="27938" xr:uid="{00000000-0005-0000-0000-0000686C0000}"/>
    <cellStyle name="Note 2 2 3 3 2 14" xfId="27939" xr:uid="{00000000-0005-0000-0000-0000696C0000}"/>
    <cellStyle name="Note 2 2 3 3 2 15" xfId="27940" xr:uid="{00000000-0005-0000-0000-00006A6C0000}"/>
    <cellStyle name="Note 2 2 3 3 2 16" xfId="27941" xr:uid="{00000000-0005-0000-0000-00006B6C0000}"/>
    <cellStyle name="Note 2 2 3 3 2 2" xfId="1123" xr:uid="{00000000-0005-0000-0000-00006C6C0000}"/>
    <cellStyle name="Note 2 2 3 3 2 2 10" xfId="27942" xr:uid="{00000000-0005-0000-0000-00006D6C0000}"/>
    <cellStyle name="Note 2 2 3 3 2 2 2" xfId="27943" xr:uid="{00000000-0005-0000-0000-00006E6C0000}"/>
    <cellStyle name="Note 2 2 3 3 2 2 2 2" xfId="27944" xr:uid="{00000000-0005-0000-0000-00006F6C0000}"/>
    <cellStyle name="Note 2 2 3 3 2 2 2 3" xfId="27945" xr:uid="{00000000-0005-0000-0000-0000706C0000}"/>
    <cellStyle name="Note 2 2 3 3 2 2 2 4" xfId="27946" xr:uid="{00000000-0005-0000-0000-0000716C0000}"/>
    <cellStyle name="Note 2 2 3 3 2 2 2 5" xfId="27947" xr:uid="{00000000-0005-0000-0000-0000726C0000}"/>
    <cellStyle name="Note 2 2 3 3 2 2 2 6" xfId="27948" xr:uid="{00000000-0005-0000-0000-0000736C0000}"/>
    <cellStyle name="Note 2 2 3 3 2 2 2 7" xfId="27949" xr:uid="{00000000-0005-0000-0000-0000746C0000}"/>
    <cellStyle name="Note 2 2 3 3 2 2 2 8" xfId="27950" xr:uid="{00000000-0005-0000-0000-0000756C0000}"/>
    <cellStyle name="Note 2 2 3 3 2 2 3" xfId="27951" xr:uid="{00000000-0005-0000-0000-0000766C0000}"/>
    <cellStyle name="Note 2 2 3 3 2 2 4" xfId="27952" xr:uid="{00000000-0005-0000-0000-0000776C0000}"/>
    <cellStyle name="Note 2 2 3 3 2 2 5" xfId="27953" xr:uid="{00000000-0005-0000-0000-0000786C0000}"/>
    <cellStyle name="Note 2 2 3 3 2 2 6" xfId="27954" xr:uid="{00000000-0005-0000-0000-0000796C0000}"/>
    <cellStyle name="Note 2 2 3 3 2 2 7" xfId="27955" xr:uid="{00000000-0005-0000-0000-00007A6C0000}"/>
    <cellStyle name="Note 2 2 3 3 2 2 8" xfId="27956" xr:uid="{00000000-0005-0000-0000-00007B6C0000}"/>
    <cellStyle name="Note 2 2 3 3 2 2 9" xfId="27957" xr:uid="{00000000-0005-0000-0000-00007C6C0000}"/>
    <cellStyle name="Note 2 2 3 3 2 3" xfId="27958" xr:uid="{00000000-0005-0000-0000-00007D6C0000}"/>
    <cellStyle name="Note 2 2 3 3 2 3 10" xfId="27959" xr:uid="{00000000-0005-0000-0000-00007E6C0000}"/>
    <cellStyle name="Note 2 2 3 3 2 3 2" xfId="27960" xr:uid="{00000000-0005-0000-0000-00007F6C0000}"/>
    <cellStyle name="Note 2 2 3 3 2 3 2 2" xfId="27961" xr:uid="{00000000-0005-0000-0000-0000806C0000}"/>
    <cellStyle name="Note 2 2 3 3 2 3 2 3" xfId="27962" xr:uid="{00000000-0005-0000-0000-0000816C0000}"/>
    <cellStyle name="Note 2 2 3 3 2 3 2 4" xfId="27963" xr:uid="{00000000-0005-0000-0000-0000826C0000}"/>
    <cellStyle name="Note 2 2 3 3 2 3 2 5" xfId="27964" xr:uid="{00000000-0005-0000-0000-0000836C0000}"/>
    <cellStyle name="Note 2 2 3 3 2 3 2 6" xfId="27965" xr:uid="{00000000-0005-0000-0000-0000846C0000}"/>
    <cellStyle name="Note 2 2 3 3 2 3 2 7" xfId="27966" xr:uid="{00000000-0005-0000-0000-0000856C0000}"/>
    <cellStyle name="Note 2 2 3 3 2 3 2 8" xfId="27967" xr:uid="{00000000-0005-0000-0000-0000866C0000}"/>
    <cellStyle name="Note 2 2 3 3 2 3 3" xfId="27968" xr:uid="{00000000-0005-0000-0000-0000876C0000}"/>
    <cellStyle name="Note 2 2 3 3 2 3 4" xfId="27969" xr:uid="{00000000-0005-0000-0000-0000886C0000}"/>
    <cellStyle name="Note 2 2 3 3 2 3 5" xfId="27970" xr:uid="{00000000-0005-0000-0000-0000896C0000}"/>
    <cellStyle name="Note 2 2 3 3 2 3 6" xfId="27971" xr:uid="{00000000-0005-0000-0000-00008A6C0000}"/>
    <cellStyle name="Note 2 2 3 3 2 3 7" xfId="27972" xr:uid="{00000000-0005-0000-0000-00008B6C0000}"/>
    <cellStyle name="Note 2 2 3 3 2 3 8" xfId="27973" xr:uid="{00000000-0005-0000-0000-00008C6C0000}"/>
    <cellStyle name="Note 2 2 3 3 2 3 9" xfId="27974" xr:uid="{00000000-0005-0000-0000-00008D6C0000}"/>
    <cellStyle name="Note 2 2 3 3 2 4" xfId="27975" xr:uid="{00000000-0005-0000-0000-00008E6C0000}"/>
    <cellStyle name="Note 2 2 3 3 2 4 2" xfId="27976" xr:uid="{00000000-0005-0000-0000-00008F6C0000}"/>
    <cellStyle name="Note 2 2 3 3 2 4 3" xfId="27977" xr:uid="{00000000-0005-0000-0000-0000906C0000}"/>
    <cellStyle name="Note 2 2 3 3 2 4 4" xfId="27978" xr:uid="{00000000-0005-0000-0000-0000916C0000}"/>
    <cellStyle name="Note 2 2 3 3 2 4 5" xfId="27979" xr:uid="{00000000-0005-0000-0000-0000926C0000}"/>
    <cellStyle name="Note 2 2 3 3 2 4 6" xfId="27980" xr:uid="{00000000-0005-0000-0000-0000936C0000}"/>
    <cellStyle name="Note 2 2 3 3 2 4 7" xfId="27981" xr:uid="{00000000-0005-0000-0000-0000946C0000}"/>
    <cellStyle name="Note 2 2 3 3 2 4 8" xfId="27982" xr:uid="{00000000-0005-0000-0000-0000956C0000}"/>
    <cellStyle name="Note 2 2 3 3 2 4 9" xfId="27983" xr:uid="{00000000-0005-0000-0000-0000966C0000}"/>
    <cellStyle name="Note 2 2 3 3 2 5" xfId="27984" xr:uid="{00000000-0005-0000-0000-0000976C0000}"/>
    <cellStyle name="Note 2 2 3 3 2 5 2" xfId="27985" xr:uid="{00000000-0005-0000-0000-0000986C0000}"/>
    <cellStyle name="Note 2 2 3 3 2 5 3" xfId="27986" xr:uid="{00000000-0005-0000-0000-0000996C0000}"/>
    <cellStyle name="Note 2 2 3 3 2 5 4" xfId="27987" xr:uid="{00000000-0005-0000-0000-00009A6C0000}"/>
    <cellStyle name="Note 2 2 3 3 2 5 5" xfId="27988" xr:uid="{00000000-0005-0000-0000-00009B6C0000}"/>
    <cellStyle name="Note 2 2 3 3 2 5 6" xfId="27989" xr:uid="{00000000-0005-0000-0000-00009C6C0000}"/>
    <cellStyle name="Note 2 2 3 3 2 5 7" xfId="27990" xr:uid="{00000000-0005-0000-0000-00009D6C0000}"/>
    <cellStyle name="Note 2 2 3 3 2 5 8" xfId="27991" xr:uid="{00000000-0005-0000-0000-00009E6C0000}"/>
    <cellStyle name="Note 2 2 3 3 2 6" xfId="27992" xr:uid="{00000000-0005-0000-0000-00009F6C0000}"/>
    <cellStyle name="Note 2 2 3 3 2 6 2" xfId="27993" xr:uid="{00000000-0005-0000-0000-0000A06C0000}"/>
    <cellStyle name="Note 2 2 3 3 2 6 3" xfId="27994" xr:uid="{00000000-0005-0000-0000-0000A16C0000}"/>
    <cellStyle name="Note 2 2 3 3 2 6 4" xfId="27995" xr:uid="{00000000-0005-0000-0000-0000A26C0000}"/>
    <cellStyle name="Note 2 2 3 3 2 6 5" xfId="27996" xr:uid="{00000000-0005-0000-0000-0000A36C0000}"/>
    <cellStyle name="Note 2 2 3 3 2 6 6" xfId="27997" xr:uid="{00000000-0005-0000-0000-0000A46C0000}"/>
    <cellStyle name="Note 2 2 3 3 2 6 7" xfId="27998" xr:uid="{00000000-0005-0000-0000-0000A56C0000}"/>
    <cellStyle name="Note 2 2 3 3 2 6 8" xfId="27999" xr:uid="{00000000-0005-0000-0000-0000A66C0000}"/>
    <cellStyle name="Note 2 2 3 3 2 7" xfId="28000" xr:uid="{00000000-0005-0000-0000-0000A76C0000}"/>
    <cellStyle name="Note 2 2 3 3 2 7 2" xfId="28001" xr:uid="{00000000-0005-0000-0000-0000A86C0000}"/>
    <cellStyle name="Note 2 2 3 3 2 7 3" xfId="28002" xr:uid="{00000000-0005-0000-0000-0000A96C0000}"/>
    <cellStyle name="Note 2 2 3 3 2 7 4" xfId="28003" xr:uid="{00000000-0005-0000-0000-0000AA6C0000}"/>
    <cellStyle name="Note 2 2 3 3 2 7 5" xfId="28004" xr:uid="{00000000-0005-0000-0000-0000AB6C0000}"/>
    <cellStyle name="Note 2 2 3 3 2 7 6" xfId="28005" xr:uid="{00000000-0005-0000-0000-0000AC6C0000}"/>
    <cellStyle name="Note 2 2 3 3 2 7 7" xfId="28006" xr:uid="{00000000-0005-0000-0000-0000AD6C0000}"/>
    <cellStyle name="Note 2 2 3 3 2 7 8" xfId="28007" xr:uid="{00000000-0005-0000-0000-0000AE6C0000}"/>
    <cellStyle name="Note 2 2 3 3 2 8" xfId="28008" xr:uid="{00000000-0005-0000-0000-0000AF6C0000}"/>
    <cellStyle name="Note 2 2 3 3 2 8 2" xfId="28009" xr:uid="{00000000-0005-0000-0000-0000B06C0000}"/>
    <cellStyle name="Note 2 2 3 3 2 8 3" xfId="28010" xr:uid="{00000000-0005-0000-0000-0000B16C0000}"/>
    <cellStyle name="Note 2 2 3 3 2 8 4" xfId="28011" xr:uid="{00000000-0005-0000-0000-0000B26C0000}"/>
    <cellStyle name="Note 2 2 3 3 2 8 5" xfId="28012" xr:uid="{00000000-0005-0000-0000-0000B36C0000}"/>
    <cellStyle name="Note 2 2 3 3 2 8 6" xfId="28013" xr:uid="{00000000-0005-0000-0000-0000B46C0000}"/>
    <cellStyle name="Note 2 2 3 3 2 8 7" xfId="28014" xr:uid="{00000000-0005-0000-0000-0000B56C0000}"/>
    <cellStyle name="Note 2 2 3 3 2 8 8" xfId="28015" xr:uid="{00000000-0005-0000-0000-0000B66C0000}"/>
    <cellStyle name="Note 2 2 3 3 2 9" xfId="28016" xr:uid="{00000000-0005-0000-0000-0000B76C0000}"/>
    <cellStyle name="Note 2 2 3 3 3" xfId="1124" xr:uid="{00000000-0005-0000-0000-0000B86C0000}"/>
    <cellStyle name="Note 2 2 3 3 3 10" xfId="28017" xr:uid="{00000000-0005-0000-0000-0000B96C0000}"/>
    <cellStyle name="Note 2 2 3 3 3 2" xfId="28018" xr:uid="{00000000-0005-0000-0000-0000BA6C0000}"/>
    <cellStyle name="Note 2 2 3 3 3 2 2" xfId="28019" xr:uid="{00000000-0005-0000-0000-0000BB6C0000}"/>
    <cellStyle name="Note 2 2 3 3 3 2 3" xfId="28020" xr:uid="{00000000-0005-0000-0000-0000BC6C0000}"/>
    <cellStyle name="Note 2 2 3 3 3 2 4" xfId="28021" xr:uid="{00000000-0005-0000-0000-0000BD6C0000}"/>
    <cellStyle name="Note 2 2 3 3 3 2 5" xfId="28022" xr:uid="{00000000-0005-0000-0000-0000BE6C0000}"/>
    <cellStyle name="Note 2 2 3 3 3 2 6" xfId="28023" xr:uid="{00000000-0005-0000-0000-0000BF6C0000}"/>
    <cellStyle name="Note 2 2 3 3 3 2 7" xfId="28024" xr:uid="{00000000-0005-0000-0000-0000C06C0000}"/>
    <cellStyle name="Note 2 2 3 3 3 2 8" xfId="28025" xr:uid="{00000000-0005-0000-0000-0000C16C0000}"/>
    <cellStyle name="Note 2 2 3 3 3 3" xfId="28026" xr:uid="{00000000-0005-0000-0000-0000C26C0000}"/>
    <cellStyle name="Note 2 2 3 3 3 4" xfId="28027" xr:uid="{00000000-0005-0000-0000-0000C36C0000}"/>
    <cellStyle name="Note 2 2 3 3 3 5" xfId="28028" xr:uid="{00000000-0005-0000-0000-0000C46C0000}"/>
    <cellStyle name="Note 2 2 3 3 3 6" xfId="28029" xr:uid="{00000000-0005-0000-0000-0000C56C0000}"/>
    <cellStyle name="Note 2 2 3 3 3 7" xfId="28030" xr:uid="{00000000-0005-0000-0000-0000C66C0000}"/>
    <cellStyle name="Note 2 2 3 3 3 8" xfId="28031" xr:uid="{00000000-0005-0000-0000-0000C76C0000}"/>
    <cellStyle name="Note 2 2 3 3 3 9" xfId="28032" xr:uid="{00000000-0005-0000-0000-0000C86C0000}"/>
    <cellStyle name="Note 2 2 3 3 4" xfId="28033" xr:uid="{00000000-0005-0000-0000-0000C96C0000}"/>
    <cellStyle name="Note 2 2 3 3 4 10" xfId="28034" xr:uid="{00000000-0005-0000-0000-0000CA6C0000}"/>
    <cellStyle name="Note 2 2 3 3 4 2" xfId="28035" xr:uid="{00000000-0005-0000-0000-0000CB6C0000}"/>
    <cellStyle name="Note 2 2 3 3 4 2 2" xfId="28036" xr:uid="{00000000-0005-0000-0000-0000CC6C0000}"/>
    <cellStyle name="Note 2 2 3 3 4 2 3" xfId="28037" xr:uid="{00000000-0005-0000-0000-0000CD6C0000}"/>
    <cellStyle name="Note 2 2 3 3 4 2 4" xfId="28038" xr:uid="{00000000-0005-0000-0000-0000CE6C0000}"/>
    <cellStyle name="Note 2 2 3 3 4 2 5" xfId="28039" xr:uid="{00000000-0005-0000-0000-0000CF6C0000}"/>
    <cellStyle name="Note 2 2 3 3 4 2 6" xfId="28040" xr:uid="{00000000-0005-0000-0000-0000D06C0000}"/>
    <cellStyle name="Note 2 2 3 3 4 2 7" xfId="28041" xr:uid="{00000000-0005-0000-0000-0000D16C0000}"/>
    <cellStyle name="Note 2 2 3 3 4 2 8" xfId="28042" xr:uid="{00000000-0005-0000-0000-0000D26C0000}"/>
    <cellStyle name="Note 2 2 3 3 4 3" xfId="28043" xr:uid="{00000000-0005-0000-0000-0000D36C0000}"/>
    <cellStyle name="Note 2 2 3 3 4 4" xfId="28044" xr:uid="{00000000-0005-0000-0000-0000D46C0000}"/>
    <cellStyle name="Note 2 2 3 3 4 5" xfId="28045" xr:uid="{00000000-0005-0000-0000-0000D56C0000}"/>
    <cellStyle name="Note 2 2 3 3 4 6" xfId="28046" xr:uid="{00000000-0005-0000-0000-0000D66C0000}"/>
    <cellStyle name="Note 2 2 3 3 4 7" xfId="28047" xr:uid="{00000000-0005-0000-0000-0000D76C0000}"/>
    <cellStyle name="Note 2 2 3 3 4 8" xfId="28048" xr:uid="{00000000-0005-0000-0000-0000D86C0000}"/>
    <cellStyle name="Note 2 2 3 3 4 9" xfId="28049" xr:uid="{00000000-0005-0000-0000-0000D96C0000}"/>
    <cellStyle name="Note 2 2 3 3 5" xfId="28050" xr:uid="{00000000-0005-0000-0000-0000DA6C0000}"/>
    <cellStyle name="Note 2 2 3 3 5 2" xfId="28051" xr:uid="{00000000-0005-0000-0000-0000DB6C0000}"/>
    <cellStyle name="Note 2 2 3 3 5 3" xfId="28052" xr:uid="{00000000-0005-0000-0000-0000DC6C0000}"/>
    <cellStyle name="Note 2 2 3 3 5 4" xfId="28053" xr:uid="{00000000-0005-0000-0000-0000DD6C0000}"/>
    <cellStyle name="Note 2 2 3 3 5 5" xfId="28054" xr:uid="{00000000-0005-0000-0000-0000DE6C0000}"/>
    <cellStyle name="Note 2 2 3 3 5 6" xfId="28055" xr:uid="{00000000-0005-0000-0000-0000DF6C0000}"/>
    <cellStyle name="Note 2 2 3 3 5 7" xfId="28056" xr:uid="{00000000-0005-0000-0000-0000E06C0000}"/>
    <cellStyle name="Note 2 2 3 3 5 8" xfId="28057" xr:uid="{00000000-0005-0000-0000-0000E16C0000}"/>
    <cellStyle name="Note 2 2 3 3 5 9" xfId="28058" xr:uid="{00000000-0005-0000-0000-0000E26C0000}"/>
    <cellStyle name="Note 2 2 3 3 6" xfId="28059" xr:uid="{00000000-0005-0000-0000-0000E36C0000}"/>
    <cellStyle name="Note 2 2 3 3 6 2" xfId="28060" xr:uid="{00000000-0005-0000-0000-0000E46C0000}"/>
    <cellStyle name="Note 2 2 3 3 6 3" xfId="28061" xr:uid="{00000000-0005-0000-0000-0000E56C0000}"/>
    <cellStyle name="Note 2 2 3 3 6 4" xfId="28062" xr:uid="{00000000-0005-0000-0000-0000E66C0000}"/>
    <cellStyle name="Note 2 2 3 3 6 5" xfId="28063" xr:uid="{00000000-0005-0000-0000-0000E76C0000}"/>
    <cellStyle name="Note 2 2 3 3 6 6" xfId="28064" xr:uid="{00000000-0005-0000-0000-0000E86C0000}"/>
    <cellStyle name="Note 2 2 3 3 6 7" xfId="28065" xr:uid="{00000000-0005-0000-0000-0000E96C0000}"/>
    <cellStyle name="Note 2 2 3 3 6 8" xfId="28066" xr:uid="{00000000-0005-0000-0000-0000EA6C0000}"/>
    <cellStyle name="Note 2 2 3 3 7" xfId="28067" xr:uid="{00000000-0005-0000-0000-0000EB6C0000}"/>
    <cellStyle name="Note 2 2 3 3 7 2" xfId="28068" xr:uid="{00000000-0005-0000-0000-0000EC6C0000}"/>
    <cellStyle name="Note 2 2 3 3 7 3" xfId="28069" xr:uid="{00000000-0005-0000-0000-0000ED6C0000}"/>
    <cellStyle name="Note 2 2 3 3 7 4" xfId="28070" xr:uid="{00000000-0005-0000-0000-0000EE6C0000}"/>
    <cellStyle name="Note 2 2 3 3 7 5" xfId="28071" xr:uid="{00000000-0005-0000-0000-0000EF6C0000}"/>
    <cellStyle name="Note 2 2 3 3 7 6" xfId="28072" xr:uid="{00000000-0005-0000-0000-0000F06C0000}"/>
    <cellStyle name="Note 2 2 3 3 7 7" xfId="28073" xr:uid="{00000000-0005-0000-0000-0000F16C0000}"/>
    <cellStyle name="Note 2 2 3 3 7 8" xfId="28074" xr:uid="{00000000-0005-0000-0000-0000F26C0000}"/>
    <cellStyle name="Note 2 2 3 3 8" xfId="28075" xr:uid="{00000000-0005-0000-0000-0000F36C0000}"/>
    <cellStyle name="Note 2 2 3 3 8 2" xfId="28076" xr:uid="{00000000-0005-0000-0000-0000F46C0000}"/>
    <cellStyle name="Note 2 2 3 3 8 3" xfId="28077" xr:uid="{00000000-0005-0000-0000-0000F56C0000}"/>
    <cellStyle name="Note 2 2 3 3 8 4" xfId="28078" xr:uid="{00000000-0005-0000-0000-0000F66C0000}"/>
    <cellStyle name="Note 2 2 3 3 8 5" xfId="28079" xr:uid="{00000000-0005-0000-0000-0000F76C0000}"/>
    <cellStyle name="Note 2 2 3 3 8 6" xfId="28080" xr:uid="{00000000-0005-0000-0000-0000F86C0000}"/>
    <cellStyle name="Note 2 2 3 3 8 7" xfId="28081" xr:uid="{00000000-0005-0000-0000-0000F96C0000}"/>
    <cellStyle name="Note 2 2 3 3 8 8" xfId="28082" xr:uid="{00000000-0005-0000-0000-0000FA6C0000}"/>
    <cellStyle name="Note 2 2 3 3 9" xfId="28083" xr:uid="{00000000-0005-0000-0000-0000FB6C0000}"/>
    <cellStyle name="Note 2 2 3 3 9 2" xfId="28084" xr:uid="{00000000-0005-0000-0000-0000FC6C0000}"/>
    <cellStyle name="Note 2 2 3 3 9 3" xfId="28085" xr:uid="{00000000-0005-0000-0000-0000FD6C0000}"/>
    <cellStyle name="Note 2 2 3 3 9 4" xfId="28086" xr:uid="{00000000-0005-0000-0000-0000FE6C0000}"/>
    <cellStyle name="Note 2 2 3 3 9 5" xfId="28087" xr:uid="{00000000-0005-0000-0000-0000FF6C0000}"/>
    <cellStyle name="Note 2 2 3 3 9 6" xfId="28088" xr:uid="{00000000-0005-0000-0000-0000006D0000}"/>
    <cellStyle name="Note 2 2 3 3 9 7" xfId="28089" xr:uid="{00000000-0005-0000-0000-0000016D0000}"/>
    <cellStyle name="Note 2 2 3 3 9 8" xfId="28090" xr:uid="{00000000-0005-0000-0000-0000026D0000}"/>
    <cellStyle name="Note 2 2 3 4" xfId="1125" xr:uid="{00000000-0005-0000-0000-0000036D0000}"/>
    <cellStyle name="Note 2 2 3 4 10" xfId="28091" xr:uid="{00000000-0005-0000-0000-0000046D0000}"/>
    <cellStyle name="Note 2 2 3 4 11" xfId="28092" xr:uid="{00000000-0005-0000-0000-0000056D0000}"/>
    <cellStyle name="Note 2 2 3 4 12" xfId="28093" xr:uid="{00000000-0005-0000-0000-0000066D0000}"/>
    <cellStyle name="Note 2 2 3 4 13" xfId="28094" xr:uid="{00000000-0005-0000-0000-0000076D0000}"/>
    <cellStyle name="Note 2 2 3 4 14" xfId="28095" xr:uid="{00000000-0005-0000-0000-0000086D0000}"/>
    <cellStyle name="Note 2 2 3 4 15" xfId="28096" xr:uid="{00000000-0005-0000-0000-0000096D0000}"/>
    <cellStyle name="Note 2 2 3 4 16" xfId="28097" xr:uid="{00000000-0005-0000-0000-00000A6D0000}"/>
    <cellStyle name="Note 2 2 3 4 2" xfId="1126" xr:uid="{00000000-0005-0000-0000-00000B6D0000}"/>
    <cellStyle name="Note 2 2 3 4 2 10" xfId="28098" xr:uid="{00000000-0005-0000-0000-00000C6D0000}"/>
    <cellStyle name="Note 2 2 3 4 2 2" xfId="28099" xr:uid="{00000000-0005-0000-0000-00000D6D0000}"/>
    <cellStyle name="Note 2 2 3 4 2 2 2" xfId="28100" xr:uid="{00000000-0005-0000-0000-00000E6D0000}"/>
    <cellStyle name="Note 2 2 3 4 2 2 3" xfId="28101" xr:uid="{00000000-0005-0000-0000-00000F6D0000}"/>
    <cellStyle name="Note 2 2 3 4 2 2 4" xfId="28102" xr:uid="{00000000-0005-0000-0000-0000106D0000}"/>
    <cellStyle name="Note 2 2 3 4 2 2 5" xfId="28103" xr:uid="{00000000-0005-0000-0000-0000116D0000}"/>
    <cellStyle name="Note 2 2 3 4 2 2 6" xfId="28104" xr:uid="{00000000-0005-0000-0000-0000126D0000}"/>
    <cellStyle name="Note 2 2 3 4 2 2 7" xfId="28105" xr:uid="{00000000-0005-0000-0000-0000136D0000}"/>
    <cellStyle name="Note 2 2 3 4 2 2 8" xfId="28106" xr:uid="{00000000-0005-0000-0000-0000146D0000}"/>
    <cellStyle name="Note 2 2 3 4 2 3" xfId="28107" xr:uid="{00000000-0005-0000-0000-0000156D0000}"/>
    <cellStyle name="Note 2 2 3 4 2 4" xfId="28108" xr:uid="{00000000-0005-0000-0000-0000166D0000}"/>
    <cellStyle name="Note 2 2 3 4 2 5" xfId="28109" xr:uid="{00000000-0005-0000-0000-0000176D0000}"/>
    <cellStyle name="Note 2 2 3 4 2 6" xfId="28110" xr:uid="{00000000-0005-0000-0000-0000186D0000}"/>
    <cellStyle name="Note 2 2 3 4 2 7" xfId="28111" xr:uid="{00000000-0005-0000-0000-0000196D0000}"/>
    <cellStyle name="Note 2 2 3 4 2 8" xfId="28112" xr:uid="{00000000-0005-0000-0000-00001A6D0000}"/>
    <cellStyle name="Note 2 2 3 4 2 9" xfId="28113" xr:uid="{00000000-0005-0000-0000-00001B6D0000}"/>
    <cellStyle name="Note 2 2 3 4 3" xfId="28114" xr:uid="{00000000-0005-0000-0000-00001C6D0000}"/>
    <cellStyle name="Note 2 2 3 4 3 10" xfId="28115" xr:uid="{00000000-0005-0000-0000-00001D6D0000}"/>
    <cellStyle name="Note 2 2 3 4 3 2" xfId="28116" xr:uid="{00000000-0005-0000-0000-00001E6D0000}"/>
    <cellStyle name="Note 2 2 3 4 3 2 2" xfId="28117" xr:uid="{00000000-0005-0000-0000-00001F6D0000}"/>
    <cellStyle name="Note 2 2 3 4 3 2 3" xfId="28118" xr:uid="{00000000-0005-0000-0000-0000206D0000}"/>
    <cellStyle name="Note 2 2 3 4 3 2 4" xfId="28119" xr:uid="{00000000-0005-0000-0000-0000216D0000}"/>
    <cellStyle name="Note 2 2 3 4 3 2 5" xfId="28120" xr:uid="{00000000-0005-0000-0000-0000226D0000}"/>
    <cellStyle name="Note 2 2 3 4 3 2 6" xfId="28121" xr:uid="{00000000-0005-0000-0000-0000236D0000}"/>
    <cellStyle name="Note 2 2 3 4 3 2 7" xfId="28122" xr:uid="{00000000-0005-0000-0000-0000246D0000}"/>
    <cellStyle name="Note 2 2 3 4 3 2 8" xfId="28123" xr:uid="{00000000-0005-0000-0000-0000256D0000}"/>
    <cellStyle name="Note 2 2 3 4 3 3" xfId="28124" xr:uid="{00000000-0005-0000-0000-0000266D0000}"/>
    <cellStyle name="Note 2 2 3 4 3 4" xfId="28125" xr:uid="{00000000-0005-0000-0000-0000276D0000}"/>
    <cellStyle name="Note 2 2 3 4 3 5" xfId="28126" xr:uid="{00000000-0005-0000-0000-0000286D0000}"/>
    <cellStyle name="Note 2 2 3 4 3 6" xfId="28127" xr:uid="{00000000-0005-0000-0000-0000296D0000}"/>
    <cellStyle name="Note 2 2 3 4 3 7" xfId="28128" xr:uid="{00000000-0005-0000-0000-00002A6D0000}"/>
    <cellStyle name="Note 2 2 3 4 3 8" xfId="28129" xr:uid="{00000000-0005-0000-0000-00002B6D0000}"/>
    <cellStyle name="Note 2 2 3 4 3 9" xfId="28130" xr:uid="{00000000-0005-0000-0000-00002C6D0000}"/>
    <cellStyle name="Note 2 2 3 4 4" xfId="28131" xr:uid="{00000000-0005-0000-0000-00002D6D0000}"/>
    <cellStyle name="Note 2 2 3 4 4 2" xfId="28132" xr:uid="{00000000-0005-0000-0000-00002E6D0000}"/>
    <cellStyle name="Note 2 2 3 4 4 3" xfId="28133" xr:uid="{00000000-0005-0000-0000-00002F6D0000}"/>
    <cellStyle name="Note 2 2 3 4 4 4" xfId="28134" xr:uid="{00000000-0005-0000-0000-0000306D0000}"/>
    <cellStyle name="Note 2 2 3 4 4 5" xfId="28135" xr:uid="{00000000-0005-0000-0000-0000316D0000}"/>
    <cellStyle name="Note 2 2 3 4 4 6" xfId="28136" xr:uid="{00000000-0005-0000-0000-0000326D0000}"/>
    <cellStyle name="Note 2 2 3 4 4 7" xfId="28137" xr:uid="{00000000-0005-0000-0000-0000336D0000}"/>
    <cellStyle name="Note 2 2 3 4 4 8" xfId="28138" xr:uid="{00000000-0005-0000-0000-0000346D0000}"/>
    <cellStyle name="Note 2 2 3 4 4 9" xfId="28139" xr:uid="{00000000-0005-0000-0000-0000356D0000}"/>
    <cellStyle name="Note 2 2 3 4 5" xfId="28140" xr:uid="{00000000-0005-0000-0000-0000366D0000}"/>
    <cellStyle name="Note 2 2 3 4 5 2" xfId="28141" xr:uid="{00000000-0005-0000-0000-0000376D0000}"/>
    <cellStyle name="Note 2 2 3 4 5 3" xfId="28142" xr:uid="{00000000-0005-0000-0000-0000386D0000}"/>
    <cellStyle name="Note 2 2 3 4 5 4" xfId="28143" xr:uid="{00000000-0005-0000-0000-0000396D0000}"/>
    <cellStyle name="Note 2 2 3 4 5 5" xfId="28144" xr:uid="{00000000-0005-0000-0000-00003A6D0000}"/>
    <cellStyle name="Note 2 2 3 4 5 6" xfId="28145" xr:uid="{00000000-0005-0000-0000-00003B6D0000}"/>
    <cellStyle name="Note 2 2 3 4 5 7" xfId="28146" xr:uid="{00000000-0005-0000-0000-00003C6D0000}"/>
    <cellStyle name="Note 2 2 3 4 5 8" xfId="28147" xr:uid="{00000000-0005-0000-0000-00003D6D0000}"/>
    <cellStyle name="Note 2 2 3 4 6" xfId="28148" xr:uid="{00000000-0005-0000-0000-00003E6D0000}"/>
    <cellStyle name="Note 2 2 3 4 6 2" xfId="28149" xr:uid="{00000000-0005-0000-0000-00003F6D0000}"/>
    <cellStyle name="Note 2 2 3 4 6 3" xfId="28150" xr:uid="{00000000-0005-0000-0000-0000406D0000}"/>
    <cellStyle name="Note 2 2 3 4 6 4" xfId="28151" xr:uid="{00000000-0005-0000-0000-0000416D0000}"/>
    <cellStyle name="Note 2 2 3 4 6 5" xfId="28152" xr:uid="{00000000-0005-0000-0000-0000426D0000}"/>
    <cellStyle name="Note 2 2 3 4 6 6" xfId="28153" xr:uid="{00000000-0005-0000-0000-0000436D0000}"/>
    <cellStyle name="Note 2 2 3 4 6 7" xfId="28154" xr:uid="{00000000-0005-0000-0000-0000446D0000}"/>
    <cellStyle name="Note 2 2 3 4 6 8" xfId="28155" xr:uid="{00000000-0005-0000-0000-0000456D0000}"/>
    <cellStyle name="Note 2 2 3 4 7" xfId="28156" xr:uid="{00000000-0005-0000-0000-0000466D0000}"/>
    <cellStyle name="Note 2 2 3 4 7 2" xfId="28157" xr:uid="{00000000-0005-0000-0000-0000476D0000}"/>
    <cellStyle name="Note 2 2 3 4 7 3" xfId="28158" xr:uid="{00000000-0005-0000-0000-0000486D0000}"/>
    <cellStyle name="Note 2 2 3 4 7 4" xfId="28159" xr:uid="{00000000-0005-0000-0000-0000496D0000}"/>
    <cellStyle name="Note 2 2 3 4 7 5" xfId="28160" xr:uid="{00000000-0005-0000-0000-00004A6D0000}"/>
    <cellStyle name="Note 2 2 3 4 7 6" xfId="28161" xr:uid="{00000000-0005-0000-0000-00004B6D0000}"/>
    <cellStyle name="Note 2 2 3 4 7 7" xfId="28162" xr:uid="{00000000-0005-0000-0000-00004C6D0000}"/>
    <cellStyle name="Note 2 2 3 4 7 8" xfId="28163" xr:uid="{00000000-0005-0000-0000-00004D6D0000}"/>
    <cellStyle name="Note 2 2 3 4 8" xfId="28164" xr:uid="{00000000-0005-0000-0000-00004E6D0000}"/>
    <cellStyle name="Note 2 2 3 4 8 2" xfId="28165" xr:uid="{00000000-0005-0000-0000-00004F6D0000}"/>
    <cellStyle name="Note 2 2 3 4 8 3" xfId="28166" xr:uid="{00000000-0005-0000-0000-0000506D0000}"/>
    <cellStyle name="Note 2 2 3 4 8 4" xfId="28167" xr:uid="{00000000-0005-0000-0000-0000516D0000}"/>
    <cellStyle name="Note 2 2 3 4 8 5" xfId="28168" xr:uid="{00000000-0005-0000-0000-0000526D0000}"/>
    <cellStyle name="Note 2 2 3 4 8 6" xfId="28169" xr:uid="{00000000-0005-0000-0000-0000536D0000}"/>
    <cellStyle name="Note 2 2 3 4 8 7" xfId="28170" xr:uid="{00000000-0005-0000-0000-0000546D0000}"/>
    <cellStyle name="Note 2 2 3 4 8 8" xfId="28171" xr:uid="{00000000-0005-0000-0000-0000556D0000}"/>
    <cellStyle name="Note 2 2 3 4 9" xfId="28172" xr:uid="{00000000-0005-0000-0000-0000566D0000}"/>
    <cellStyle name="Note 2 2 3 5" xfId="1127" xr:uid="{00000000-0005-0000-0000-0000576D0000}"/>
    <cellStyle name="Note 2 2 3 5 10" xfId="28173" xr:uid="{00000000-0005-0000-0000-0000586D0000}"/>
    <cellStyle name="Note 2 2 3 5 2" xfId="28174" xr:uid="{00000000-0005-0000-0000-0000596D0000}"/>
    <cellStyle name="Note 2 2 3 5 2 2" xfId="28175" xr:uid="{00000000-0005-0000-0000-00005A6D0000}"/>
    <cellStyle name="Note 2 2 3 5 2 3" xfId="28176" xr:uid="{00000000-0005-0000-0000-00005B6D0000}"/>
    <cellStyle name="Note 2 2 3 5 2 4" xfId="28177" xr:uid="{00000000-0005-0000-0000-00005C6D0000}"/>
    <cellStyle name="Note 2 2 3 5 2 5" xfId="28178" xr:uid="{00000000-0005-0000-0000-00005D6D0000}"/>
    <cellStyle name="Note 2 2 3 5 2 6" xfId="28179" xr:uid="{00000000-0005-0000-0000-00005E6D0000}"/>
    <cellStyle name="Note 2 2 3 5 2 7" xfId="28180" xr:uid="{00000000-0005-0000-0000-00005F6D0000}"/>
    <cellStyle name="Note 2 2 3 5 2 8" xfId="28181" xr:uid="{00000000-0005-0000-0000-0000606D0000}"/>
    <cellStyle name="Note 2 2 3 5 3" xfId="28182" xr:uid="{00000000-0005-0000-0000-0000616D0000}"/>
    <cellStyle name="Note 2 2 3 5 4" xfId="28183" xr:uid="{00000000-0005-0000-0000-0000626D0000}"/>
    <cellStyle name="Note 2 2 3 5 5" xfId="28184" xr:uid="{00000000-0005-0000-0000-0000636D0000}"/>
    <cellStyle name="Note 2 2 3 5 6" xfId="28185" xr:uid="{00000000-0005-0000-0000-0000646D0000}"/>
    <cellStyle name="Note 2 2 3 5 7" xfId="28186" xr:uid="{00000000-0005-0000-0000-0000656D0000}"/>
    <cellStyle name="Note 2 2 3 5 8" xfId="28187" xr:uid="{00000000-0005-0000-0000-0000666D0000}"/>
    <cellStyle name="Note 2 2 3 5 9" xfId="28188" xr:uid="{00000000-0005-0000-0000-0000676D0000}"/>
    <cellStyle name="Note 2 2 3 6" xfId="28189" xr:uid="{00000000-0005-0000-0000-0000686D0000}"/>
    <cellStyle name="Note 2 2 3 6 10" xfId="28190" xr:uid="{00000000-0005-0000-0000-0000696D0000}"/>
    <cellStyle name="Note 2 2 3 6 2" xfId="28191" xr:uid="{00000000-0005-0000-0000-00006A6D0000}"/>
    <cellStyle name="Note 2 2 3 6 2 2" xfId="28192" xr:uid="{00000000-0005-0000-0000-00006B6D0000}"/>
    <cellStyle name="Note 2 2 3 6 2 3" xfId="28193" xr:uid="{00000000-0005-0000-0000-00006C6D0000}"/>
    <cellStyle name="Note 2 2 3 6 2 4" xfId="28194" xr:uid="{00000000-0005-0000-0000-00006D6D0000}"/>
    <cellStyle name="Note 2 2 3 6 2 5" xfId="28195" xr:uid="{00000000-0005-0000-0000-00006E6D0000}"/>
    <cellStyle name="Note 2 2 3 6 2 6" xfId="28196" xr:uid="{00000000-0005-0000-0000-00006F6D0000}"/>
    <cellStyle name="Note 2 2 3 6 2 7" xfId="28197" xr:uid="{00000000-0005-0000-0000-0000706D0000}"/>
    <cellStyle name="Note 2 2 3 6 2 8" xfId="28198" xr:uid="{00000000-0005-0000-0000-0000716D0000}"/>
    <cellStyle name="Note 2 2 3 6 3" xfId="28199" xr:uid="{00000000-0005-0000-0000-0000726D0000}"/>
    <cellStyle name="Note 2 2 3 6 4" xfId="28200" xr:uid="{00000000-0005-0000-0000-0000736D0000}"/>
    <cellStyle name="Note 2 2 3 6 5" xfId="28201" xr:uid="{00000000-0005-0000-0000-0000746D0000}"/>
    <cellStyle name="Note 2 2 3 6 6" xfId="28202" xr:uid="{00000000-0005-0000-0000-0000756D0000}"/>
    <cellStyle name="Note 2 2 3 6 7" xfId="28203" xr:uid="{00000000-0005-0000-0000-0000766D0000}"/>
    <cellStyle name="Note 2 2 3 6 8" xfId="28204" xr:uid="{00000000-0005-0000-0000-0000776D0000}"/>
    <cellStyle name="Note 2 2 3 6 9" xfId="28205" xr:uid="{00000000-0005-0000-0000-0000786D0000}"/>
    <cellStyle name="Note 2 2 3 7" xfId="28206" xr:uid="{00000000-0005-0000-0000-0000796D0000}"/>
    <cellStyle name="Note 2 2 3 7 2" xfId="28207" xr:uid="{00000000-0005-0000-0000-00007A6D0000}"/>
    <cellStyle name="Note 2 2 3 7 3" xfId="28208" xr:uid="{00000000-0005-0000-0000-00007B6D0000}"/>
    <cellStyle name="Note 2 2 3 7 4" xfId="28209" xr:uid="{00000000-0005-0000-0000-00007C6D0000}"/>
    <cellStyle name="Note 2 2 3 7 5" xfId="28210" xr:uid="{00000000-0005-0000-0000-00007D6D0000}"/>
    <cellStyle name="Note 2 2 3 7 6" xfId="28211" xr:uid="{00000000-0005-0000-0000-00007E6D0000}"/>
    <cellStyle name="Note 2 2 3 7 7" xfId="28212" xr:uid="{00000000-0005-0000-0000-00007F6D0000}"/>
    <cellStyle name="Note 2 2 3 7 8" xfId="28213" xr:uid="{00000000-0005-0000-0000-0000806D0000}"/>
    <cellStyle name="Note 2 2 3 7 9" xfId="28214" xr:uid="{00000000-0005-0000-0000-0000816D0000}"/>
    <cellStyle name="Note 2 2 3 8" xfId="28215" xr:uid="{00000000-0005-0000-0000-0000826D0000}"/>
    <cellStyle name="Note 2 2 3 8 2" xfId="28216" xr:uid="{00000000-0005-0000-0000-0000836D0000}"/>
    <cellStyle name="Note 2 2 3 8 3" xfId="28217" xr:uid="{00000000-0005-0000-0000-0000846D0000}"/>
    <cellStyle name="Note 2 2 3 8 4" xfId="28218" xr:uid="{00000000-0005-0000-0000-0000856D0000}"/>
    <cellStyle name="Note 2 2 3 8 5" xfId="28219" xr:uid="{00000000-0005-0000-0000-0000866D0000}"/>
    <cellStyle name="Note 2 2 3 8 6" xfId="28220" xr:uid="{00000000-0005-0000-0000-0000876D0000}"/>
    <cellStyle name="Note 2 2 3 8 7" xfId="28221" xr:uid="{00000000-0005-0000-0000-0000886D0000}"/>
    <cellStyle name="Note 2 2 3 8 8" xfId="28222" xr:uid="{00000000-0005-0000-0000-0000896D0000}"/>
    <cellStyle name="Note 2 2 3 9" xfId="28223" xr:uid="{00000000-0005-0000-0000-00008A6D0000}"/>
    <cellStyle name="Note 2 2 3 9 2" xfId="28224" xr:uid="{00000000-0005-0000-0000-00008B6D0000}"/>
    <cellStyle name="Note 2 2 3 9 3" xfId="28225" xr:uid="{00000000-0005-0000-0000-00008C6D0000}"/>
    <cellStyle name="Note 2 2 3 9 4" xfId="28226" xr:uid="{00000000-0005-0000-0000-00008D6D0000}"/>
    <cellStyle name="Note 2 2 3 9 5" xfId="28227" xr:uid="{00000000-0005-0000-0000-00008E6D0000}"/>
    <cellStyle name="Note 2 2 3 9 6" xfId="28228" xr:uid="{00000000-0005-0000-0000-00008F6D0000}"/>
    <cellStyle name="Note 2 2 3 9 7" xfId="28229" xr:uid="{00000000-0005-0000-0000-0000906D0000}"/>
    <cellStyle name="Note 2 2 3 9 8" xfId="28230" xr:uid="{00000000-0005-0000-0000-0000916D0000}"/>
    <cellStyle name="Note 2 2 4" xfId="1128" xr:uid="{00000000-0005-0000-0000-0000926D0000}"/>
    <cellStyle name="Note 2 2 4 10" xfId="28231" xr:uid="{00000000-0005-0000-0000-0000936D0000}"/>
    <cellStyle name="Note 2 2 4 10 2" xfId="28232" xr:uid="{00000000-0005-0000-0000-0000946D0000}"/>
    <cellStyle name="Note 2 2 4 10 3" xfId="28233" xr:uid="{00000000-0005-0000-0000-0000956D0000}"/>
    <cellStyle name="Note 2 2 4 10 4" xfId="28234" xr:uid="{00000000-0005-0000-0000-0000966D0000}"/>
    <cellStyle name="Note 2 2 4 10 5" xfId="28235" xr:uid="{00000000-0005-0000-0000-0000976D0000}"/>
    <cellStyle name="Note 2 2 4 10 6" xfId="28236" xr:uid="{00000000-0005-0000-0000-0000986D0000}"/>
    <cellStyle name="Note 2 2 4 10 7" xfId="28237" xr:uid="{00000000-0005-0000-0000-0000996D0000}"/>
    <cellStyle name="Note 2 2 4 10 8" xfId="28238" xr:uid="{00000000-0005-0000-0000-00009A6D0000}"/>
    <cellStyle name="Note 2 2 4 11" xfId="28239" xr:uid="{00000000-0005-0000-0000-00009B6D0000}"/>
    <cellStyle name="Note 2 2 4 11 2" xfId="28240" xr:uid="{00000000-0005-0000-0000-00009C6D0000}"/>
    <cellStyle name="Note 2 2 4 11 3" xfId="28241" xr:uid="{00000000-0005-0000-0000-00009D6D0000}"/>
    <cellStyle name="Note 2 2 4 11 4" xfId="28242" xr:uid="{00000000-0005-0000-0000-00009E6D0000}"/>
    <cellStyle name="Note 2 2 4 11 5" xfId="28243" xr:uid="{00000000-0005-0000-0000-00009F6D0000}"/>
    <cellStyle name="Note 2 2 4 11 6" xfId="28244" xr:uid="{00000000-0005-0000-0000-0000A06D0000}"/>
    <cellStyle name="Note 2 2 4 11 7" xfId="28245" xr:uid="{00000000-0005-0000-0000-0000A16D0000}"/>
    <cellStyle name="Note 2 2 4 11 8" xfId="28246" xr:uid="{00000000-0005-0000-0000-0000A26D0000}"/>
    <cellStyle name="Note 2 2 4 12" xfId="28247" xr:uid="{00000000-0005-0000-0000-0000A36D0000}"/>
    <cellStyle name="Note 2 2 4 13" xfId="28248" xr:uid="{00000000-0005-0000-0000-0000A46D0000}"/>
    <cellStyle name="Note 2 2 4 14" xfId="28249" xr:uid="{00000000-0005-0000-0000-0000A56D0000}"/>
    <cellStyle name="Note 2 2 4 15" xfId="28250" xr:uid="{00000000-0005-0000-0000-0000A66D0000}"/>
    <cellStyle name="Note 2 2 4 16" xfId="28251" xr:uid="{00000000-0005-0000-0000-0000A76D0000}"/>
    <cellStyle name="Note 2 2 4 17" xfId="28252" xr:uid="{00000000-0005-0000-0000-0000A86D0000}"/>
    <cellStyle name="Note 2 2 4 18" xfId="28253" xr:uid="{00000000-0005-0000-0000-0000A96D0000}"/>
    <cellStyle name="Note 2 2 4 19" xfId="28254" xr:uid="{00000000-0005-0000-0000-0000AA6D0000}"/>
    <cellStyle name="Note 2 2 4 2" xfId="1129" xr:uid="{00000000-0005-0000-0000-0000AB6D0000}"/>
    <cellStyle name="Note 2 2 4 2 10" xfId="28255" xr:uid="{00000000-0005-0000-0000-0000AC6D0000}"/>
    <cellStyle name="Note 2 2 4 2 11" xfId="28256" xr:uid="{00000000-0005-0000-0000-0000AD6D0000}"/>
    <cellStyle name="Note 2 2 4 2 12" xfId="28257" xr:uid="{00000000-0005-0000-0000-0000AE6D0000}"/>
    <cellStyle name="Note 2 2 4 2 13" xfId="28258" xr:uid="{00000000-0005-0000-0000-0000AF6D0000}"/>
    <cellStyle name="Note 2 2 4 2 14" xfId="28259" xr:uid="{00000000-0005-0000-0000-0000B06D0000}"/>
    <cellStyle name="Note 2 2 4 2 15" xfId="28260" xr:uid="{00000000-0005-0000-0000-0000B16D0000}"/>
    <cellStyle name="Note 2 2 4 2 16" xfId="28261" xr:uid="{00000000-0005-0000-0000-0000B26D0000}"/>
    <cellStyle name="Note 2 2 4 2 17" xfId="28262" xr:uid="{00000000-0005-0000-0000-0000B36D0000}"/>
    <cellStyle name="Note 2 2 4 2 2" xfId="1130" xr:uid="{00000000-0005-0000-0000-0000B46D0000}"/>
    <cellStyle name="Note 2 2 4 2 2 10" xfId="28263" xr:uid="{00000000-0005-0000-0000-0000B56D0000}"/>
    <cellStyle name="Note 2 2 4 2 2 11" xfId="28264" xr:uid="{00000000-0005-0000-0000-0000B66D0000}"/>
    <cellStyle name="Note 2 2 4 2 2 12" xfId="28265" xr:uid="{00000000-0005-0000-0000-0000B76D0000}"/>
    <cellStyle name="Note 2 2 4 2 2 13" xfId="28266" xr:uid="{00000000-0005-0000-0000-0000B86D0000}"/>
    <cellStyle name="Note 2 2 4 2 2 14" xfId="28267" xr:uid="{00000000-0005-0000-0000-0000B96D0000}"/>
    <cellStyle name="Note 2 2 4 2 2 15" xfId="28268" xr:uid="{00000000-0005-0000-0000-0000BA6D0000}"/>
    <cellStyle name="Note 2 2 4 2 2 16" xfId="28269" xr:uid="{00000000-0005-0000-0000-0000BB6D0000}"/>
    <cellStyle name="Note 2 2 4 2 2 2" xfId="1131" xr:uid="{00000000-0005-0000-0000-0000BC6D0000}"/>
    <cellStyle name="Note 2 2 4 2 2 2 10" xfId="28270" xr:uid="{00000000-0005-0000-0000-0000BD6D0000}"/>
    <cellStyle name="Note 2 2 4 2 2 2 2" xfId="28271" xr:uid="{00000000-0005-0000-0000-0000BE6D0000}"/>
    <cellStyle name="Note 2 2 4 2 2 2 2 2" xfId="28272" xr:uid="{00000000-0005-0000-0000-0000BF6D0000}"/>
    <cellStyle name="Note 2 2 4 2 2 2 2 3" xfId="28273" xr:uid="{00000000-0005-0000-0000-0000C06D0000}"/>
    <cellStyle name="Note 2 2 4 2 2 2 2 4" xfId="28274" xr:uid="{00000000-0005-0000-0000-0000C16D0000}"/>
    <cellStyle name="Note 2 2 4 2 2 2 2 5" xfId="28275" xr:uid="{00000000-0005-0000-0000-0000C26D0000}"/>
    <cellStyle name="Note 2 2 4 2 2 2 2 6" xfId="28276" xr:uid="{00000000-0005-0000-0000-0000C36D0000}"/>
    <cellStyle name="Note 2 2 4 2 2 2 2 7" xfId="28277" xr:uid="{00000000-0005-0000-0000-0000C46D0000}"/>
    <cellStyle name="Note 2 2 4 2 2 2 2 8" xfId="28278" xr:uid="{00000000-0005-0000-0000-0000C56D0000}"/>
    <cellStyle name="Note 2 2 4 2 2 2 3" xfId="28279" xr:uid="{00000000-0005-0000-0000-0000C66D0000}"/>
    <cellStyle name="Note 2 2 4 2 2 2 4" xfId="28280" xr:uid="{00000000-0005-0000-0000-0000C76D0000}"/>
    <cellStyle name="Note 2 2 4 2 2 2 5" xfId="28281" xr:uid="{00000000-0005-0000-0000-0000C86D0000}"/>
    <cellStyle name="Note 2 2 4 2 2 2 6" xfId="28282" xr:uid="{00000000-0005-0000-0000-0000C96D0000}"/>
    <cellStyle name="Note 2 2 4 2 2 2 7" xfId="28283" xr:uid="{00000000-0005-0000-0000-0000CA6D0000}"/>
    <cellStyle name="Note 2 2 4 2 2 2 8" xfId="28284" xr:uid="{00000000-0005-0000-0000-0000CB6D0000}"/>
    <cellStyle name="Note 2 2 4 2 2 2 9" xfId="28285" xr:uid="{00000000-0005-0000-0000-0000CC6D0000}"/>
    <cellStyle name="Note 2 2 4 2 2 3" xfId="28286" xr:uid="{00000000-0005-0000-0000-0000CD6D0000}"/>
    <cellStyle name="Note 2 2 4 2 2 3 10" xfId="28287" xr:uid="{00000000-0005-0000-0000-0000CE6D0000}"/>
    <cellStyle name="Note 2 2 4 2 2 3 2" xfId="28288" xr:uid="{00000000-0005-0000-0000-0000CF6D0000}"/>
    <cellStyle name="Note 2 2 4 2 2 3 2 2" xfId="28289" xr:uid="{00000000-0005-0000-0000-0000D06D0000}"/>
    <cellStyle name="Note 2 2 4 2 2 3 2 3" xfId="28290" xr:uid="{00000000-0005-0000-0000-0000D16D0000}"/>
    <cellStyle name="Note 2 2 4 2 2 3 2 4" xfId="28291" xr:uid="{00000000-0005-0000-0000-0000D26D0000}"/>
    <cellStyle name="Note 2 2 4 2 2 3 2 5" xfId="28292" xr:uid="{00000000-0005-0000-0000-0000D36D0000}"/>
    <cellStyle name="Note 2 2 4 2 2 3 2 6" xfId="28293" xr:uid="{00000000-0005-0000-0000-0000D46D0000}"/>
    <cellStyle name="Note 2 2 4 2 2 3 2 7" xfId="28294" xr:uid="{00000000-0005-0000-0000-0000D56D0000}"/>
    <cellStyle name="Note 2 2 4 2 2 3 2 8" xfId="28295" xr:uid="{00000000-0005-0000-0000-0000D66D0000}"/>
    <cellStyle name="Note 2 2 4 2 2 3 3" xfId="28296" xr:uid="{00000000-0005-0000-0000-0000D76D0000}"/>
    <cellStyle name="Note 2 2 4 2 2 3 4" xfId="28297" xr:uid="{00000000-0005-0000-0000-0000D86D0000}"/>
    <cellStyle name="Note 2 2 4 2 2 3 5" xfId="28298" xr:uid="{00000000-0005-0000-0000-0000D96D0000}"/>
    <cellStyle name="Note 2 2 4 2 2 3 6" xfId="28299" xr:uid="{00000000-0005-0000-0000-0000DA6D0000}"/>
    <cellStyle name="Note 2 2 4 2 2 3 7" xfId="28300" xr:uid="{00000000-0005-0000-0000-0000DB6D0000}"/>
    <cellStyle name="Note 2 2 4 2 2 3 8" xfId="28301" xr:uid="{00000000-0005-0000-0000-0000DC6D0000}"/>
    <cellStyle name="Note 2 2 4 2 2 3 9" xfId="28302" xr:uid="{00000000-0005-0000-0000-0000DD6D0000}"/>
    <cellStyle name="Note 2 2 4 2 2 4" xfId="28303" xr:uid="{00000000-0005-0000-0000-0000DE6D0000}"/>
    <cellStyle name="Note 2 2 4 2 2 4 2" xfId="28304" xr:uid="{00000000-0005-0000-0000-0000DF6D0000}"/>
    <cellStyle name="Note 2 2 4 2 2 4 3" xfId="28305" xr:uid="{00000000-0005-0000-0000-0000E06D0000}"/>
    <cellStyle name="Note 2 2 4 2 2 4 4" xfId="28306" xr:uid="{00000000-0005-0000-0000-0000E16D0000}"/>
    <cellStyle name="Note 2 2 4 2 2 4 5" xfId="28307" xr:uid="{00000000-0005-0000-0000-0000E26D0000}"/>
    <cellStyle name="Note 2 2 4 2 2 4 6" xfId="28308" xr:uid="{00000000-0005-0000-0000-0000E36D0000}"/>
    <cellStyle name="Note 2 2 4 2 2 4 7" xfId="28309" xr:uid="{00000000-0005-0000-0000-0000E46D0000}"/>
    <cellStyle name="Note 2 2 4 2 2 4 8" xfId="28310" xr:uid="{00000000-0005-0000-0000-0000E56D0000}"/>
    <cellStyle name="Note 2 2 4 2 2 4 9" xfId="28311" xr:uid="{00000000-0005-0000-0000-0000E66D0000}"/>
    <cellStyle name="Note 2 2 4 2 2 5" xfId="28312" xr:uid="{00000000-0005-0000-0000-0000E76D0000}"/>
    <cellStyle name="Note 2 2 4 2 2 5 2" xfId="28313" xr:uid="{00000000-0005-0000-0000-0000E86D0000}"/>
    <cellStyle name="Note 2 2 4 2 2 5 3" xfId="28314" xr:uid="{00000000-0005-0000-0000-0000E96D0000}"/>
    <cellStyle name="Note 2 2 4 2 2 5 4" xfId="28315" xr:uid="{00000000-0005-0000-0000-0000EA6D0000}"/>
    <cellStyle name="Note 2 2 4 2 2 5 5" xfId="28316" xr:uid="{00000000-0005-0000-0000-0000EB6D0000}"/>
    <cellStyle name="Note 2 2 4 2 2 5 6" xfId="28317" xr:uid="{00000000-0005-0000-0000-0000EC6D0000}"/>
    <cellStyle name="Note 2 2 4 2 2 5 7" xfId="28318" xr:uid="{00000000-0005-0000-0000-0000ED6D0000}"/>
    <cellStyle name="Note 2 2 4 2 2 5 8" xfId="28319" xr:uid="{00000000-0005-0000-0000-0000EE6D0000}"/>
    <cellStyle name="Note 2 2 4 2 2 6" xfId="28320" xr:uid="{00000000-0005-0000-0000-0000EF6D0000}"/>
    <cellStyle name="Note 2 2 4 2 2 6 2" xfId="28321" xr:uid="{00000000-0005-0000-0000-0000F06D0000}"/>
    <cellStyle name="Note 2 2 4 2 2 6 3" xfId="28322" xr:uid="{00000000-0005-0000-0000-0000F16D0000}"/>
    <cellStyle name="Note 2 2 4 2 2 6 4" xfId="28323" xr:uid="{00000000-0005-0000-0000-0000F26D0000}"/>
    <cellStyle name="Note 2 2 4 2 2 6 5" xfId="28324" xr:uid="{00000000-0005-0000-0000-0000F36D0000}"/>
    <cellStyle name="Note 2 2 4 2 2 6 6" xfId="28325" xr:uid="{00000000-0005-0000-0000-0000F46D0000}"/>
    <cellStyle name="Note 2 2 4 2 2 6 7" xfId="28326" xr:uid="{00000000-0005-0000-0000-0000F56D0000}"/>
    <cellStyle name="Note 2 2 4 2 2 6 8" xfId="28327" xr:uid="{00000000-0005-0000-0000-0000F66D0000}"/>
    <cellStyle name="Note 2 2 4 2 2 7" xfId="28328" xr:uid="{00000000-0005-0000-0000-0000F76D0000}"/>
    <cellStyle name="Note 2 2 4 2 2 7 2" xfId="28329" xr:uid="{00000000-0005-0000-0000-0000F86D0000}"/>
    <cellStyle name="Note 2 2 4 2 2 7 3" xfId="28330" xr:uid="{00000000-0005-0000-0000-0000F96D0000}"/>
    <cellStyle name="Note 2 2 4 2 2 7 4" xfId="28331" xr:uid="{00000000-0005-0000-0000-0000FA6D0000}"/>
    <cellStyle name="Note 2 2 4 2 2 7 5" xfId="28332" xr:uid="{00000000-0005-0000-0000-0000FB6D0000}"/>
    <cellStyle name="Note 2 2 4 2 2 7 6" xfId="28333" xr:uid="{00000000-0005-0000-0000-0000FC6D0000}"/>
    <cellStyle name="Note 2 2 4 2 2 7 7" xfId="28334" xr:uid="{00000000-0005-0000-0000-0000FD6D0000}"/>
    <cellStyle name="Note 2 2 4 2 2 7 8" xfId="28335" xr:uid="{00000000-0005-0000-0000-0000FE6D0000}"/>
    <cellStyle name="Note 2 2 4 2 2 8" xfId="28336" xr:uid="{00000000-0005-0000-0000-0000FF6D0000}"/>
    <cellStyle name="Note 2 2 4 2 2 8 2" xfId="28337" xr:uid="{00000000-0005-0000-0000-0000006E0000}"/>
    <cellStyle name="Note 2 2 4 2 2 8 3" xfId="28338" xr:uid="{00000000-0005-0000-0000-0000016E0000}"/>
    <cellStyle name="Note 2 2 4 2 2 8 4" xfId="28339" xr:uid="{00000000-0005-0000-0000-0000026E0000}"/>
    <cellStyle name="Note 2 2 4 2 2 8 5" xfId="28340" xr:uid="{00000000-0005-0000-0000-0000036E0000}"/>
    <cellStyle name="Note 2 2 4 2 2 8 6" xfId="28341" xr:uid="{00000000-0005-0000-0000-0000046E0000}"/>
    <cellStyle name="Note 2 2 4 2 2 8 7" xfId="28342" xr:uid="{00000000-0005-0000-0000-0000056E0000}"/>
    <cellStyle name="Note 2 2 4 2 2 8 8" xfId="28343" xr:uid="{00000000-0005-0000-0000-0000066E0000}"/>
    <cellStyle name="Note 2 2 4 2 2 9" xfId="28344" xr:uid="{00000000-0005-0000-0000-0000076E0000}"/>
    <cellStyle name="Note 2 2 4 2 3" xfId="1132" xr:uid="{00000000-0005-0000-0000-0000086E0000}"/>
    <cellStyle name="Note 2 2 4 2 3 10" xfId="28345" xr:uid="{00000000-0005-0000-0000-0000096E0000}"/>
    <cellStyle name="Note 2 2 4 2 3 2" xfId="28346" xr:uid="{00000000-0005-0000-0000-00000A6E0000}"/>
    <cellStyle name="Note 2 2 4 2 3 2 2" xfId="28347" xr:uid="{00000000-0005-0000-0000-00000B6E0000}"/>
    <cellStyle name="Note 2 2 4 2 3 2 3" xfId="28348" xr:uid="{00000000-0005-0000-0000-00000C6E0000}"/>
    <cellStyle name="Note 2 2 4 2 3 2 4" xfId="28349" xr:uid="{00000000-0005-0000-0000-00000D6E0000}"/>
    <cellStyle name="Note 2 2 4 2 3 2 5" xfId="28350" xr:uid="{00000000-0005-0000-0000-00000E6E0000}"/>
    <cellStyle name="Note 2 2 4 2 3 2 6" xfId="28351" xr:uid="{00000000-0005-0000-0000-00000F6E0000}"/>
    <cellStyle name="Note 2 2 4 2 3 2 7" xfId="28352" xr:uid="{00000000-0005-0000-0000-0000106E0000}"/>
    <cellStyle name="Note 2 2 4 2 3 2 8" xfId="28353" xr:uid="{00000000-0005-0000-0000-0000116E0000}"/>
    <cellStyle name="Note 2 2 4 2 3 3" xfId="28354" xr:uid="{00000000-0005-0000-0000-0000126E0000}"/>
    <cellStyle name="Note 2 2 4 2 3 4" xfId="28355" xr:uid="{00000000-0005-0000-0000-0000136E0000}"/>
    <cellStyle name="Note 2 2 4 2 3 5" xfId="28356" xr:uid="{00000000-0005-0000-0000-0000146E0000}"/>
    <cellStyle name="Note 2 2 4 2 3 6" xfId="28357" xr:uid="{00000000-0005-0000-0000-0000156E0000}"/>
    <cellStyle name="Note 2 2 4 2 3 7" xfId="28358" xr:uid="{00000000-0005-0000-0000-0000166E0000}"/>
    <cellStyle name="Note 2 2 4 2 3 8" xfId="28359" xr:uid="{00000000-0005-0000-0000-0000176E0000}"/>
    <cellStyle name="Note 2 2 4 2 3 9" xfId="28360" xr:uid="{00000000-0005-0000-0000-0000186E0000}"/>
    <cellStyle name="Note 2 2 4 2 4" xfId="28361" xr:uid="{00000000-0005-0000-0000-0000196E0000}"/>
    <cellStyle name="Note 2 2 4 2 4 10" xfId="28362" xr:uid="{00000000-0005-0000-0000-00001A6E0000}"/>
    <cellStyle name="Note 2 2 4 2 4 2" xfId="28363" xr:uid="{00000000-0005-0000-0000-00001B6E0000}"/>
    <cellStyle name="Note 2 2 4 2 4 2 2" xfId="28364" xr:uid="{00000000-0005-0000-0000-00001C6E0000}"/>
    <cellStyle name="Note 2 2 4 2 4 2 3" xfId="28365" xr:uid="{00000000-0005-0000-0000-00001D6E0000}"/>
    <cellStyle name="Note 2 2 4 2 4 2 4" xfId="28366" xr:uid="{00000000-0005-0000-0000-00001E6E0000}"/>
    <cellStyle name="Note 2 2 4 2 4 2 5" xfId="28367" xr:uid="{00000000-0005-0000-0000-00001F6E0000}"/>
    <cellStyle name="Note 2 2 4 2 4 2 6" xfId="28368" xr:uid="{00000000-0005-0000-0000-0000206E0000}"/>
    <cellStyle name="Note 2 2 4 2 4 2 7" xfId="28369" xr:uid="{00000000-0005-0000-0000-0000216E0000}"/>
    <cellStyle name="Note 2 2 4 2 4 2 8" xfId="28370" xr:uid="{00000000-0005-0000-0000-0000226E0000}"/>
    <cellStyle name="Note 2 2 4 2 4 3" xfId="28371" xr:uid="{00000000-0005-0000-0000-0000236E0000}"/>
    <cellStyle name="Note 2 2 4 2 4 4" xfId="28372" xr:uid="{00000000-0005-0000-0000-0000246E0000}"/>
    <cellStyle name="Note 2 2 4 2 4 5" xfId="28373" xr:uid="{00000000-0005-0000-0000-0000256E0000}"/>
    <cellStyle name="Note 2 2 4 2 4 6" xfId="28374" xr:uid="{00000000-0005-0000-0000-0000266E0000}"/>
    <cellStyle name="Note 2 2 4 2 4 7" xfId="28375" xr:uid="{00000000-0005-0000-0000-0000276E0000}"/>
    <cellStyle name="Note 2 2 4 2 4 8" xfId="28376" xr:uid="{00000000-0005-0000-0000-0000286E0000}"/>
    <cellStyle name="Note 2 2 4 2 4 9" xfId="28377" xr:uid="{00000000-0005-0000-0000-0000296E0000}"/>
    <cellStyle name="Note 2 2 4 2 5" xfId="28378" xr:uid="{00000000-0005-0000-0000-00002A6E0000}"/>
    <cellStyle name="Note 2 2 4 2 5 2" xfId="28379" xr:uid="{00000000-0005-0000-0000-00002B6E0000}"/>
    <cellStyle name="Note 2 2 4 2 5 3" xfId="28380" xr:uid="{00000000-0005-0000-0000-00002C6E0000}"/>
    <cellStyle name="Note 2 2 4 2 5 4" xfId="28381" xr:uid="{00000000-0005-0000-0000-00002D6E0000}"/>
    <cellStyle name="Note 2 2 4 2 5 5" xfId="28382" xr:uid="{00000000-0005-0000-0000-00002E6E0000}"/>
    <cellStyle name="Note 2 2 4 2 5 6" xfId="28383" xr:uid="{00000000-0005-0000-0000-00002F6E0000}"/>
    <cellStyle name="Note 2 2 4 2 5 7" xfId="28384" xr:uid="{00000000-0005-0000-0000-0000306E0000}"/>
    <cellStyle name="Note 2 2 4 2 5 8" xfId="28385" xr:uid="{00000000-0005-0000-0000-0000316E0000}"/>
    <cellStyle name="Note 2 2 4 2 5 9" xfId="28386" xr:uid="{00000000-0005-0000-0000-0000326E0000}"/>
    <cellStyle name="Note 2 2 4 2 6" xfId="28387" xr:uid="{00000000-0005-0000-0000-0000336E0000}"/>
    <cellStyle name="Note 2 2 4 2 6 2" xfId="28388" xr:uid="{00000000-0005-0000-0000-0000346E0000}"/>
    <cellStyle name="Note 2 2 4 2 6 3" xfId="28389" xr:uid="{00000000-0005-0000-0000-0000356E0000}"/>
    <cellStyle name="Note 2 2 4 2 6 4" xfId="28390" xr:uid="{00000000-0005-0000-0000-0000366E0000}"/>
    <cellStyle name="Note 2 2 4 2 6 5" xfId="28391" xr:uid="{00000000-0005-0000-0000-0000376E0000}"/>
    <cellStyle name="Note 2 2 4 2 6 6" xfId="28392" xr:uid="{00000000-0005-0000-0000-0000386E0000}"/>
    <cellStyle name="Note 2 2 4 2 6 7" xfId="28393" xr:uid="{00000000-0005-0000-0000-0000396E0000}"/>
    <cellStyle name="Note 2 2 4 2 6 8" xfId="28394" xr:uid="{00000000-0005-0000-0000-00003A6E0000}"/>
    <cellStyle name="Note 2 2 4 2 7" xfId="28395" xr:uid="{00000000-0005-0000-0000-00003B6E0000}"/>
    <cellStyle name="Note 2 2 4 2 7 2" xfId="28396" xr:uid="{00000000-0005-0000-0000-00003C6E0000}"/>
    <cellStyle name="Note 2 2 4 2 7 3" xfId="28397" xr:uid="{00000000-0005-0000-0000-00003D6E0000}"/>
    <cellStyle name="Note 2 2 4 2 7 4" xfId="28398" xr:uid="{00000000-0005-0000-0000-00003E6E0000}"/>
    <cellStyle name="Note 2 2 4 2 7 5" xfId="28399" xr:uid="{00000000-0005-0000-0000-00003F6E0000}"/>
    <cellStyle name="Note 2 2 4 2 7 6" xfId="28400" xr:uid="{00000000-0005-0000-0000-0000406E0000}"/>
    <cellStyle name="Note 2 2 4 2 7 7" xfId="28401" xr:uid="{00000000-0005-0000-0000-0000416E0000}"/>
    <cellStyle name="Note 2 2 4 2 7 8" xfId="28402" xr:uid="{00000000-0005-0000-0000-0000426E0000}"/>
    <cellStyle name="Note 2 2 4 2 8" xfId="28403" xr:uid="{00000000-0005-0000-0000-0000436E0000}"/>
    <cellStyle name="Note 2 2 4 2 8 2" xfId="28404" xr:uid="{00000000-0005-0000-0000-0000446E0000}"/>
    <cellStyle name="Note 2 2 4 2 8 3" xfId="28405" xr:uid="{00000000-0005-0000-0000-0000456E0000}"/>
    <cellStyle name="Note 2 2 4 2 8 4" xfId="28406" xr:uid="{00000000-0005-0000-0000-0000466E0000}"/>
    <cellStyle name="Note 2 2 4 2 8 5" xfId="28407" xr:uid="{00000000-0005-0000-0000-0000476E0000}"/>
    <cellStyle name="Note 2 2 4 2 8 6" xfId="28408" xr:uid="{00000000-0005-0000-0000-0000486E0000}"/>
    <cellStyle name="Note 2 2 4 2 8 7" xfId="28409" xr:uid="{00000000-0005-0000-0000-0000496E0000}"/>
    <cellStyle name="Note 2 2 4 2 8 8" xfId="28410" xr:uid="{00000000-0005-0000-0000-00004A6E0000}"/>
    <cellStyle name="Note 2 2 4 2 9" xfId="28411" xr:uid="{00000000-0005-0000-0000-00004B6E0000}"/>
    <cellStyle name="Note 2 2 4 2 9 2" xfId="28412" xr:uid="{00000000-0005-0000-0000-00004C6E0000}"/>
    <cellStyle name="Note 2 2 4 2 9 3" xfId="28413" xr:uid="{00000000-0005-0000-0000-00004D6E0000}"/>
    <cellStyle name="Note 2 2 4 2 9 4" xfId="28414" xr:uid="{00000000-0005-0000-0000-00004E6E0000}"/>
    <cellStyle name="Note 2 2 4 2 9 5" xfId="28415" xr:uid="{00000000-0005-0000-0000-00004F6E0000}"/>
    <cellStyle name="Note 2 2 4 2 9 6" xfId="28416" xr:uid="{00000000-0005-0000-0000-0000506E0000}"/>
    <cellStyle name="Note 2 2 4 2 9 7" xfId="28417" xr:uid="{00000000-0005-0000-0000-0000516E0000}"/>
    <cellStyle name="Note 2 2 4 2 9 8" xfId="28418" xr:uid="{00000000-0005-0000-0000-0000526E0000}"/>
    <cellStyle name="Note 2 2 4 3" xfId="1133" xr:uid="{00000000-0005-0000-0000-0000536E0000}"/>
    <cellStyle name="Note 2 2 4 3 10" xfId="28419" xr:uid="{00000000-0005-0000-0000-0000546E0000}"/>
    <cellStyle name="Note 2 2 4 3 11" xfId="28420" xr:uid="{00000000-0005-0000-0000-0000556E0000}"/>
    <cellStyle name="Note 2 2 4 3 12" xfId="28421" xr:uid="{00000000-0005-0000-0000-0000566E0000}"/>
    <cellStyle name="Note 2 2 4 3 13" xfId="28422" xr:uid="{00000000-0005-0000-0000-0000576E0000}"/>
    <cellStyle name="Note 2 2 4 3 14" xfId="28423" xr:uid="{00000000-0005-0000-0000-0000586E0000}"/>
    <cellStyle name="Note 2 2 4 3 15" xfId="28424" xr:uid="{00000000-0005-0000-0000-0000596E0000}"/>
    <cellStyle name="Note 2 2 4 3 16" xfId="28425" xr:uid="{00000000-0005-0000-0000-00005A6E0000}"/>
    <cellStyle name="Note 2 2 4 3 17" xfId="28426" xr:uid="{00000000-0005-0000-0000-00005B6E0000}"/>
    <cellStyle name="Note 2 2 4 3 2" xfId="1134" xr:uid="{00000000-0005-0000-0000-00005C6E0000}"/>
    <cellStyle name="Note 2 2 4 3 2 10" xfId="28427" xr:uid="{00000000-0005-0000-0000-00005D6E0000}"/>
    <cellStyle name="Note 2 2 4 3 2 11" xfId="28428" xr:uid="{00000000-0005-0000-0000-00005E6E0000}"/>
    <cellStyle name="Note 2 2 4 3 2 12" xfId="28429" xr:uid="{00000000-0005-0000-0000-00005F6E0000}"/>
    <cellStyle name="Note 2 2 4 3 2 13" xfId="28430" xr:uid="{00000000-0005-0000-0000-0000606E0000}"/>
    <cellStyle name="Note 2 2 4 3 2 14" xfId="28431" xr:uid="{00000000-0005-0000-0000-0000616E0000}"/>
    <cellStyle name="Note 2 2 4 3 2 15" xfId="28432" xr:uid="{00000000-0005-0000-0000-0000626E0000}"/>
    <cellStyle name="Note 2 2 4 3 2 16" xfId="28433" xr:uid="{00000000-0005-0000-0000-0000636E0000}"/>
    <cellStyle name="Note 2 2 4 3 2 2" xfId="1135" xr:uid="{00000000-0005-0000-0000-0000646E0000}"/>
    <cellStyle name="Note 2 2 4 3 2 2 10" xfId="28434" xr:uid="{00000000-0005-0000-0000-0000656E0000}"/>
    <cellStyle name="Note 2 2 4 3 2 2 2" xfId="28435" xr:uid="{00000000-0005-0000-0000-0000666E0000}"/>
    <cellStyle name="Note 2 2 4 3 2 2 2 2" xfId="28436" xr:uid="{00000000-0005-0000-0000-0000676E0000}"/>
    <cellStyle name="Note 2 2 4 3 2 2 2 3" xfId="28437" xr:uid="{00000000-0005-0000-0000-0000686E0000}"/>
    <cellStyle name="Note 2 2 4 3 2 2 2 4" xfId="28438" xr:uid="{00000000-0005-0000-0000-0000696E0000}"/>
    <cellStyle name="Note 2 2 4 3 2 2 2 5" xfId="28439" xr:uid="{00000000-0005-0000-0000-00006A6E0000}"/>
    <cellStyle name="Note 2 2 4 3 2 2 2 6" xfId="28440" xr:uid="{00000000-0005-0000-0000-00006B6E0000}"/>
    <cellStyle name="Note 2 2 4 3 2 2 2 7" xfId="28441" xr:uid="{00000000-0005-0000-0000-00006C6E0000}"/>
    <cellStyle name="Note 2 2 4 3 2 2 2 8" xfId="28442" xr:uid="{00000000-0005-0000-0000-00006D6E0000}"/>
    <cellStyle name="Note 2 2 4 3 2 2 3" xfId="28443" xr:uid="{00000000-0005-0000-0000-00006E6E0000}"/>
    <cellStyle name="Note 2 2 4 3 2 2 4" xfId="28444" xr:uid="{00000000-0005-0000-0000-00006F6E0000}"/>
    <cellStyle name="Note 2 2 4 3 2 2 5" xfId="28445" xr:uid="{00000000-0005-0000-0000-0000706E0000}"/>
    <cellStyle name="Note 2 2 4 3 2 2 6" xfId="28446" xr:uid="{00000000-0005-0000-0000-0000716E0000}"/>
    <cellStyle name="Note 2 2 4 3 2 2 7" xfId="28447" xr:uid="{00000000-0005-0000-0000-0000726E0000}"/>
    <cellStyle name="Note 2 2 4 3 2 2 8" xfId="28448" xr:uid="{00000000-0005-0000-0000-0000736E0000}"/>
    <cellStyle name="Note 2 2 4 3 2 2 9" xfId="28449" xr:uid="{00000000-0005-0000-0000-0000746E0000}"/>
    <cellStyle name="Note 2 2 4 3 2 3" xfId="28450" xr:uid="{00000000-0005-0000-0000-0000756E0000}"/>
    <cellStyle name="Note 2 2 4 3 2 3 10" xfId="28451" xr:uid="{00000000-0005-0000-0000-0000766E0000}"/>
    <cellStyle name="Note 2 2 4 3 2 3 2" xfId="28452" xr:uid="{00000000-0005-0000-0000-0000776E0000}"/>
    <cellStyle name="Note 2 2 4 3 2 3 2 2" xfId="28453" xr:uid="{00000000-0005-0000-0000-0000786E0000}"/>
    <cellStyle name="Note 2 2 4 3 2 3 2 3" xfId="28454" xr:uid="{00000000-0005-0000-0000-0000796E0000}"/>
    <cellStyle name="Note 2 2 4 3 2 3 2 4" xfId="28455" xr:uid="{00000000-0005-0000-0000-00007A6E0000}"/>
    <cellStyle name="Note 2 2 4 3 2 3 2 5" xfId="28456" xr:uid="{00000000-0005-0000-0000-00007B6E0000}"/>
    <cellStyle name="Note 2 2 4 3 2 3 2 6" xfId="28457" xr:uid="{00000000-0005-0000-0000-00007C6E0000}"/>
    <cellStyle name="Note 2 2 4 3 2 3 2 7" xfId="28458" xr:uid="{00000000-0005-0000-0000-00007D6E0000}"/>
    <cellStyle name="Note 2 2 4 3 2 3 2 8" xfId="28459" xr:uid="{00000000-0005-0000-0000-00007E6E0000}"/>
    <cellStyle name="Note 2 2 4 3 2 3 3" xfId="28460" xr:uid="{00000000-0005-0000-0000-00007F6E0000}"/>
    <cellStyle name="Note 2 2 4 3 2 3 4" xfId="28461" xr:uid="{00000000-0005-0000-0000-0000806E0000}"/>
    <cellStyle name="Note 2 2 4 3 2 3 5" xfId="28462" xr:uid="{00000000-0005-0000-0000-0000816E0000}"/>
    <cellStyle name="Note 2 2 4 3 2 3 6" xfId="28463" xr:uid="{00000000-0005-0000-0000-0000826E0000}"/>
    <cellStyle name="Note 2 2 4 3 2 3 7" xfId="28464" xr:uid="{00000000-0005-0000-0000-0000836E0000}"/>
    <cellStyle name="Note 2 2 4 3 2 3 8" xfId="28465" xr:uid="{00000000-0005-0000-0000-0000846E0000}"/>
    <cellStyle name="Note 2 2 4 3 2 3 9" xfId="28466" xr:uid="{00000000-0005-0000-0000-0000856E0000}"/>
    <cellStyle name="Note 2 2 4 3 2 4" xfId="28467" xr:uid="{00000000-0005-0000-0000-0000866E0000}"/>
    <cellStyle name="Note 2 2 4 3 2 4 2" xfId="28468" xr:uid="{00000000-0005-0000-0000-0000876E0000}"/>
    <cellStyle name="Note 2 2 4 3 2 4 3" xfId="28469" xr:uid="{00000000-0005-0000-0000-0000886E0000}"/>
    <cellStyle name="Note 2 2 4 3 2 4 4" xfId="28470" xr:uid="{00000000-0005-0000-0000-0000896E0000}"/>
    <cellStyle name="Note 2 2 4 3 2 4 5" xfId="28471" xr:uid="{00000000-0005-0000-0000-00008A6E0000}"/>
    <cellStyle name="Note 2 2 4 3 2 4 6" xfId="28472" xr:uid="{00000000-0005-0000-0000-00008B6E0000}"/>
    <cellStyle name="Note 2 2 4 3 2 4 7" xfId="28473" xr:uid="{00000000-0005-0000-0000-00008C6E0000}"/>
    <cellStyle name="Note 2 2 4 3 2 4 8" xfId="28474" xr:uid="{00000000-0005-0000-0000-00008D6E0000}"/>
    <cellStyle name="Note 2 2 4 3 2 4 9" xfId="28475" xr:uid="{00000000-0005-0000-0000-00008E6E0000}"/>
    <cellStyle name="Note 2 2 4 3 2 5" xfId="28476" xr:uid="{00000000-0005-0000-0000-00008F6E0000}"/>
    <cellStyle name="Note 2 2 4 3 2 5 2" xfId="28477" xr:uid="{00000000-0005-0000-0000-0000906E0000}"/>
    <cellStyle name="Note 2 2 4 3 2 5 3" xfId="28478" xr:uid="{00000000-0005-0000-0000-0000916E0000}"/>
    <cellStyle name="Note 2 2 4 3 2 5 4" xfId="28479" xr:uid="{00000000-0005-0000-0000-0000926E0000}"/>
    <cellStyle name="Note 2 2 4 3 2 5 5" xfId="28480" xr:uid="{00000000-0005-0000-0000-0000936E0000}"/>
    <cellStyle name="Note 2 2 4 3 2 5 6" xfId="28481" xr:uid="{00000000-0005-0000-0000-0000946E0000}"/>
    <cellStyle name="Note 2 2 4 3 2 5 7" xfId="28482" xr:uid="{00000000-0005-0000-0000-0000956E0000}"/>
    <cellStyle name="Note 2 2 4 3 2 5 8" xfId="28483" xr:uid="{00000000-0005-0000-0000-0000966E0000}"/>
    <cellStyle name="Note 2 2 4 3 2 6" xfId="28484" xr:uid="{00000000-0005-0000-0000-0000976E0000}"/>
    <cellStyle name="Note 2 2 4 3 2 6 2" xfId="28485" xr:uid="{00000000-0005-0000-0000-0000986E0000}"/>
    <cellStyle name="Note 2 2 4 3 2 6 3" xfId="28486" xr:uid="{00000000-0005-0000-0000-0000996E0000}"/>
    <cellStyle name="Note 2 2 4 3 2 6 4" xfId="28487" xr:uid="{00000000-0005-0000-0000-00009A6E0000}"/>
    <cellStyle name="Note 2 2 4 3 2 6 5" xfId="28488" xr:uid="{00000000-0005-0000-0000-00009B6E0000}"/>
    <cellStyle name="Note 2 2 4 3 2 6 6" xfId="28489" xr:uid="{00000000-0005-0000-0000-00009C6E0000}"/>
    <cellStyle name="Note 2 2 4 3 2 6 7" xfId="28490" xr:uid="{00000000-0005-0000-0000-00009D6E0000}"/>
    <cellStyle name="Note 2 2 4 3 2 6 8" xfId="28491" xr:uid="{00000000-0005-0000-0000-00009E6E0000}"/>
    <cellStyle name="Note 2 2 4 3 2 7" xfId="28492" xr:uid="{00000000-0005-0000-0000-00009F6E0000}"/>
    <cellStyle name="Note 2 2 4 3 2 7 2" xfId="28493" xr:uid="{00000000-0005-0000-0000-0000A06E0000}"/>
    <cellStyle name="Note 2 2 4 3 2 7 3" xfId="28494" xr:uid="{00000000-0005-0000-0000-0000A16E0000}"/>
    <cellStyle name="Note 2 2 4 3 2 7 4" xfId="28495" xr:uid="{00000000-0005-0000-0000-0000A26E0000}"/>
    <cellStyle name="Note 2 2 4 3 2 7 5" xfId="28496" xr:uid="{00000000-0005-0000-0000-0000A36E0000}"/>
    <cellStyle name="Note 2 2 4 3 2 7 6" xfId="28497" xr:uid="{00000000-0005-0000-0000-0000A46E0000}"/>
    <cellStyle name="Note 2 2 4 3 2 7 7" xfId="28498" xr:uid="{00000000-0005-0000-0000-0000A56E0000}"/>
    <cellStyle name="Note 2 2 4 3 2 7 8" xfId="28499" xr:uid="{00000000-0005-0000-0000-0000A66E0000}"/>
    <cellStyle name="Note 2 2 4 3 2 8" xfId="28500" xr:uid="{00000000-0005-0000-0000-0000A76E0000}"/>
    <cellStyle name="Note 2 2 4 3 2 8 2" xfId="28501" xr:uid="{00000000-0005-0000-0000-0000A86E0000}"/>
    <cellStyle name="Note 2 2 4 3 2 8 3" xfId="28502" xr:uid="{00000000-0005-0000-0000-0000A96E0000}"/>
    <cellStyle name="Note 2 2 4 3 2 8 4" xfId="28503" xr:uid="{00000000-0005-0000-0000-0000AA6E0000}"/>
    <cellStyle name="Note 2 2 4 3 2 8 5" xfId="28504" xr:uid="{00000000-0005-0000-0000-0000AB6E0000}"/>
    <cellStyle name="Note 2 2 4 3 2 8 6" xfId="28505" xr:uid="{00000000-0005-0000-0000-0000AC6E0000}"/>
    <cellStyle name="Note 2 2 4 3 2 8 7" xfId="28506" xr:uid="{00000000-0005-0000-0000-0000AD6E0000}"/>
    <cellStyle name="Note 2 2 4 3 2 8 8" xfId="28507" xr:uid="{00000000-0005-0000-0000-0000AE6E0000}"/>
    <cellStyle name="Note 2 2 4 3 2 9" xfId="28508" xr:uid="{00000000-0005-0000-0000-0000AF6E0000}"/>
    <cellStyle name="Note 2 2 4 3 3" xfId="1136" xr:uid="{00000000-0005-0000-0000-0000B06E0000}"/>
    <cellStyle name="Note 2 2 4 3 3 10" xfId="28509" xr:uid="{00000000-0005-0000-0000-0000B16E0000}"/>
    <cellStyle name="Note 2 2 4 3 3 2" xfId="28510" xr:uid="{00000000-0005-0000-0000-0000B26E0000}"/>
    <cellStyle name="Note 2 2 4 3 3 2 2" xfId="28511" xr:uid="{00000000-0005-0000-0000-0000B36E0000}"/>
    <cellStyle name="Note 2 2 4 3 3 2 3" xfId="28512" xr:uid="{00000000-0005-0000-0000-0000B46E0000}"/>
    <cellStyle name="Note 2 2 4 3 3 2 4" xfId="28513" xr:uid="{00000000-0005-0000-0000-0000B56E0000}"/>
    <cellStyle name="Note 2 2 4 3 3 2 5" xfId="28514" xr:uid="{00000000-0005-0000-0000-0000B66E0000}"/>
    <cellStyle name="Note 2 2 4 3 3 2 6" xfId="28515" xr:uid="{00000000-0005-0000-0000-0000B76E0000}"/>
    <cellStyle name="Note 2 2 4 3 3 2 7" xfId="28516" xr:uid="{00000000-0005-0000-0000-0000B86E0000}"/>
    <cellStyle name="Note 2 2 4 3 3 2 8" xfId="28517" xr:uid="{00000000-0005-0000-0000-0000B96E0000}"/>
    <cellStyle name="Note 2 2 4 3 3 3" xfId="28518" xr:uid="{00000000-0005-0000-0000-0000BA6E0000}"/>
    <cellStyle name="Note 2 2 4 3 3 4" xfId="28519" xr:uid="{00000000-0005-0000-0000-0000BB6E0000}"/>
    <cellStyle name="Note 2 2 4 3 3 5" xfId="28520" xr:uid="{00000000-0005-0000-0000-0000BC6E0000}"/>
    <cellStyle name="Note 2 2 4 3 3 6" xfId="28521" xr:uid="{00000000-0005-0000-0000-0000BD6E0000}"/>
    <cellStyle name="Note 2 2 4 3 3 7" xfId="28522" xr:uid="{00000000-0005-0000-0000-0000BE6E0000}"/>
    <cellStyle name="Note 2 2 4 3 3 8" xfId="28523" xr:uid="{00000000-0005-0000-0000-0000BF6E0000}"/>
    <cellStyle name="Note 2 2 4 3 3 9" xfId="28524" xr:uid="{00000000-0005-0000-0000-0000C06E0000}"/>
    <cellStyle name="Note 2 2 4 3 4" xfId="28525" xr:uid="{00000000-0005-0000-0000-0000C16E0000}"/>
    <cellStyle name="Note 2 2 4 3 4 10" xfId="28526" xr:uid="{00000000-0005-0000-0000-0000C26E0000}"/>
    <cellStyle name="Note 2 2 4 3 4 2" xfId="28527" xr:uid="{00000000-0005-0000-0000-0000C36E0000}"/>
    <cellStyle name="Note 2 2 4 3 4 2 2" xfId="28528" xr:uid="{00000000-0005-0000-0000-0000C46E0000}"/>
    <cellStyle name="Note 2 2 4 3 4 2 3" xfId="28529" xr:uid="{00000000-0005-0000-0000-0000C56E0000}"/>
    <cellStyle name="Note 2 2 4 3 4 2 4" xfId="28530" xr:uid="{00000000-0005-0000-0000-0000C66E0000}"/>
    <cellStyle name="Note 2 2 4 3 4 2 5" xfId="28531" xr:uid="{00000000-0005-0000-0000-0000C76E0000}"/>
    <cellStyle name="Note 2 2 4 3 4 2 6" xfId="28532" xr:uid="{00000000-0005-0000-0000-0000C86E0000}"/>
    <cellStyle name="Note 2 2 4 3 4 2 7" xfId="28533" xr:uid="{00000000-0005-0000-0000-0000C96E0000}"/>
    <cellStyle name="Note 2 2 4 3 4 2 8" xfId="28534" xr:uid="{00000000-0005-0000-0000-0000CA6E0000}"/>
    <cellStyle name="Note 2 2 4 3 4 3" xfId="28535" xr:uid="{00000000-0005-0000-0000-0000CB6E0000}"/>
    <cellStyle name="Note 2 2 4 3 4 4" xfId="28536" xr:uid="{00000000-0005-0000-0000-0000CC6E0000}"/>
    <cellStyle name="Note 2 2 4 3 4 5" xfId="28537" xr:uid="{00000000-0005-0000-0000-0000CD6E0000}"/>
    <cellStyle name="Note 2 2 4 3 4 6" xfId="28538" xr:uid="{00000000-0005-0000-0000-0000CE6E0000}"/>
    <cellStyle name="Note 2 2 4 3 4 7" xfId="28539" xr:uid="{00000000-0005-0000-0000-0000CF6E0000}"/>
    <cellStyle name="Note 2 2 4 3 4 8" xfId="28540" xr:uid="{00000000-0005-0000-0000-0000D06E0000}"/>
    <cellStyle name="Note 2 2 4 3 4 9" xfId="28541" xr:uid="{00000000-0005-0000-0000-0000D16E0000}"/>
    <cellStyle name="Note 2 2 4 3 5" xfId="28542" xr:uid="{00000000-0005-0000-0000-0000D26E0000}"/>
    <cellStyle name="Note 2 2 4 3 5 2" xfId="28543" xr:uid="{00000000-0005-0000-0000-0000D36E0000}"/>
    <cellStyle name="Note 2 2 4 3 5 3" xfId="28544" xr:uid="{00000000-0005-0000-0000-0000D46E0000}"/>
    <cellStyle name="Note 2 2 4 3 5 4" xfId="28545" xr:uid="{00000000-0005-0000-0000-0000D56E0000}"/>
    <cellStyle name="Note 2 2 4 3 5 5" xfId="28546" xr:uid="{00000000-0005-0000-0000-0000D66E0000}"/>
    <cellStyle name="Note 2 2 4 3 5 6" xfId="28547" xr:uid="{00000000-0005-0000-0000-0000D76E0000}"/>
    <cellStyle name="Note 2 2 4 3 5 7" xfId="28548" xr:uid="{00000000-0005-0000-0000-0000D86E0000}"/>
    <cellStyle name="Note 2 2 4 3 5 8" xfId="28549" xr:uid="{00000000-0005-0000-0000-0000D96E0000}"/>
    <cellStyle name="Note 2 2 4 3 5 9" xfId="28550" xr:uid="{00000000-0005-0000-0000-0000DA6E0000}"/>
    <cellStyle name="Note 2 2 4 3 6" xfId="28551" xr:uid="{00000000-0005-0000-0000-0000DB6E0000}"/>
    <cellStyle name="Note 2 2 4 3 6 2" xfId="28552" xr:uid="{00000000-0005-0000-0000-0000DC6E0000}"/>
    <cellStyle name="Note 2 2 4 3 6 3" xfId="28553" xr:uid="{00000000-0005-0000-0000-0000DD6E0000}"/>
    <cellStyle name="Note 2 2 4 3 6 4" xfId="28554" xr:uid="{00000000-0005-0000-0000-0000DE6E0000}"/>
    <cellStyle name="Note 2 2 4 3 6 5" xfId="28555" xr:uid="{00000000-0005-0000-0000-0000DF6E0000}"/>
    <cellStyle name="Note 2 2 4 3 6 6" xfId="28556" xr:uid="{00000000-0005-0000-0000-0000E06E0000}"/>
    <cellStyle name="Note 2 2 4 3 6 7" xfId="28557" xr:uid="{00000000-0005-0000-0000-0000E16E0000}"/>
    <cellStyle name="Note 2 2 4 3 6 8" xfId="28558" xr:uid="{00000000-0005-0000-0000-0000E26E0000}"/>
    <cellStyle name="Note 2 2 4 3 7" xfId="28559" xr:uid="{00000000-0005-0000-0000-0000E36E0000}"/>
    <cellStyle name="Note 2 2 4 3 7 2" xfId="28560" xr:uid="{00000000-0005-0000-0000-0000E46E0000}"/>
    <cellStyle name="Note 2 2 4 3 7 3" xfId="28561" xr:uid="{00000000-0005-0000-0000-0000E56E0000}"/>
    <cellStyle name="Note 2 2 4 3 7 4" xfId="28562" xr:uid="{00000000-0005-0000-0000-0000E66E0000}"/>
    <cellStyle name="Note 2 2 4 3 7 5" xfId="28563" xr:uid="{00000000-0005-0000-0000-0000E76E0000}"/>
    <cellStyle name="Note 2 2 4 3 7 6" xfId="28564" xr:uid="{00000000-0005-0000-0000-0000E86E0000}"/>
    <cellStyle name="Note 2 2 4 3 7 7" xfId="28565" xr:uid="{00000000-0005-0000-0000-0000E96E0000}"/>
    <cellStyle name="Note 2 2 4 3 7 8" xfId="28566" xr:uid="{00000000-0005-0000-0000-0000EA6E0000}"/>
    <cellStyle name="Note 2 2 4 3 8" xfId="28567" xr:uid="{00000000-0005-0000-0000-0000EB6E0000}"/>
    <cellStyle name="Note 2 2 4 3 8 2" xfId="28568" xr:uid="{00000000-0005-0000-0000-0000EC6E0000}"/>
    <cellStyle name="Note 2 2 4 3 8 3" xfId="28569" xr:uid="{00000000-0005-0000-0000-0000ED6E0000}"/>
    <cellStyle name="Note 2 2 4 3 8 4" xfId="28570" xr:uid="{00000000-0005-0000-0000-0000EE6E0000}"/>
    <cellStyle name="Note 2 2 4 3 8 5" xfId="28571" xr:uid="{00000000-0005-0000-0000-0000EF6E0000}"/>
    <cellStyle name="Note 2 2 4 3 8 6" xfId="28572" xr:uid="{00000000-0005-0000-0000-0000F06E0000}"/>
    <cellStyle name="Note 2 2 4 3 8 7" xfId="28573" xr:uid="{00000000-0005-0000-0000-0000F16E0000}"/>
    <cellStyle name="Note 2 2 4 3 8 8" xfId="28574" xr:uid="{00000000-0005-0000-0000-0000F26E0000}"/>
    <cellStyle name="Note 2 2 4 3 9" xfId="28575" xr:uid="{00000000-0005-0000-0000-0000F36E0000}"/>
    <cellStyle name="Note 2 2 4 3 9 2" xfId="28576" xr:uid="{00000000-0005-0000-0000-0000F46E0000}"/>
    <cellStyle name="Note 2 2 4 3 9 3" xfId="28577" xr:uid="{00000000-0005-0000-0000-0000F56E0000}"/>
    <cellStyle name="Note 2 2 4 3 9 4" xfId="28578" xr:uid="{00000000-0005-0000-0000-0000F66E0000}"/>
    <cellStyle name="Note 2 2 4 3 9 5" xfId="28579" xr:uid="{00000000-0005-0000-0000-0000F76E0000}"/>
    <cellStyle name="Note 2 2 4 3 9 6" xfId="28580" xr:uid="{00000000-0005-0000-0000-0000F86E0000}"/>
    <cellStyle name="Note 2 2 4 3 9 7" xfId="28581" xr:uid="{00000000-0005-0000-0000-0000F96E0000}"/>
    <cellStyle name="Note 2 2 4 3 9 8" xfId="28582" xr:uid="{00000000-0005-0000-0000-0000FA6E0000}"/>
    <cellStyle name="Note 2 2 4 4" xfId="1137" xr:uid="{00000000-0005-0000-0000-0000FB6E0000}"/>
    <cellStyle name="Note 2 2 4 4 10" xfId="28583" xr:uid="{00000000-0005-0000-0000-0000FC6E0000}"/>
    <cellStyle name="Note 2 2 4 4 11" xfId="28584" xr:uid="{00000000-0005-0000-0000-0000FD6E0000}"/>
    <cellStyle name="Note 2 2 4 4 12" xfId="28585" xr:uid="{00000000-0005-0000-0000-0000FE6E0000}"/>
    <cellStyle name="Note 2 2 4 4 13" xfId="28586" xr:uid="{00000000-0005-0000-0000-0000FF6E0000}"/>
    <cellStyle name="Note 2 2 4 4 14" xfId="28587" xr:uid="{00000000-0005-0000-0000-0000006F0000}"/>
    <cellStyle name="Note 2 2 4 4 15" xfId="28588" xr:uid="{00000000-0005-0000-0000-0000016F0000}"/>
    <cellStyle name="Note 2 2 4 4 16" xfId="28589" xr:uid="{00000000-0005-0000-0000-0000026F0000}"/>
    <cellStyle name="Note 2 2 4 4 2" xfId="1138" xr:uid="{00000000-0005-0000-0000-0000036F0000}"/>
    <cellStyle name="Note 2 2 4 4 2 10" xfId="28590" xr:uid="{00000000-0005-0000-0000-0000046F0000}"/>
    <cellStyle name="Note 2 2 4 4 2 2" xfId="28591" xr:uid="{00000000-0005-0000-0000-0000056F0000}"/>
    <cellStyle name="Note 2 2 4 4 2 2 2" xfId="28592" xr:uid="{00000000-0005-0000-0000-0000066F0000}"/>
    <cellStyle name="Note 2 2 4 4 2 2 3" xfId="28593" xr:uid="{00000000-0005-0000-0000-0000076F0000}"/>
    <cellStyle name="Note 2 2 4 4 2 2 4" xfId="28594" xr:uid="{00000000-0005-0000-0000-0000086F0000}"/>
    <cellStyle name="Note 2 2 4 4 2 2 5" xfId="28595" xr:uid="{00000000-0005-0000-0000-0000096F0000}"/>
    <cellStyle name="Note 2 2 4 4 2 2 6" xfId="28596" xr:uid="{00000000-0005-0000-0000-00000A6F0000}"/>
    <cellStyle name="Note 2 2 4 4 2 2 7" xfId="28597" xr:uid="{00000000-0005-0000-0000-00000B6F0000}"/>
    <cellStyle name="Note 2 2 4 4 2 2 8" xfId="28598" xr:uid="{00000000-0005-0000-0000-00000C6F0000}"/>
    <cellStyle name="Note 2 2 4 4 2 3" xfId="28599" xr:uid="{00000000-0005-0000-0000-00000D6F0000}"/>
    <cellStyle name="Note 2 2 4 4 2 4" xfId="28600" xr:uid="{00000000-0005-0000-0000-00000E6F0000}"/>
    <cellStyle name="Note 2 2 4 4 2 5" xfId="28601" xr:uid="{00000000-0005-0000-0000-00000F6F0000}"/>
    <cellStyle name="Note 2 2 4 4 2 6" xfId="28602" xr:uid="{00000000-0005-0000-0000-0000106F0000}"/>
    <cellStyle name="Note 2 2 4 4 2 7" xfId="28603" xr:uid="{00000000-0005-0000-0000-0000116F0000}"/>
    <cellStyle name="Note 2 2 4 4 2 8" xfId="28604" xr:uid="{00000000-0005-0000-0000-0000126F0000}"/>
    <cellStyle name="Note 2 2 4 4 2 9" xfId="28605" xr:uid="{00000000-0005-0000-0000-0000136F0000}"/>
    <cellStyle name="Note 2 2 4 4 3" xfId="28606" xr:uid="{00000000-0005-0000-0000-0000146F0000}"/>
    <cellStyle name="Note 2 2 4 4 3 10" xfId="28607" xr:uid="{00000000-0005-0000-0000-0000156F0000}"/>
    <cellStyle name="Note 2 2 4 4 3 2" xfId="28608" xr:uid="{00000000-0005-0000-0000-0000166F0000}"/>
    <cellStyle name="Note 2 2 4 4 3 2 2" xfId="28609" xr:uid="{00000000-0005-0000-0000-0000176F0000}"/>
    <cellStyle name="Note 2 2 4 4 3 2 3" xfId="28610" xr:uid="{00000000-0005-0000-0000-0000186F0000}"/>
    <cellStyle name="Note 2 2 4 4 3 2 4" xfId="28611" xr:uid="{00000000-0005-0000-0000-0000196F0000}"/>
    <cellStyle name="Note 2 2 4 4 3 2 5" xfId="28612" xr:uid="{00000000-0005-0000-0000-00001A6F0000}"/>
    <cellStyle name="Note 2 2 4 4 3 2 6" xfId="28613" xr:uid="{00000000-0005-0000-0000-00001B6F0000}"/>
    <cellStyle name="Note 2 2 4 4 3 2 7" xfId="28614" xr:uid="{00000000-0005-0000-0000-00001C6F0000}"/>
    <cellStyle name="Note 2 2 4 4 3 2 8" xfId="28615" xr:uid="{00000000-0005-0000-0000-00001D6F0000}"/>
    <cellStyle name="Note 2 2 4 4 3 3" xfId="28616" xr:uid="{00000000-0005-0000-0000-00001E6F0000}"/>
    <cellStyle name="Note 2 2 4 4 3 4" xfId="28617" xr:uid="{00000000-0005-0000-0000-00001F6F0000}"/>
    <cellStyle name="Note 2 2 4 4 3 5" xfId="28618" xr:uid="{00000000-0005-0000-0000-0000206F0000}"/>
    <cellStyle name="Note 2 2 4 4 3 6" xfId="28619" xr:uid="{00000000-0005-0000-0000-0000216F0000}"/>
    <cellStyle name="Note 2 2 4 4 3 7" xfId="28620" xr:uid="{00000000-0005-0000-0000-0000226F0000}"/>
    <cellStyle name="Note 2 2 4 4 3 8" xfId="28621" xr:uid="{00000000-0005-0000-0000-0000236F0000}"/>
    <cellStyle name="Note 2 2 4 4 3 9" xfId="28622" xr:uid="{00000000-0005-0000-0000-0000246F0000}"/>
    <cellStyle name="Note 2 2 4 4 4" xfId="28623" xr:uid="{00000000-0005-0000-0000-0000256F0000}"/>
    <cellStyle name="Note 2 2 4 4 4 2" xfId="28624" xr:uid="{00000000-0005-0000-0000-0000266F0000}"/>
    <cellStyle name="Note 2 2 4 4 4 3" xfId="28625" xr:uid="{00000000-0005-0000-0000-0000276F0000}"/>
    <cellStyle name="Note 2 2 4 4 4 4" xfId="28626" xr:uid="{00000000-0005-0000-0000-0000286F0000}"/>
    <cellStyle name="Note 2 2 4 4 4 5" xfId="28627" xr:uid="{00000000-0005-0000-0000-0000296F0000}"/>
    <cellStyle name="Note 2 2 4 4 4 6" xfId="28628" xr:uid="{00000000-0005-0000-0000-00002A6F0000}"/>
    <cellStyle name="Note 2 2 4 4 4 7" xfId="28629" xr:uid="{00000000-0005-0000-0000-00002B6F0000}"/>
    <cellStyle name="Note 2 2 4 4 4 8" xfId="28630" xr:uid="{00000000-0005-0000-0000-00002C6F0000}"/>
    <cellStyle name="Note 2 2 4 4 4 9" xfId="28631" xr:uid="{00000000-0005-0000-0000-00002D6F0000}"/>
    <cellStyle name="Note 2 2 4 4 5" xfId="28632" xr:uid="{00000000-0005-0000-0000-00002E6F0000}"/>
    <cellStyle name="Note 2 2 4 4 5 2" xfId="28633" xr:uid="{00000000-0005-0000-0000-00002F6F0000}"/>
    <cellStyle name="Note 2 2 4 4 5 3" xfId="28634" xr:uid="{00000000-0005-0000-0000-0000306F0000}"/>
    <cellStyle name="Note 2 2 4 4 5 4" xfId="28635" xr:uid="{00000000-0005-0000-0000-0000316F0000}"/>
    <cellStyle name="Note 2 2 4 4 5 5" xfId="28636" xr:uid="{00000000-0005-0000-0000-0000326F0000}"/>
    <cellStyle name="Note 2 2 4 4 5 6" xfId="28637" xr:uid="{00000000-0005-0000-0000-0000336F0000}"/>
    <cellStyle name="Note 2 2 4 4 5 7" xfId="28638" xr:uid="{00000000-0005-0000-0000-0000346F0000}"/>
    <cellStyle name="Note 2 2 4 4 5 8" xfId="28639" xr:uid="{00000000-0005-0000-0000-0000356F0000}"/>
    <cellStyle name="Note 2 2 4 4 6" xfId="28640" xr:uid="{00000000-0005-0000-0000-0000366F0000}"/>
    <cellStyle name="Note 2 2 4 4 6 2" xfId="28641" xr:uid="{00000000-0005-0000-0000-0000376F0000}"/>
    <cellStyle name="Note 2 2 4 4 6 3" xfId="28642" xr:uid="{00000000-0005-0000-0000-0000386F0000}"/>
    <cellStyle name="Note 2 2 4 4 6 4" xfId="28643" xr:uid="{00000000-0005-0000-0000-0000396F0000}"/>
    <cellStyle name="Note 2 2 4 4 6 5" xfId="28644" xr:uid="{00000000-0005-0000-0000-00003A6F0000}"/>
    <cellStyle name="Note 2 2 4 4 6 6" xfId="28645" xr:uid="{00000000-0005-0000-0000-00003B6F0000}"/>
    <cellStyle name="Note 2 2 4 4 6 7" xfId="28646" xr:uid="{00000000-0005-0000-0000-00003C6F0000}"/>
    <cellStyle name="Note 2 2 4 4 6 8" xfId="28647" xr:uid="{00000000-0005-0000-0000-00003D6F0000}"/>
    <cellStyle name="Note 2 2 4 4 7" xfId="28648" xr:uid="{00000000-0005-0000-0000-00003E6F0000}"/>
    <cellStyle name="Note 2 2 4 4 7 2" xfId="28649" xr:uid="{00000000-0005-0000-0000-00003F6F0000}"/>
    <cellStyle name="Note 2 2 4 4 7 3" xfId="28650" xr:uid="{00000000-0005-0000-0000-0000406F0000}"/>
    <cellStyle name="Note 2 2 4 4 7 4" xfId="28651" xr:uid="{00000000-0005-0000-0000-0000416F0000}"/>
    <cellStyle name="Note 2 2 4 4 7 5" xfId="28652" xr:uid="{00000000-0005-0000-0000-0000426F0000}"/>
    <cellStyle name="Note 2 2 4 4 7 6" xfId="28653" xr:uid="{00000000-0005-0000-0000-0000436F0000}"/>
    <cellStyle name="Note 2 2 4 4 7 7" xfId="28654" xr:uid="{00000000-0005-0000-0000-0000446F0000}"/>
    <cellStyle name="Note 2 2 4 4 7 8" xfId="28655" xr:uid="{00000000-0005-0000-0000-0000456F0000}"/>
    <cellStyle name="Note 2 2 4 4 8" xfId="28656" xr:uid="{00000000-0005-0000-0000-0000466F0000}"/>
    <cellStyle name="Note 2 2 4 4 8 2" xfId="28657" xr:uid="{00000000-0005-0000-0000-0000476F0000}"/>
    <cellStyle name="Note 2 2 4 4 8 3" xfId="28658" xr:uid="{00000000-0005-0000-0000-0000486F0000}"/>
    <cellStyle name="Note 2 2 4 4 8 4" xfId="28659" xr:uid="{00000000-0005-0000-0000-0000496F0000}"/>
    <cellStyle name="Note 2 2 4 4 8 5" xfId="28660" xr:uid="{00000000-0005-0000-0000-00004A6F0000}"/>
    <cellStyle name="Note 2 2 4 4 8 6" xfId="28661" xr:uid="{00000000-0005-0000-0000-00004B6F0000}"/>
    <cellStyle name="Note 2 2 4 4 8 7" xfId="28662" xr:uid="{00000000-0005-0000-0000-00004C6F0000}"/>
    <cellStyle name="Note 2 2 4 4 8 8" xfId="28663" xr:uid="{00000000-0005-0000-0000-00004D6F0000}"/>
    <cellStyle name="Note 2 2 4 4 9" xfId="28664" xr:uid="{00000000-0005-0000-0000-00004E6F0000}"/>
    <cellStyle name="Note 2 2 4 5" xfId="1139" xr:uid="{00000000-0005-0000-0000-00004F6F0000}"/>
    <cellStyle name="Note 2 2 4 5 10" xfId="28665" xr:uid="{00000000-0005-0000-0000-0000506F0000}"/>
    <cellStyle name="Note 2 2 4 5 2" xfId="28666" xr:uid="{00000000-0005-0000-0000-0000516F0000}"/>
    <cellStyle name="Note 2 2 4 5 2 2" xfId="28667" xr:uid="{00000000-0005-0000-0000-0000526F0000}"/>
    <cellStyle name="Note 2 2 4 5 2 3" xfId="28668" xr:uid="{00000000-0005-0000-0000-0000536F0000}"/>
    <cellStyle name="Note 2 2 4 5 2 4" xfId="28669" xr:uid="{00000000-0005-0000-0000-0000546F0000}"/>
    <cellStyle name="Note 2 2 4 5 2 5" xfId="28670" xr:uid="{00000000-0005-0000-0000-0000556F0000}"/>
    <cellStyle name="Note 2 2 4 5 2 6" xfId="28671" xr:uid="{00000000-0005-0000-0000-0000566F0000}"/>
    <cellStyle name="Note 2 2 4 5 2 7" xfId="28672" xr:uid="{00000000-0005-0000-0000-0000576F0000}"/>
    <cellStyle name="Note 2 2 4 5 2 8" xfId="28673" xr:uid="{00000000-0005-0000-0000-0000586F0000}"/>
    <cellStyle name="Note 2 2 4 5 3" xfId="28674" xr:uid="{00000000-0005-0000-0000-0000596F0000}"/>
    <cellStyle name="Note 2 2 4 5 4" xfId="28675" xr:uid="{00000000-0005-0000-0000-00005A6F0000}"/>
    <cellStyle name="Note 2 2 4 5 5" xfId="28676" xr:uid="{00000000-0005-0000-0000-00005B6F0000}"/>
    <cellStyle name="Note 2 2 4 5 6" xfId="28677" xr:uid="{00000000-0005-0000-0000-00005C6F0000}"/>
    <cellStyle name="Note 2 2 4 5 7" xfId="28678" xr:uid="{00000000-0005-0000-0000-00005D6F0000}"/>
    <cellStyle name="Note 2 2 4 5 8" xfId="28679" xr:uid="{00000000-0005-0000-0000-00005E6F0000}"/>
    <cellStyle name="Note 2 2 4 5 9" xfId="28680" xr:uid="{00000000-0005-0000-0000-00005F6F0000}"/>
    <cellStyle name="Note 2 2 4 6" xfId="28681" xr:uid="{00000000-0005-0000-0000-0000606F0000}"/>
    <cellStyle name="Note 2 2 4 6 10" xfId="28682" xr:uid="{00000000-0005-0000-0000-0000616F0000}"/>
    <cellStyle name="Note 2 2 4 6 2" xfId="28683" xr:uid="{00000000-0005-0000-0000-0000626F0000}"/>
    <cellStyle name="Note 2 2 4 6 2 2" xfId="28684" xr:uid="{00000000-0005-0000-0000-0000636F0000}"/>
    <cellStyle name="Note 2 2 4 6 2 3" xfId="28685" xr:uid="{00000000-0005-0000-0000-0000646F0000}"/>
    <cellStyle name="Note 2 2 4 6 2 4" xfId="28686" xr:uid="{00000000-0005-0000-0000-0000656F0000}"/>
    <cellStyle name="Note 2 2 4 6 2 5" xfId="28687" xr:uid="{00000000-0005-0000-0000-0000666F0000}"/>
    <cellStyle name="Note 2 2 4 6 2 6" xfId="28688" xr:uid="{00000000-0005-0000-0000-0000676F0000}"/>
    <cellStyle name="Note 2 2 4 6 2 7" xfId="28689" xr:uid="{00000000-0005-0000-0000-0000686F0000}"/>
    <cellStyle name="Note 2 2 4 6 2 8" xfId="28690" xr:uid="{00000000-0005-0000-0000-0000696F0000}"/>
    <cellStyle name="Note 2 2 4 6 3" xfId="28691" xr:uid="{00000000-0005-0000-0000-00006A6F0000}"/>
    <cellStyle name="Note 2 2 4 6 4" xfId="28692" xr:uid="{00000000-0005-0000-0000-00006B6F0000}"/>
    <cellStyle name="Note 2 2 4 6 5" xfId="28693" xr:uid="{00000000-0005-0000-0000-00006C6F0000}"/>
    <cellStyle name="Note 2 2 4 6 6" xfId="28694" xr:uid="{00000000-0005-0000-0000-00006D6F0000}"/>
    <cellStyle name="Note 2 2 4 6 7" xfId="28695" xr:uid="{00000000-0005-0000-0000-00006E6F0000}"/>
    <cellStyle name="Note 2 2 4 6 8" xfId="28696" xr:uid="{00000000-0005-0000-0000-00006F6F0000}"/>
    <cellStyle name="Note 2 2 4 6 9" xfId="28697" xr:uid="{00000000-0005-0000-0000-0000706F0000}"/>
    <cellStyle name="Note 2 2 4 7" xfId="28698" xr:uid="{00000000-0005-0000-0000-0000716F0000}"/>
    <cellStyle name="Note 2 2 4 7 2" xfId="28699" xr:uid="{00000000-0005-0000-0000-0000726F0000}"/>
    <cellStyle name="Note 2 2 4 7 3" xfId="28700" xr:uid="{00000000-0005-0000-0000-0000736F0000}"/>
    <cellStyle name="Note 2 2 4 7 4" xfId="28701" xr:uid="{00000000-0005-0000-0000-0000746F0000}"/>
    <cellStyle name="Note 2 2 4 7 5" xfId="28702" xr:uid="{00000000-0005-0000-0000-0000756F0000}"/>
    <cellStyle name="Note 2 2 4 7 6" xfId="28703" xr:uid="{00000000-0005-0000-0000-0000766F0000}"/>
    <cellStyle name="Note 2 2 4 7 7" xfId="28704" xr:uid="{00000000-0005-0000-0000-0000776F0000}"/>
    <cellStyle name="Note 2 2 4 7 8" xfId="28705" xr:uid="{00000000-0005-0000-0000-0000786F0000}"/>
    <cellStyle name="Note 2 2 4 7 9" xfId="28706" xr:uid="{00000000-0005-0000-0000-0000796F0000}"/>
    <cellStyle name="Note 2 2 4 8" xfId="28707" xr:uid="{00000000-0005-0000-0000-00007A6F0000}"/>
    <cellStyle name="Note 2 2 4 8 2" xfId="28708" xr:uid="{00000000-0005-0000-0000-00007B6F0000}"/>
    <cellStyle name="Note 2 2 4 8 3" xfId="28709" xr:uid="{00000000-0005-0000-0000-00007C6F0000}"/>
    <cellStyle name="Note 2 2 4 8 4" xfId="28710" xr:uid="{00000000-0005-0000-0000-00007D6F0000}"/>
    <cellStyle name="Note 2 2 4 8 5" xfId="28711" xr:uid="{00000000-0005-0000-0000-00007E6F0000}"/>
    <cellStyle name="Note 2 2 4 8 6" xfId="28712" xr:uid="{00000000-0005-0000-0000-00007F6F0000}"/>
    <cellStyle name="Note 2 2 4 8 7" xfId="28713" xr:uid="{00000000-0005-0000-0000-0000806F0000}"/>
    <cellStyle name="Note 2 2 4 8 8" xfId="28714" xr:uid="{00000000-0005-0000-0000-0000816F0000}"/>
    <cellStyle name="Note 2 2 4 9" xfId="28715" xr:uid="{00000000-0005-0000-0000-0000826F0000}"/>
    <cellStyle name="Note 2 2 4 9 2" xfId="28716" xr:uid="{00000000-0005-0000-0000-0000836F0000}"/>
    <cellStyle name="Note 2 2 4 9 3" xfId="28717" xr:uid="{00000000-0005-0000-0000-0000846F0000}"/>
    <cellStyle name="Note 2 2 4 9 4" xfId="28718" xr:uid="{00000000-0005-0000-0000-0000856F0000}"/>
    <cellStyle name="Note 2 2 4 9 5" xfId="28719" xr:uid="{00000000-0005-0000-0000-0000866F0000}"/>
    <cellStyle name="Note 2 2 4 9 6" xfId="28720" xr:uid="{00000000-0005-0000-0000-0000876F0000}"/>
    <cellStyle name="Note 2 2 4 9 7" xfId="28721" xr:uid="{00000000-0005-0000-0000-0000886F0000}"/>
    <cellStyle name="Note 2 2 4 9 8" xfId="28722" xr:uid="{00000000-0005-0000-0000-0000896F0000}"/>
    <cellStyle name="Note 2 2 5" xfId="1140" xr:uid="{00000000-0005-0000-0000-00008A6F0000}"/>
    <cellStyle name="Note 2 2 5 10" xfId="28723" xr:uid="{00000000-0005-0000-0000-00008B6F0000}"/>
    <cellStyle name="Note 2 2 5 10 2" xfId="28724" xr:uid="{00000000-0005-0000-0000-00008C6F0000}"/>
    <cellStyle name="Note 2 2 5 10 3" xfId="28725" xr:uid="{00000000-0005-0000-0000-00008D6F0000}"/>
    <cellStyle name="Note 2 2 5 10 4" xfId="28726" xr:uid="{00000000-0005-0000-0000-00008E6F0000}"/>
    <cellStyle name="Note 2 2 5 10 5" xfId="28727" xr:uid="{00000000-0005-0000-0000-00008F6F0000}"/>
    <cellStyle name="Note 2 2 5 10 6" xfId="28728" xr:uid="{00000000-0005-0000-0000-0000906F0000}"/>
    <cellStyle name="Note 2 2 5 10 7" xfId="28729" xr:uid="{00000000-0005-0000-0000-0000916F0000}"/>
    <cellStyle name="Note 2 2 5 10 8" xfId="28730" xr:uid="{00000000-0005-0000-0000-0000926F0000}"/>
    <cellStyle name="Note 2 2 5 11" xfId="28731" xr:uid="{00000000-0005-0000-0000-0000936F0000}"/>
    <cellStyle name="Note 2 2 5 11 2" xfId="28732" xr:uid="{00000000-0005-0000-0000-0000946F0000}"/>
    <cellStyle name="Note 2 2 5 11 3" xfId="28733" xr:uid="{00000000-0005-0000-0000-0000956F0000}"/>
    <cellStyle name="Note 2 2 5 11 4" xfId="28734" xr:uid="{00000000-0005-0000-0000-0000966F0000}"/>
    <cellStyle name="Note 2 2 5 11 5" xfId="28735" xr:uid="{00000000-0005-0000-0000-0000976F0000}"/>
    <cellStyle name="Note 2 2 5 11 6" xfId="28736" xr:uid="{00000000-0005-0000-0000-0000986F0000}"/>
    <cellStyle name="Note 2 2 5 11 7" xfId="28737" xr:uid="{00000000-0005-0000-0000-0000996F0000}"/>
    <cellStyle name="Note 2 2 5 11 8" xfId="28738" xr:uid="{00000000-0005-0000-0000-00009A6F0000}"/>
    <cellStyle name="Note 2 2 5 12" xfId="28739" xr:uid="{00000000-0005-0000-0000-00009B6F0000}"/>
    <cellStyle name="Note 2 2 5 13" xfId="28740" xr:uid="{00000000-0005-0000-0000-00009C6F0000}"/>
    <cellStyle name="Note 2 2 5 14" xfId="28741" xr:uid="{00000000-0005-0000-0000-00009D6F0000}"/>
    <cellStyle name="Note 2 2 5 15" xfId="28742" xr:uid="{00000000-0005-0000-0000-00009E6F0000}"/>
    <cellStyle name="Note 2 2 5 16" xfId="28743" xr:uid="{00000000-0005-0000-0000-00009F6F0000}"/>
    <cellStyle name="Note 2 2 5 17" xfId="28744" xr:uid="{00000000-0005-0000-0000-0000A06F0000}"/>
    <cellStyle name="Note 2 2 5 18" xfId="28745" xr:uid="{00000000-0005-0000-0000-0000A16F0000}"/>
    <cellStyle name="Note 2 2 5 19" xfId="28746" xr:uid="{00000000-0005-0000-0000-0000A26F0000}"/>
    <cellStyle name="Note 2 2 5 2" xfId="1141" xr:uid="{00000000-0005-0000-0000-0000A36F0000}"/>
    <cellStyle name="Note 2 2 5 2 10" xfId="28747" xr:uid="{00000000-0005-0000-0000-0000A46F0000}"/>
    <cellStyle name="Note 2 2 5 2 11" xfId="28748" xr:uid="{00000000-0005-0000-0000-0000A56F0000}"/>
    <cellStyle name="Note 2 2 5 2 12" xfId="28749" xr:uid="{00000000-0005-0000-0000-0000A66F0000}"/>
    <cellStyle name="Note 2 2 5 2 13" xfId="28750" xr:uid="{00000000-0005-0000-0000-0000A76F0000}"/>
    <cellStyle name="Note 2 2 5 2 14" xfId="28751" xr:uid="{00000000-0005-0000-0000-0000A86F0000}"/>
    <cellStyle name="Note 2 2 5 2 15" xfId="28752" xr:uid="{00000000-0005-0000-0000-0000A96F0000}"/>
    <cellStyle name="Note 2 2 5 2 16" xfId="28753" xr:uid="{00000000-0005-0000-0000-0000AA6F0000}"/>
    <cellStyle name="Note 2 2 5 2 17" xfId="28754" xr:uid="{00000000-0005-0000-0000-0000AB6F0000}"/>
    <cellStyle name="Note 2 2 5 2 2" xfId="1142" xr:uid="{00000000-0005-0000-0000-0000AC6F0000}"/>
    <cellStyle name="Note 2 2 5 2 2 10" xfId="28755" xr:uid="{00000000-0005-0000-0000-0000AD6F0000}"/>
    <cellStyle name="Note 2 2 5 2 2 11" xfId="28756" xr:uid="{00000000-0005-0000-0000-0000AE6F0000}"/>
    <cellStyle name="Note 2 2 5 2 2 12" xfId="28757" xr:uid="{00000000-0005-0000-0000-0000AF6F0000}"/>
    <cellStyle name="Note 2 2 5 2 2 13" xfId="28758" xr:uid="{00000000-0005-0000-0000-0000B06F0000}"/>
    <cellStyle name="Note 2 2 5 2 2 14" xfId="28759" xr:uid="{00000000-0005-0000-0000-0000B16F0000}"/>
    <cellStyle name="Note 2 2 5 2 2 15" xfId="28760" xr:uid="{00000000-0005-0000-0000-0000B26F0000}"/>
    <cellStyle name="Note 2 2 5 2 2 16" xfId="28761" xr:uid="{00000000-0005-0000-0000-0000B36F0000}"/>
    <cellStyle name="Note 2 2 5 2 2 2" xfId="1143" xr:uid="{00000000-0005-0000-0000-0000B46F0000}"/>
    <cellStyle name="Note 2 2 5 2 2 2 10" xfId="28762" xr:uid="{00000000-0005-0000-0000-0000B56F0000}"/>
    <cellStyle name="Note 2 2 5 2 2 2 2" xfId="28763" xr:uid="{00000000-0005-0000-0000-0000B66F0000}"/>
    <cellStyle name="Note 2 2 5 2 2 2 2 2" xfId="28764" xr:uid="{00000000-0005-0000-0000-0000B76F0000}"/>
    <cellStyle name="Note 2 2 5 2 2 2 2 3" xfId="28765" xr:uid="{00000000-0005-0000-0000-0000B86F0000}"/>
    <cellStyle name="Note 2 2 5 2 2 2 2 4" xfId="28766" xr:uid="{00000000-0005-0000-0000-0000B96F0000}"/>
    <cellStyle name="Note 2 2 5 2 2 2 2 5" xfId="28767" xr:uid="{00000000-0005-0000-0000-0000BA6F0000}"/>
    <cellStyle name="Note 2 2 5 2 2 2 2 6" xfId="28768" xr:uid="{00000000-0005-0000-0000-0000BB6F0000}"/>
    <cellStyle name="Note 2 2 5 2 2 2 2 7" xfId="28769" xr:uid="{00000000-0005-0000-0000-0000BC6F0000}"/>
    <cellStyle name="Note 2 2 5 2 2 2 2 8" xfId="28770" xr:uid="{00000000-0005-0000-0000-0000BD6F0000}"/>
    <cellStyle name="Note 2 2 5 2 2 2 3" xfId="28771" xr:uid="{00000000-0005-0000-0000-0000BE6F0000}"/>
    <cellStyle name="Note 2 2 5 2 2 2 4" xfId="28772" xr:uid="{00000000-0005-0000-0000-0000BF6F0000}"/>
    <cellStyle name="Note 2 2 5 2 2 2 5" xfId="28773" xr:uid="{00000000-0005-0000-0000-0000C06F0000}"/>
    <cellStyle name="Note 2 2 5 2 2 2 6" xfId="28774" xr:uid="{00000000-0005-0000-0000-0000C16F0000}"/>
    <cellStyle name="Note 2 2 5 2 2 2 7" xfId="28775" xr:uid="{00000000-0005-0000-0000-0000C26F0000}"/>
    <cellStyle name="Note 2 2 5 2 2 2 8" xfId="28776" xr:uid="{00000000-0005-0000-0000-0000C36F0000}"/>
    <cellStyle name="Note 2 2 5 2 2 2 9" xfId="28777" xr:uid="{00000000-0005-0000-0000-0000C46F0000}"/>
    <cellStyle name="Note 2 2 5 2 2 3" xfId="28778" xr:uid="{00000000-0005-0000-0000-0000C56F0000}"/>
    <cellStyle name="Note 2 2 5 2 2 3 10" xfId="28779" xr:uid="{00000000-0005-0000-0000-0000C66F0000}"/>
    <cellStyle name="Note 2 2 5 2 2 3 2" xfId="28780" xr:uid="{00000000-0005-0000-0000-0000C76F0000}"/>
    <cellStyle name="Note 2 2 5 2 2 3 2 2" xfId="28781" xr:uid="{00000000-0005-0000-0000-0000C86F0000}"/>
    <cellStyle name="Note 2 2 5 2 2 3 2 3" xfId="28782" xr:uid="{00000000-0005-0000-0000-0000C96F0000}"/>
    <cellStyle name="Note 2 2 5 2 2 3 2 4" xfId="28783" xr:uid="{00000000-0005-0000-0000-0000CA6F0000}"/>
    <cellStyle name="Note 2 2 5 2 2 3 2 5" xfId="28784" xr:uid="{00000000-0005-0000-0000-0000CB6F0000}"/>
    <cellStyle name="Note 2 2 5 2 2 3 2 6" xfId="28785" xr:uid="{00000000-0005-0000-0000-0000CC6F0000}"/>
    <cellStyle name="Note 2 2 5 2 2 3 2 7" xfId="28786" xr:uid="{00000000-0005-0000-0000-0000CD6F0000}"/>
    <cellStyle name="Note 2 2 5 2 2 3 2 8" xfId="28787" xr:uid="{00000000-0005-0000-0000-0000CE6F0000}"/>
    <cellStyle name="Note 2 2 5 2 2 3 3" xfId="28788" xr:uid="{00000000-0005-0000-0000-0000CF6F0000}"/>
    <cellStyle name="Note 2 2 5 2 2 3 4" xfId="28789" xr:uid="{00000000-0005-0000-0000-0000D06F0000}"/>
    <cellStyle name="Note 2 2 5 2 2 3 5" xfId="28790" xr:uid="{00000000-0005-0000-0000-0000D16F0000}"/>
    <cellStyle name="Note 2 2 5 2 2 3 6" xfId="28791" xr:uid="{00000000-0005-0000-0000-0000D26F0000}"/>
    <cellStyle name="Note 2 2 5 2 2 3 7" xfId="28792" xr:uid="{00000000-0005-0000-0000-0000D36F0000}"/>
    <cellStyle name="Note 2 2 5 2 2 3 8" xfId="28793" xr:uid="{00000000-0005-0000-0000-0000D46F0000}"/>
    <cellStyle name="Note 2 2 5 2 2 3 9" xfId="28794" xr:uid="{00000000-0005-0000-0000-0000D56F0000}"/>
    <cellStyle name="Note 2 2 5 2 2 4" xfId="28795" xr:uid="{00000000-0005-0000-0000-0000D66F0000}"/>
    <cellStyle name="Note 2 2 5 2 2 4 2" xfId="28796" xr:uid="{00000000-0005-0000-0000-0000D76F0000}"/>
    <cellStyle name="Note 2 2 5 2 2 4 3" xfId="28797" xr:uid="{00000000-0005-0000-0000-0000D86F0000}"/>
    <cellStyle name="Note 2 2 5 2 2 4 4" xfId="28798" xr:uid="{00000000-0005-0000-0000-0000D96F0000}"/>
    <cellStyle name="Note 2 2 5 2 2 4 5" xfId="28799" xr:uid="{00000000-0005-0000-0000-0000DA6F0000}"/>
    <cellStyle name="Note 2 2 5 2 2 4 6" xfId="28800" xr:uid="{00000000-0005-0000-0000-0000DB6F0000}"/>
    <cellStyle name="Note 2 2 5 2 2 4 7" xfId="28801" xr:uid="{00000000-0005-0000-0000-0000DC6F0000}"/>
    <cellStyle name="Note 2 2 5 2 2 4 8" xfId="28802" xr:uid="{00000000-0005-0000-0000-0000DD6F0000}"/>
    <cellStyle name="Note 2 2 5 2 2 4 9" xfId="28803" xr:uid="{00000000-0005-0000-0000-0000DE6F0000}"/>
    <cellStyle name="Note 2 2 5 2 2 5" xfId="28804" xr:uid="{00000000-0005-0000-0000-0000DF6F0000}"/>
    <cellStyle name="Note 2 2 5 2 2 5 2" xfId="28805" xr:uid="{00000000-0005-0000-0000-0000E06F0000}"/>
    <cellStyle name="Note 2 2 5 2 2 5 3" xfId="28806" xr:uid="{00000000-0005-0000-0000-0000E16F0000}"/>
    <cellStyle name="Note 2 2 5 2 2 5 4" xfId="28807" xr:uid="{00000000-0005-0000-0000-0000E26F0000}"/>
    <cellStyle name="Note 2 2 5 2 2 5 5" xfId="28808" xr:uid="{00000000-0005-0000-0000-0000E36F0000}"/>
    <cellStyle name="Note 2 2 5 2 2 5 6" xfId="28809" xr:uid="{00000000-0005-0000-0000-0000E46F0000}"/>
    <cellStyle name="Note 2 2 5 2 2 5 7" xfId="28810" xr:uid="{00000000-0005-0000-0000-0000E56F0000}"/>
    <cellStyle name="Note 2 2 5 2 2 5 8" xfId="28811" xr:uid="{00000000-0005-0000-0000-0000E66F0000}"/>
    <cellStyle name="Note 2 2 5 2 2 6" xfId="28812" xr:uid="{00000000-0005-0000-0000-0000E76F0000}"/>
    <cellStyle name="Note 2 2 5 2 2 6 2" xfId="28813" xr:uid="{00000000-0005-0000-0000-0000E86F0000}"/>
    <cellStyle name="Note 2 2 5 2 2 6 3" xfId="28814" xr:uid="{00000000-0005-0000-0000-0000E96F0000}"/>
    <cellStyle name="Note 2 2 5 2 2 6 4" xfId="28815" xr:uid="{00000000-0005-0000-0000-0000EA6F0000}"/>
    <cellStyle name="Note 2 2 5 2 2 6 5" xfId="28816" xr:uid="{00000000-0005-0000-0000-0000EB6F0000}"/>
    <cellStyle name="Note 2 2 5 2 2 6 6" xfId="28817" xr:uid="{00000000-0005-0000-0000-0000EC6F0000}"/>
    <cellStyle name="Note 2 2 5 2 2 6 7" xfId="28818" xr:uid="{00000000-0005-0000-0000-0000ED6F0000}"/>
    <cellStyle name="Note 2 2 5 2 2 6 8" xfId="28819" xr:uid="{00000000-0005-0000-0000-0000EE6F0000}"/>
    <cellStyle name="Note 2 2 5 2 2 7" xfId="28820" xr:uid="{00000000-0005-0000-0000-0000EF6F0000}"/>
    <cellStyle name="Note 2 2 5 2 2 7 2" xfId="28821" xr:uid="{00000000-0005-0000-0000-0000F06F0000}"/>
    <cellStyle name="Note 2 2 5 2 2 7 3" xfId="28822" xr:uid="{00000000-0005-0000-0000-0000F16F0000}"/>
    <cellStyle name="Note 2 2 5 2 2 7 4" xfId="28823" xr:uid="{00000000-0005-0000-0000-0000F26F0000}"/>
    <cellStyle name="Note 2 2 5 2 2 7 5" xfId="28824" xr:uid="{00000000-0005-0000-0000-0000F36F0000}"/>
    <cellStyle name="Note 2 2 5 2 2 7 6" xfId="28825" xr:uid="{00000000-0005-0000-0000-0000F46F0000}"/>
    <cellStyle name="Note 2 2 5 2 2 7 7" xfId="28826" xr:uid="{00000000-0005-0000-0000-0000F56F0000}"/>
    <cellStyle name="Note 2 2 5 2 2 7 8" xfId="28827" xr:uid="{00000000-0005-0000-0000-0000F66F0000}"/>
    <cellStyle name="Note 2 2 5 2 2 8" xfId="28828" xr:uid="{00000000-0005-0000-0000-0000F76F0000}"/>
    <cellStyle name="Note 2 2 5 2 2 8 2" xfId="28829" xr:uid="{00000000-0005-0000-0000-0000F86F0000}"/>
    <cellStyle name="Note 2 2 5 2 2 8 3" xfId="28830" xr:uid="{00000000-0005-0000-0000-0000F96F0000}"/>
    <cellStyle name="Note 2 2 5 2 2 8 4" xfId="28831" xr:uid="{00000000-0005-0000-0000-0000FA6F0000}"/>
    <cellStyle name="Note 2 2 5 2 2 8 5" xfId="28832" xr:uid="{00000000-0005-0000-0000-0000FB6F0000}"/>
    <cellStyle name="Note 2 2 5 2 2 8 6" xfId="28833" xr:uid="{00000000-0005-0000-0000-0000FC6F0000}"/>
    <cellStyle name="Note 2 2 5 2 2 8 7" xfId="28834" xr:uid="{00000000-0005-0000-0000-0000FD6F0000}"/>
    <cellStyle name="Note 2 2 5 2 2 8 8" xfId="28835" xr:uid="{00000000-0005-0000-0000-0000FE6F0000}"/>
    <cellStyle name="Note 2 2 5 2 2 9" xfId="28836" xr:uid="{00000000-0005-0000-0000-0000FF6F0000}"/>
    <cellStyle name="Note 2 2 5 2 3" xfId="1144" xr:uid="{00000000-0005-0000-0000-000000700000}"/>
    <cellStyle name="Note 2 2 5 2 3 10" xfId="28837" xr:uid="{00000000-0005-0000-0000-000001700000}"/>
    <cellStyle name="Note 2 2 5 2 3 2" xfId="28838" xr:uid="{00000000-0005-0000-0000-000002700000}"/>
    <cellStyle name="Note 2 2 5 2 3 2 2" xfId="28839" xr:uid="{00000000-0005-0000-0000-000003700000}"/>
    <cellStyle name="Note 2 2 5 2 3 2 3" xfId="28840" xr:uid="{00000000-0005-0000-0000-000004700000}"/>
    <cellStyle name="Note 2 2 5 2 3 2 4" xfId="28841" xr:uid="{00000000-0005-0000-0000-000005700000}"/>
    <cellStyle name="Note 2 2 5 2 3 2 5" xfId="28842" xr:uid="{00000000-0005-0000-0000-000006700000}"/>
    <cellStyle name="Note 2 2 5 2 3 2 6" xfId="28843" xr:uid="{00000000-0005-0000-0000-000007700000}"/>
    <cellStyle name="Note 2 2 5 2 3 2 7" xfId="28844" xr:uid="{00000000-0005-0000-0000-000008700000}"/>
    <cellStyle name="Note 2 2 5 2 3 2 8" xfId="28845" xr:uid="{00000000-0005-0000-0000-000009700000}"/>
    <cellStyle name="Note 2 2 5 2 3 3" xfId="28846" xr:uid="{00000000-0005-0000-0000-00000A700000}"/>
    <cellStyle name="Note 2 2 5 2 3 4" xfId="28847" xr:uid="{00000000-0005-0000-0000-00000B700000}"/>
    <cellStyle name="Note 2 2 5 2 3 5" xfId="28848" xr:uid="{00000000-0005-0000-0000-00000C700000}"/>
    <cellStyle name="Note 2 2 5 2 3 6" xfId="28849" xr:uid="{00000000-0005-0000-0000-00000D700000}"/>
    <cellStyle name="Note 2 2 5 2 3 7" xfId="28850" xr:uid="{00000000-0005-0000-0000-00000E700000}"/>
    <cellStyle name="Note 2 2 5 2 3 8" xfId="28851" xr:uid="{00000000-0005-0000-0000-00000F700000}"/>
    <cellStyle name="Note 2 2 5 2 3 9" xfId="28852" xr:uid="{00000000-0005-0000-0000-000010700000}"/>
    <cellStyle name="Note 2 2 5 2 4" xfId="28853" xr:uid="{00000000-0005-0000-0000-000011700000}"/>
    <cellStyle name="Note 2 2 5 2 4 10" xfId="28854" xr:uid="{00000000-0005-0000-0000-000012700000}"/>
    <cellStyle name="Note 2 2 5 2 4 2" xfId="28855" xr:uid="{00000000-0005-0000-0000-000013700000}"/>
    <cellStyle name="Note 2 2 5 2 4 2 2" xfId="28856" xr:uid="{00000000-0005-0000-0000-000014700000}"/>
    <cellStyle name="Note 2 2 5 2 4 2 3" xfId="28857" xr:uid="{00000000-0005-0000-0000-000015700000}"/>
    <cellStyle name="Note 2 2 5 2 4 2 4" xfId="28858" xr:uid="{00000000-0005-0000-0000-000016700000}"/>
    <cellStyle name="Note 2 2 5 2 4 2 5" xfId="28859" xr:uid="{00000000-0005-0000-0000-000017700000}"/>
    <cellStyle name="Note 2 2 5 2 4 2 6" xfId="28860" xr:uid="{00000000-0005-0000-0000-000018700000}"/>
    <cellStyle name="Note 2 2 5 2 4 2 7" xfId="28861" xr:uid="{00000000-0005-0000-0000-000019700000}"/>
    <cellStyle name="Note 2 2 5 2 4 2 8" xfId="28862" xr:uid="{00000000-0005-0000-0000-00001A700000}"/>
    <cellStyle name="Note 2 2 5 2 4 3" xfId="28863" xr:uid="{00000000-0005-0000-0000-00001B700000}"/>
    <cellStyle name="Note 2 2 5 2 4 4" xfId="28864" xr:uid="{00000000-0005-0000-0000-00001C700000}"/>
    <cellStyle name="Note 2 2 5 2 4 5" xfId="28865" xr:uid="{00000000-0005-0000-0000-00001D700000}"/>
    <cellStyle name="Note 2 2 5 2 4 6" xfId="28866" xr:uid="{00000000-0005-0000-0000-00001E700000}"/>
    <cellStyle name="Note 2 2 5 2 4 7" xfId="28867" xr:uid="{00000000-0005-0000-0000-00001F700000}"/>
    <cellStyle name="Note 2 2 5 2 4 8" xfId="28868" xr:uid="{00000000-0005-0000-0000-000020700000}"/>
    <cellStyle name="Note 2 2 5 2 4 9" xfId="28869" xr:uid="{00000000-0005-0000-0000-000021700000}"/>
    <cellStyle name="Note 2 2 5 2 5" xfId="28870" xr:uid="{00000000-0005-0000-0000-000022700000}"/>
    <cellStyle name="Note 2 2 5 2 5 2" xfId="28871" xr:uid="{00000000-0005-0000-0000-000023700000}"/>
    <cellStyle name="Note 2 2 5 2 5 3" xfId="28872" xr:uid="{00000000-0005-0000-0000-000024700000}"/>
    <cellStyle name="Note 2 2 5 2 5 4" xfId="28873" xr:uid="{00000000-0005-0000-0000-000025700000}"/>
    <cellStyle name="Note 2 2 5 2 5 5" xfId="28874" xr:uid="{00000000-0005-0000-0000-000026700000}"/>
    <cellStyle name="Note 2 2 5 2 5 6" xfId="28875" xr:uid="{00000000-0005-0000-0000-000027700000}"/>
    <cellStyle name="Note 2 2 5 2 5 7" xfId="28876" xr:uid="{00000000-0005-0000-0000-000028700000}"/>
    <cellStyle name="Note 2 2 5 2 5 8" xfId="28877" xr:uid="{00000000-0005-0000-0000-000029700000}"/>
    <cellStyle name="Note 2 2 5 2 5 9" xfId="28878" xr:uid="{00000000-0005-0000-0000-00002A700000}"/>
    <cellStyle name="Note 2 2 5 2 6" xfId="28879" xr:uid="{00000000-0005-0000-0000-00002B700000}"/>
    <cellStyle name="Note 2 2 5 2 6 2" xfId="28880" xr:uid="{00000000-0005-0000-0000-00002C700000}"/>
    <cellStyle name="Note 2 2 5 2 6 3" xfId="28881" xr:uid="{00000000-0005-0000-0000-00002D700000}"/>
    <cellStyle name="Note 2 2 5 2 6 4" xfId="28882" xr:uid="{00000000-0005-0000-0000-00002E700000}"/>
    <cellStyle name="Note 2 2 5 2 6 5" xfId="28883" xr:uid="{00000000-0005-0000-0000-00002F700000}"/>
    <cellStyle name="Note 2 2 5 2 6 6" xfId="28884" xr:uid="{00000000-0005-0000-0000-000030700000}"/>
    <cellStyle name="Note 2 2 5 2 6 7" xfId="28885" xr:uid="{00000000-0005-0000-0000-000031700000}"/>
    <cellStyle name="Note 2 2 5 2 6 8" xfId="28886" xr:uid="{00000000-0005-0000-0000-000032700000}"/>
    <cellStyle name="Note 2 2 5 2 7" xfId="28887" xr:uid="{00000000-0005-0000-0000-000033700000}"/>
    <cellStyle name="Note 2 2 5 2 7 2" xfId="28888" xr:uid="{00000000-0005-0000-0000-000034700000}"/>
    <cellStyle name="Note 2 2 5 2 7 3" xfId="28889" xr:uid="{00000000-0005-0000-0000-000035700000}"/>
    <cellStyle name="Note 2 2 5 2 7 4" xfId="28890" xr:uid="{00000000-0005-0000-0000-000036700000}"/>
    <cellStyle name="Note 2 2 5 2 7 5" xfId="28891" xr:uid="{00000000-0005-0000-0000-000037700000}"/>
    <cellStyle name="Note 2 2 5 2 7 6" xfId="28892" xr:uid="{00000000-0005-0000-0000-000038700000}"/>
    <cellStyle name="Note 2 2 5 2 7 7" xfId="28893" xr:uid="{00000000-0005-0000-0000-000039700000}"/>
    <cellStyle name="Note 2 2 5 2 7 8" xfId="28894" xr:uid="{00000000-0005-0000-0000-00003A700000}"/>
    <cellStyle name="Note 2 2 5 2 8" xfId="28895" xr:uid="{00000000-0005-0000-0000-00003B700000}"/>
    <cellStyle name="Note 2 2 5 2 8 2" xfId="28896" xr:uid="{00000000-0005-0000-0000-00003C700000}"/>
    <cellStyle name="Note 2 2 5 2 8 3" xfId="28897" xr:uid="{00000000-0005-0000-0000-00003D700000}"/>
    <cellStyle name="Note 2 2 5 2 8 4" xfId="28898" xr:uid="{00000000-0005-0000-0000-00003E700000}"/>
    <cellStyle name="Note 2 2 5 2 8 5" xfId="28899" xr:uid="{00000000-0005-0000-0000-00003F700000}"/>
    <cellStyle name="Note 2 2 5 2 8 6" xfId="28900" xr:uid="{00000000-0005-0000-0000-000040700000}"/>
    <cellStyle name="Note 2 2 5 2 8 7" xfId="28901" xr:uid="{00000000-0005-0000-0000-000041700000}"/>
    <cellStyle name="Note 2 2 5 2 8 8" xfId="28902" xr:uid="{00000000-0005-0000-0000-000042700000}"/>
    <cellStyle name="Note 2 2 5 2 9" xfId="28903" xr:uid="{00000000-0005-0000-0000-000043700000}"/>
    <cellStyle name="Note 2 2 5 2 9 2" xfId="28904" xr:uid="{00000000-0005-0000-0000-000044700000}"/>
    <cellStyle name="Note 2 2 5 2 9 3" xfId="28905" xr:uid="{00000000-0005-0000-0000-000045700000}"/>
    <cellStyle name="Note 2 2 5 2 9 4" xfId="28906" xr:uid="{00000000-0005-0000-0000-000046700000}"/>
    <cellStyle name="Note 2 2 5 2 9 5" xfId="28907" xr:uid="{00000000-0005-0000-0000-000047700000}"/>
    <cellStyle name="Note 2 2 5 2 9 6" xfId="28908" xr:uid="{00000000-0005-0000-0000-000048700000}"/>
    <cellStyle name="Note 2 2 5 2 9 7" xfId="28909" xr:uid="{00000000-0005-0000-0000-000049700000}"/>
    <cellStyle name="Note 2 2 5 2 9 8" xfId="28910" xr:uid="{00000000-0005-0000-0000-00004A700000}"/>
    <cellStyle name="Note 2 2 5 3" xfId="1145" xr:uid="{00000000-0005-0000-0000-00004B700000}"/>
    <cellStyle name="Note 2 2 5 3 10" xfId="28911" xr:uid="{00000000-0005-0000-0000-00004C700000}"/>
    <cellStyle name="Note 2 2 5 3 11" xfId="28912" xr:uid="{00000000-0005-0000-0000-00004D700000}"/>
    <cellStyle name="Note 2 2 5 3 12" xfId="28913" xr:uid="{00000000-0005-0000-0000-00004E700000}"/>
    <cellStyle name="Note 2 2 5 3 13" xfId="28914" xr:uid="{00000000-0005-0000-0000-00004F700000}"/>
    <cellStyle name="Note 2 2 5 3 14" xfId="28915" xr:uid="{00000000-0005-0000-0000-000050700000}"/>
    <cellStyle name="Note 2 2 5 3 15" xfId="28916" xr:uid="{00000000-0005-0000-0000-000051700000}"/>
    <cellStyle name="Note 2 2 5 3 16" xfId="28917" xr:uid="{00000000-0005-0000-0000-000052700000}"/>
    <cellStyle name="Note 2 2 5 3 17" xfId="28918" xr:uid="{00000000-0005-0000-0000-000053700000}"/>
    <cellStyle name="Note 2 2 5 3 2" xfId="1146" xr:uid="{00000000-0005-0000-0000-000054700000}"/>
    <cellStyle name="Note 2 2 5 3 2 10" xfId="28919" xr:uid="{00000000-0005-0000-0000-000055700000}"/>
    <cellStyle name="Note 2 2 5 3 2 11" xfId="28920" xr:uid="{00000000-0005-0000-0000-000056700000}"/>
    <cellStyle name="Note 2 2 5 3 2 12" xfId="28921" xr:uid="{00000000-0005-0000-0000-000057700000}"/>
    <cellStyle name="Note 2 2 5 3 2 13" xfId="28922" xr:uid="{00000000-0005-0000-0000-000058700000}"/>
    <cellStyle name="Note 2 2 5 3 2 14" xfId="28923" xr:uid="{00000000-0005-0000-0000-000059700000}"/>
    <cellStyle name="Note 2 2 5 3 2 15" xfId="28924" xr:uid="{00000000-0005-0000-0000-00005A700000}"/>
    <cellStyle name="Note 2 2 5 3 2 16" xfId="28925" xr:uid="{00000000-0005-0000-0000-00005B700000}"/>
    <cellStyle name="Note 2 2 5 3 2 2" xfId="1147" xr:uid="{00000000-0005-0000-0000-00005C700000}"/>
    <cellStyle name="Note 2 2 5 3 2 2 10" xfId="28926" xr:uid="{00000000-0005-0000-0000-00005D700000}"/>
    <cellStyle name="Note 2 2 5 3 2 2 2" xfId="28927" xr:uid="{00000000-0005-0000-0000-00005E700000}"/>
    <cellStyle name="Note 2 2 5 3 2 2 2 2" xfId="28928" xr:uid="{00000000-0005-0000-0000-00005F700000}"/>
    <cellStyle name="Note 2 2 5 3 2 2 2 3" xfId="28929" xr:uid="{00000000-0005-0000-0000-000060700000}"/>
    <cellStyle name="Note 2 2 5 3 2 2 2 4" xfId="28930" xr:uid="{00000000-0005-0000-0000-000061700000}"/>
    <cellStyle name="Note 2 2 5 3 2 2 2 5" xfId="28931" xr:uid="{00000000-0005-0000-0000-000062700000}"/>
    <cellStyle name="Note 2 2 5 3 2 2 2 6" xfId="28932" xr:uid="{00000000-0005-0000-0000-000063700000}"/>
    <cellStyle name="Note 2 2 5 3 2 2 2 7" xfId="28933" xr:uid="{00000000-0005-0000-0000-000064700000}"/>
    <cellStyle name="Note 2 2 5 3 2 2 2 8" xfId="28934" xr:uid="{00000000-0005-0000-0000-000065700000}"/>
    <cellStyle name="Note 2 2 5 3 2 2 3" xfId="28935" xr:uid="{00000000-0005-0000-0000-000066700000}"/>
    <cellStyle name="Note 2 2 5 3 2 2 4" xfId="28936" xr:uid="{00000000-0005-0000-0000-000067700000}"/>
    <cellStyle name="Note 2 2 5 3 2 2 5" xfId="28937" xr:uid="{00000000-0005-0000-0000-000068700000}"/>
    <cellStyle name="Note 2 2 5 3 2 2 6" xfId="28938" xr:uid="{00000000-0005-0000-0000-000069700000}"/>
    <cellStyle name="Note 2 2 5 3 2 2 7" xfId="28939" xr:uid="{00000000-0005-0000-0000-00006A700000}"/>
    <cellStyle name="Note 2 2 5 3 2 2 8" xfId="28940" xr:uid="{00000000-0005-0000-0000-00006B700000}"/>
    <cellStyle name="Note 2 2 5 3 2 2 9" xfId="28941" xr:uid="{00000000-0005-0000-0000-00006C700000}"/>
    <cellStyle name="Note 2 2 5 3 2 3" xfId="28942" xr:uid="{00000000-0005-0000-0000-00006D700000}"/>
    <cellStyle name="Note 2 2 5 3 2 3 10" xfId="28943" xr:uid="{00000000-0005-0000-0000-00006E700000}"/>
    <cellStyle name="Note 2 2 5 3 2 3 2" xfId="28944" xr:uid="{00000000-0005-0000-0000-00006F700000}"/>
    <cellStyle name="Note 2 2 5 3 2 3 2 2" xfId="28945" xr:uid="{00000000-0005-0000-0000-000070700000}"/>
    <cellStyle name="Note 2 2 5 3 2 3 2 3" xfId="28946" xr:uid="{00000000-0005-0000-0000-000071700000}"/>
    <cellStyle name="Note 2 2 5 3 2 3 2 4" xfId="28947" xr:uid="{00000000-0005-0000-0000-000072700000}"/>
    <cellStyle name="Note 2 2 5 3 2 3 2 5" xfId="28948" xr:uid="{00000000-0005-0000-0000-000073700000}"/>
    <cellStyle name="Note 2 2 5 3 2 3 2 6" xfId="28949" xr:uid="{00000000-0005-0000-0000-000074700000}"/>
    <cellStyle name="Note 2 2 5 3 2 3 2 7" xfId="28950" xr:uid="{00000000-0005-0000-0000-000075700000}"/>
    <cellStyle name="Note 2 2 5 3 2 3 2 8" xfId="28951" xr:uid="{00000000-0005-0000-0000-000076700000}"/>
    <cellStyle name="Note 2 2 5 3 2 3 3" xfId="28952" xr:uid="{00000000-0005-0000-0000-000077700000}"/>
    <cellStyle name="Note 2 2 5 3 2 3 4" xfId="28953" xr:uid="{00000000-0005-0000-0000-000078700000}"/>
    <cellStyle name="Note 2 2 5 3 2 3 5" xfId="28954" xr:uid="{00000000-0005-0000-0000-000079700000}"/>
    <cellStyle name="Note 2 2 5 3 2 3 6" xfId="28955" xr:uid="{00000000-0005-0000-0000-00007A700000}"/>
    <cellStyle name="Note 2 2 5 3 2 3 7" xfId="28956" xr:uid="{00000000-0005-0000-0000-00007B700000}"/>
    <cellStyle name="Note 2 2 5 3 2 3 8" xfId="28957" xr:uid="{00000000-0005-0000-0000-00007C700000}"/>
    <cellStyle name="Note 2 2 5 3 2 3 9" xfId="28958" xr:uid="{00000000-0005-0000-0000-00007D700000}"/>
    <cellStyle name="Note 2 2 5 3 2 4" xfId="28959" xr:uid="{00000000-0005-0000-0000-00007E700000}"/>
    <cellStyle name="Note 2 2 5 3 2 4 2" xfId="28960" xr:uid="{00000000-0005-0000-0000-00007F700000}"/>
    <cellStyle name="Note 2 2 5 3 2 4 3" xfId="28961" xr:uid="{00000000-0005-0000-0000-000080700000}"/>
    <cellStyle name="Note 2 2 5 3 2 4 4" xfId="28962" xr:uid="{00000000-0005-0000-0000-000081700000}"/>
    <cellStyle name="Note 2 2 5 3 2 4 5" xfId="28963" xr:uid="{00000000-0005-0000-0000-000082700000}"/>
    <cellStyle name="Note 2 2 5 3 2 4 6" xfId="28964" xr:uid="{00000000-0005-0000-0000-000083700000}"/>
    <cellStyle name="Note 2 2 5 3 2 4 7" xfId="28965" xr:uid="{00000000-0005-0000-0000-000084700000}"/>
    <cellStyle name="Note 2 2 5 3 2 4 8" xfId="28966" xr:uid="{00000000-0005-0000-0000-000085700000}"/>
    <cellStyle name="Note 2 2 5 3 2 4 9" xfId="28967" xr:uid="{00000000-0005-0000-0000-000086700000}"/>
    <cellStyle name="Note 2 2 5 3 2 5" xfId="28968" xr:uid="{00000000-0005-0000-0000-000087700000}"/>
    <cellStyle name="Note 2 2 5 3 2 5 2" xfId="28969" xr:uid="{00000000-0005-0000-0000-000088700000}"/>
    <cellStyle name="Note 2 2 5 3 2 5 3" xfId="28970" xr:uid="{00000000-0005-0000-0000-000089700000}"/>
    <cellStyle name="Note 2 2 5 3 2 5 4" xfId="28971" xr:uid="{00000000-0005-0000-0000-00008A700000}"/>
    <cellStyle name="Note 2 2 5 3 2 5 5" xfId="28972" xr:uid="{00000000-0005-0000-0000-00008B700000}"/>
    <cellStyle name="Note 2 2 5 3 2 5 6" xfId="28973" xr:uid="{00000000-0005-0000-0000-00008C700000}"/>
    <cellStyle name="Note 2 2 5 3 2 5 7" xfId="28974" xr:uid="{00000000-0005-0000-0000-00008D700000}"/>
    <cellStyle name="Note 2 2 5 3 2 5 8" xfId="28975" xr:uid="{00000000-0005-0000-0000-00008E700000}"/>
    <cellStyle name="Note 2 2 5 3 2 6" xfId="28976" xr:uid="{00000000-0005-0000-0000-00008F700000}"/>
    <cellStyle name="Note 2 2 5 3 2 6 2" xfId="28977" xr:uid="{00000000-0005-0000-0000-000090700000}"/>
    <cellStyle name="Note 2 2 5 3 2 6 3" xfId="28978" xr:uid="{00000000-0005-0000-0000-000091700000}"/>
    <cellStyle name="Note 2 2 5 3 2 6 4" xfId="28979" xr:uid="{00000000-0005-0000-0000-000092700000}"/>
    <cellStyle name="Note 2 2 5 3 2 6 5" xfId="28980" xr:uid="{00000000-0005-0000-0000-000093700000}"/>
    <cellStyle name="Note 2 2 5 3 2 6 6" xfId="28981" xr:uid="{00000000-0005-0000-0000-000094700000}"/>
    <cellStyle name="Note 2 2 5 3 2 6 7" xfId="28982" xr:uid="{00000000-0005-0000-0000-000095700000}"/>
    <cellStyle name="Note 2 2 5 3 2 6 8" xfId="28983" xr:uid="{00000000-0005-0000-0000-000096700000}"/>
    <cellStyle name="Note 2 2 5 3 2 7" xfId="28984" xr:uid="{00000000-0005-0000-0000-000097700000}"/>
    <cellStyle name="Note 2 2 5 3 2 7 2" xfId="28985" xr:uid="{00000000-0005-0000-0000-000098700000}"/>
    <cellStyle name="Note 2 2 5 3 2 7 3" xfId="28986" xr:uid="{00000000-0005-0000-0000-000099700000}"/>
    <cellStyle name="Note 2 2 5 3 2 7 4" xfId="28987" xr:uid="{00000000-0005-0000-0000-00009A700000}"/>
    <cellStyle name="Note 2 2 5 3 2 7 5" xfId="28988" xr:uid="{00000000-0005-0000-0000-00009B700000}"/>
    <cellStyle name="Note 2 2 5 3 2 7 6" xfId="28989" xr:uid="{00000000-0005-0000-0000-00009C700000}"/>
    <cellStyle name="Note 2 2 5 3 2 7 7" xfId="28990" xr:uid="{00000000-0005-0000-0000-00009D700000}"/>
    <cellStyle name="Note 2 2 5 3 2 7 8" xfId="28991" xr:uid="{00000000-0005-0000-0000-00009E700000}"/>
    <cellStyle name="Note 2 2 5 3 2 8" xfId="28992" xr:uid="{00000000-0005-0000-0000-00009F700000}"/>
    <cellStyle name="Note 2 2 5 3 2 8 2" xfId="28993" xr:uid="{00000000-0005-0000-0000-0000A0700000}"/>
    <cellStyle name="Note 2 2 5 3 2 8 3" xfId="28994" xr:uid="{00000000-0005-0000-0000-0000A1700000}"/>
    <cellStyle name="Note 2 2 5 3 2 8 4" xfId="28995" xr:uid="{00000000-0005-0000-0000-0000A2700000}"/>
    <cellStyle name="Note 2 2 5 3 2 8 5" xfId="28996" xr:uid="{00000000-0005-0000-0000-0000A3700000}"/>
    <cellStyle name="Note 2 2 5 3 2 8 6" xfId="28997" xr:uid="{00000000-0005-0000-0000-0000A4700000}"/>
    <cellStyle name="Note 2 2 5 3 2 8 7" xfId="28998" xr:uid="{00000000-0005-0000-0000-0000A5700000}"/>
    <cellStyle name="Note 2 2 5 3 2 8 8" xfId="28999" xr:uid="{00000000-0005-0000-0000-0000A6700000}"/>
    <cellStyle name="Note 2 2 5 3 2 9" xfId="29000" xr:uid="{00000000-0005-0000-0000-0000A7700000}"/>
    <cellStyle name="Note 2 2 5 3 3" xfId="1148" xr:uid="{00000000-0005-0000-0000-0000A8700000}"/>
    <cellStyle name="Note 2 2 5 3 3 10" xfId="29001" xr:uid="{00000000-0005-0000-0000-0000A9700000}"/>
    <cellStyle name="Note 2 2 5 3 3 2" xfId="29002" xr:uid="{00000000-0005-0000-0000-0000AA700000}"/>
    <cellStyle name="Note 2 2 5 3 3 2 2" xfId="29003" xr:uid="{00000000-0005-0000-0000-0000AB700000}"/>
    <cellStyle name="Note 2 2 5 3 3 2 3" xfId="29004" xr:uid="{00000000-0005-0000-0000-0000AC700000}"/>
    <cellStyle name="Note 2 2 5 3 3 2 4" xfId="29005" xr:uid="{00000000-0005-0000-0000-0000AD700000}"/>
    <cellStyle name="Note 2 2 5 3 3 2 5" xfId="29006" xr:uid="{00000000-0005-0000-0000-0000AE700000}"/>
    <cellStyle name="Note 2 2 5 3 3 2 6" xfId="29007" xr:uid="{00000000-0005-0000-0000-0000AF700000}"/>
    <cellStyle name="Note 2 2 5 3 3 2 7" xfId="29008" xr:uid="{00000000-0005-0000-0000-0000B0700000}"/>
    <cellStyle name="Note 2 2 5 3 3 2 8" xfId="29009" xr:uid="{00000000-0005-0000-0000-0000B1700000}"/>
    <cellStyle name="Note 2 2 5 3 3 3" xfId="29010" xr:uid="{00000000-0005-0000-0000-0000B2700000}"/>
    <cellStyle name="Note 2 2 5 3 3 4" xfId="29011" xr:uid="{00000000-0005-0000-0000-0000B3700000}"/>
    <cellStyle name="Note 2 2 5 3 3 5" xfId="29012" xr:uid="{00000000-0005-0000-0000-0000B4700000}"/>
    <cellStyle name="Note 2 2 5 3 3 6" xfId="29013" xr:uid="{00000000-0005-0000-0000-0000B5700000}"/>
    <cellStyle name="Note 2 2 5 3 3 7" xfId="29014" xr:uid="{00000000-0005-0000-0000-0000B6700000}"/>
    <cellStyle name="Note 2 2 5 3 3 8" xfId="29015" xr:uid="{00000000-0005-0000-0000-0000B7700000}"/>
    <cellStyle name="Note 2 2 5 3 3 9" xfId="29016" xr:uid="{00000000-0005-0000-0000-0000B8700000}"/>
    <cellStyle name="Note 2 2 5 3 4" xfId="29017" xr:uid="{00000000-0005-0000-0000-0000B9700000}"/>
    <cellStyle name="Note 2 2 5 3 4 10" xfId="29018" xr:uid="{00000000-0005-0000-0000-0000BA700000}"/>
    <cellStyle name="Note 2 2 5 3 4 2" xfId="29019" xr:uid="{00000000-0005-0000-0000-0000BB700000}"/>
    <cellStyle name="Note 2 2 5 3 4 2 2" xfId="29020" xr:uid="{00000000-0005-0000-0000-0000BC700000}"/>
    <cellStyle name="Note 2 2 5 3 4 2 3" xfId="29021" xr:uid="{00000000-0005-0000-0000-0000BD700000}"/>
    <cellStyle name="Note 2 2 5 3 4 2 4" xfId="29022" xr:uid="{00000000-0005-0000-0000-0000BE700000}"/>
    <cellStyle name="Note 2 2 5 3 4 2 5" xfId="29023" xr:uid="{00000000-0005-0000-0000-0000BF700000}"/>
    <cellStyle name="Note 2 2 5 3 4 2 6" xfId="29024" xr:uid="{00000000-0005-0000-0000-0000C0700000}"/>
    <cellStyle name="Note 2 2 5 3 4 2 7" xfId="29025" xr:uid="{00000000-0005-0000-0000-0000C1700000}"/>
    <cellStyle name="Note 2 2 5 3 4 2 8" xfId="29026" xr:uid="{00000000-0005-0000-0000-0000C2700000}"/>
    <cellStyle name="Note 2 2 5 3 4 3" xfId="29027" xr:uid="{00000000-0005-0000-0000-0000C3700000}"/>
    <cellStyle name="Note 2 2 5 3 4 4" xfId="29028" xr:uid="{00000000-0005-0000-0000-0000C4700000}"/>
    <cellStyle name="Note 2 2 5 3 4 5" xfId="29029" xr:uid="{00000000-0005-0000-0000-0000C5700000}"/>
    <cellStyle name="Note 2 2 5 3 4 6" xfId="29030" xr:uid="{00000000-0005-0000-0000-0000C6700000}"/>
    <cellStyle name="Note 2 2 5 3 4 7" xfId="29031" xr:uid="{00000000-0005-0000-0000-0000C7700000}"/>
    <cellStyle name="Note 2 2 5 3 4 8" xfId="29032" xr:uid="{00000000-0005-0000-0000-0000C8700000}"/>
    <cellStyle name="Note 2 2 5 3 4 9" xfId="29033" xr:uid="{00000000-0005-0000-0000-0000C9700000}"/>
    <cellStyle name="Note 2 2 5 3 5" xfId="29034" xr:uid="{00000000-0005-0000-0000-0000CA700000}"/>
    <cellStyle name="Note 2 2 5 3 5 2" xfId="29035" xr:uid="{00000000-0005-0000-0000-0000CB700000}"/>
    <cellStyle name="Note 2 2 5 3 5 3" xfId="29036" xr:uid="{00000000-0005-0000-0000-0000CC700000}"/>
    <cellStyle name="Note 2 2 5 3 5 4" xfId="29037" xr:uid="{00000000-0005-0000-0000-0000CD700000}"/>
    <cellStyle name="Note 2 2 5 3 5 5" xfId="29038" xr:uid="{00000000-0005-0000-0000-0000CE700000}"/>
    <cellStyle name="Note 2 2 5 3 5 6" xfId="29039" xr:uid="{00000000-0005-0000-0000-0000CF700000}"/>
    <cellStyle name="Note 2 2 5 3 5 7" xfId="29040" xr:uid="{00000000-0005-0000-0000-0000D0700000}"/>
    <cellStyle name="Note 2 2 5 3 5 8" xfId="29041" xr:uid="{00000000-0005-0000-0000-0000D1700000}"/>
    <cellStyle name="Note 2 2 5 3 5 9" xfId="29042" xr:uid="{00000000-0005-0000-0000-0000D2700000}"/>
    <cellStyle name="Note 2 2 5 3 6" xfId="29043" xr:uid="{00000000-0005-0000-0000-0000D3700000}"/>
    <cellStyle name="Note 2 2 5 3 6 2" xfId="29044" xr:uid="{00000000-0005-0000-0000-0000D4700000}"/>
    <cellStyle name="Note 2 2 5 3 6 3" xfId="29045" xr:uid="{00000000-0005-0000-0000-0000D5700000}"/>
    <cellStyle name="Note 2 2 5 3 6 4" xfId="29046" xr:uid="{00000000-0005-0000-0000-0000D6700000}"/>
    <cellStyle name="Note 2 2 5 3 6 5" xfId="29047" xr:uid="{00000000-0005-0000-0000-0000D7700000}"/>
    <cellStyle name="Note 2 2 5 3 6 6" xfId="29048" xr:uid="{00000000-0005-0000-0000-0000D8700000}"/>
    <cellStyle name="Note 2 2 5 3 6 7" xfId="29049" xr:uid="{00000000-0005-0000-0000-0000D9700000}"/>
    <cellStyle name="Note 2 2 5 3 6 8" xfId="29050" xr:uid="{00000000-0005-0000-0000-0000DA700000}"/>
    <cellStyle name="Note 2 2 5 3 7" xfId="29051" xr:uid="{00000000-0005-0000-0000-0000DB700000}"/>
    <cellStyle name="Note 2 2 5 3 7 2" xfId="29052" xr:uid="{00000000-0005-0000-0000-0000DC700000}"/>
    <cellStyle name="Note 2 2 5 3 7 3" xfId="29053" xr:uid="{00000000-0005-0000-0000-0000DD700000}"/>
    <cellStyle name="Note 2 2 5 3 7 4" xfId="29054" xr:uid="{00000000-0005-0000-0000-0000DE700000}"/>
    <cellStyle name="Note 2 2 5 3 7 5" xfId="29055" xr:uid="{00000000-0005-0000-0000-0000DF700000}"/>
    <cellStyle name="Note 2 2 5 3 7 6" xfId="29056" xr:uid="{00000000-0005-0000-0000-0000E0700000}"/>
    <cellStyle name="Note 2 2 5 3 7 7" xfId="29057" xr:uid="{00000000-0005-0000-0000-0000E1700000}"/>
    <cellStyle name="Note 2 2 5 3 7 8" xfId="29058" xr:uid="{00000000-0005-0000-0000-0000E2700000}"/>
    <cellStyle name="Note 2 2 5 3 8" xfId="29059" xr:uid="{00000000-0005-0000-0000-0000E3700000}"/>
    <cellStyle name="Note 2 2 5 3 8 2" xfId="29060" xr:uid="{00000000-0005-0000-0000-0000E4700000}"/>
    <cellStyle name="Note 2 2 5 3 8 3" xfId="29061" xr:uid="{00000000-0005-0000-0000-0000E5700000}"/>
    <cellStyle name="Note 2 2 5 3 8 4" xfId="29062" xr:uid="{00000000-0005-0000-0000-0000E6700000}"/>
    <cellStyle name="Note 2 2 5 3 8 5" xfId="29063" xr:uid="{00000000-0005-0000-0000-0000E7700000}"/>
    <cellStyle name="Note 2 2 5 3 8 6" xfId="29064" xr:uid="{00000000-0005-0000-0000-0000E8700000}"/>
    <cellStyle name="Note 2 2 5 3 8 7" xfId="29065" xr:uid="{00000000-0005-0000-0000-0000E9700000}"/>
    <cellStyle name="Note 2 2 5 3 8 8" xfId="29066" xr:uid="{00000000-0005-0000-0000-0000EA700000}"/>
    <cellStyle name="Note 2 2 5 3 9" xfId="29067" xr:uid="{00000000-0005-0000-0000-0000EB700000}"/>
    <cellStyle name="Note 2 2 5 3 9 2" xfId="29068" xr:uid="{00000000-0005-0000-0000-0000EC700000}"/>
    <cellStyle name="Note 2 2 5 3 9 3" xfId="29069" xr:uid="{00000000-0005-0000-0000-0000ED700000}"/>
    <cellStyle name="Note 2 2 5 3 9 4" xfId="29070" xr:uid="{00000000-0005-0000-0000-0000EE700000}"/>
    <cellStyle name="Note 2 2 5 3 9 5" xfId="29071" xr:uid="{00000000-0005-0000-0000-0000EF700000}"/>
    <cellStyle name="Note 2 2 5 3 9 6" xfId="29072" xr:uid="{00000000-0005-0000-0000-0000F0700000}"/>
    <cellStyle name="Note 2 2 5 3 9 7" xfId="29073" xr:uid="{00000000-0005-0000-0000-0000F1700000}"/>
    <cellStyle name="Note 2 2 5 3 9 8" xfId="29074" xr:uid="{00000000-0005-0000-0000-0000F2700000}"/>
    <cellStyle name="Note 2 2 5 4" xfId="1149" xr:uid="{00000000-0005-0000-0000-0000F3700000}"/>
    <cellStyle name="Note 2 2 5 4 10" xfId="29075" xr:uid="{00000000-0005-0000-0000-0000F4700000}"/>
    <cellStyle name="Note 2 2 5 4 11" xfId="29076" xr:uid="{00000000-0005-0000-0000-0000F5700000}"/>
    <cellStyle name="Note 2 2 5 4 12" xfId="29077" xr:uid="{00000000-0005-0000-0000-0000F6700000}"/>
    <cellStyle name="Note 2 2 5 4 13" xfId="29078" xr:uid="{00000000-0005-0000-0000-0000F7700000}"/>
    <cellStyle name="Note 2 2 5 4 14" xfId="29079" xr:uid="{00000000-0005-0000-0000-0000F8700000}"/>
    <cellStyle name="Note 2 2 5 4 15" xfId="29080" xr:uid="{00000000-0005-0000-0000-0000F9700000}"/>
    <cellStyle name="Note 2 2 5 4 16" xfId="29081" xr:uid="{00000000-0005-0000-0000-0000FA700000}"/>
    <cellStyle name="Note 2 2 5 4 2" xfId="1150" xr:uid="{00000000-0005-0000-0000-0000FB700000}"/>
    <cellStyle name="Note 2 2 5 4 2 10" xfId="29082" xr:uid="{00000000-0005-0000-0000-0000FC700000}"/>
    <cellStyle name="Note 2 2 5 4 2 2" xfId="29083" xr:uid="{00000000-0005-0000-0000-0000FD700000}"/>
    <cellStyle name="Note 2 2 5 4 2 2 2" xfId="29084" xr:uid="{00000000-0005-0000-0000-0000FE700000}"/>
    <cellStyle name="Note 2 2 5 4 2 2 3" xfId="29085" xr:uid="{00000000-0005-0000-0000-0000FF700000}"/>
    <cellStyle name="Note 2 2 5 4 2 2 4" xfId="29086" xr:uid="{00000000-0005-0000-0000-000000710000}"/>
    <cellStyle name="Note 2 2 5 4 2 2 5" xfId="29087" xr:uid="{00000000-0005-0000-0000-000001710000}"/>
    <cellStyle name="Note 2 2 5 4 2 2 6" xfId="29088" xr:uid="{00000000-0005-0000-0000-000002710000}"/>
    <cellStyle name="Note 2 2 5 4 2 2 7" xfId="29089" xr:uid="{00000000-0005-0000-0000-000003710000}"/>
    <cellStyle name="Note 2 2 5 4 2 2 8" xfId="29090" xr:uid="{00000000-0005-0000-0000-000004710000}"/>
    <cellStyle name="Note 2 2 5 4 2 3" xfId="29091" xr:uid="{00000000-0005-0000-0000-000005710000}"/>
    <cellStyle name="Note 2 2 5 4 2 4" xfId="29092" xr:uid="{00000000-0005-0000-0000-000006710000}"/>
    <cellStyle name="Note 2 2 5 4 2 5" xfId="29093" xr:uid="{00000000-0005-0000-0000-000007710000}"/>
    <cellStyle name="Note 2 2 5 4 2 6" xfId="29094" xr:uid="{00000000-0005-0000-0000-000008710000}"/>
    <cellStyle name="Note 2 2 5 4 2 7" xfId="29095" xr:uid="{00000000-0005-0000-0000-000009710000}"/>
    <cellStyle name="Note 2 2 5 4 2 8" xfId="29096" xr:uid="{00000000-0005-0000-0000-00000A710000}"/>
    <cellStyle name="Note 2 2 5 4 2 9" xfId="29097" xr:uid="{00000000-0005-0000-0000-00000B710000}"/>
    <cellStyle name="Note 2 2 5 4 3" xfId="29098" xr:uid="{00000000-0005-0000-0000-00000C710000}"/>
    <cellStyle name="Note 2 2 5 4 3 10" xfId="29099" xr:uid="{00000000-0005-0000-0000-00000D710000}"/>
    <cellStyle name="Note 2 2 5 4 3 2" xfId="29100" xr:uid="{00000000-0005-0000-0000-00000E710000}"/>
    <cellStyle name="Note 2 2 5 4 3 2 2" xfId="29101" xr:uid="{00000000-0005-0000-0000-00000F710000}"/>
    <cellStyle name="Note 2 2 5 4 3 2 3" xfId="29102" xr:uid="{00000000-0005-0000-0000-000010710000}"/>
    <cellStyle name="Note 2 2 5 4 3 2 4" xfId="29103" xr:uid="{00000000-0005-0000-0000-000011710000}"/>
    <cellStyle name="Note 2 2 5 4 3 2 5" xfId="29104" xr:uid="{00000000-0005-0000-0000-000012710000}"/>
    <cellStyle name="Note 2 2 5 4 3 2 6" xfId="29105" xr:uid="{00000000-0005-0000-0000-000013710000}"/>
    <cellStyle name="Note 2 2 5 4 3 2 7" xfId="29106" xr:uid="{00000000-0005-0000-0000-000014710000}"/>
    <cellStyle name="Note 2 2 5 4 3 2 8" xfId="29107" xr:uid="{00000000-0005-0000-0000-000015710000}"/>
    <cellStyle name="Note 2 2 5 4 3 3" xfId="29108" xr:uid="{00000000-0005-0000-0000-000016710000}"/>
    <cellStyle name="Note 2 2 5 4 3 4" xfId="29109" xr:uid="{00000000-0005-0000-0000-000017710000}"/>
    <cellStyle name="Note 2 2 5 4 3 5" xfId="29110" xr:uid="{00000000-0005-0000-0000-000018710000}"/>
    <cellStyle name="Note 2 2 5 4 3 6" xfId="29111" xr:uid="{00000000-0005-0000-0000-000019710000}"/>
    <cellStyle name="Note 2 2 5 4 3 7" xfId="29112" xr:uid="{00000000-0005-0000-0000-00001A710000}"/>
    <cellStyle name="Note 2 2 5 4 3 8" xfId="29113" xr:uid="{00000000-0005-0000-0000-00001B710000}"/>
    <cellStyle name="Note 2 2 5 4 3 9" xfId="29114" xr:uid="{00000000-0005-0000-0000-00001C710000}"/>
    <cellStyle name="Note 2 2 5 4 4" xfId="29115" xr:uid="{00000000-0005-0000-0000-00001D710000}"/>
    <cellStyle name="Note 2 2 5 4 4 2" xfId="29116" xr:uid="{00000000-0005-0000-0000-00001E710000}"/>
    <cellStyle name="Note 2 2 5 4 4 3" xfId="29117" xr:uid="{00000000-0005-0000-0000-00001F710000}"/>
    <cellStyle name="Note 2 2 5 4 4 4" xfId="29118" xr:uid="{00000000-0005-0000-0000-000020710000}"/>
    <cellStyle name="Note 2 2 5 4 4 5" xfId="29119" xr:uid="{00000000-0005-0000-0000-000021710000}"/>
    <cellStyle name="Note 2 2 5 4 4 6" xfId="29120" xr:uid="{00000000-0005-0000-0000-000022710000}"/>
    <cellStyle name="Note 2 2 5 4 4 7" xfId="29121" xr:uid="{00000000-0005-0000-0000-000023710000}"/>
    <cellStyle name="Note 2 2 5 4 4 8" xfId="29122" xr:uid="{00000000-0005-0000-0000-000024710000}"/>
    <cellStyle name="Note 2 2 5 4 4 9" xfId="29123" xr:uid="{00000000-0005-0000-0000-000025710000}"/>
    <cellStyle name="Note 2 2 5 4 5" xfId="29124" xr:uid="{00000000-0005-0000-0000-000026710000}"/>
    <cellStyle name="Note 2 2 5 4 5 2" xfId="29125" xr:uid="{00000000-0005-0000-0000-000027710000}"/>
    <cellStyle name="Note 2 2 5 4 5 3" xfId="29126" xr:uid="{00000000-0005-0000-0000-000028710000}"/>
    <cellStyle name="Note 2 2 5 4 5 4" xfId="29127" xr:uid="{00000000-0005-0000-0000-000029710000}"/>
    <cellStyle name="Note 2 2 5 4 5 5" xfId="29128" xr:uid="{00000000-0005-0000-0000-00002A710000}"/>
    <cellStyle name="Note 2 2 5 4 5 6" xfId="29129" xr:uid="{00000000-0005-0000-0000-00002B710000}"/>
    <cellStyle name="Note 2 2 5 4 5 7" xfId="29130" xr:uid="{00000000-0005-0000-0000-00002C710000}"/>
    <cellStyle name="Note 2 2 5 4 5 8" xfId="29131" xr:uid="{00000000-0005-0000-0000-00002D710000}"/>
    <cellStyle name="Note 2 2 5 4 6" xfId="29132" xr:uid="{00000000-0005-0000-0000-00002E710000}"/>
    <cellStyle name="Note 2 2 5 4 6 2" xfId="29133" xr:uid="{00000000-0005-0000-0000-00002F710000}"/>
    <cellStyle name="Note 2 2 5 4 6 3" xfId="29134" xr:uid="{00000000-0005-0000-0000-000030710000}"/>
    <cellStyle name="Note 2 2 5 4 6 4" xfId="29135" xr:uid="{00000000-0005-0000-0000-000031710000}"/>
    <cellStyle name="Note 2 2 5 4 6 5" xfId="29136" xr:uid="{00000000-0005-0000-0000-000032710000}"/>
    <cellStyle name="Note 2 2 5 4 6 6" xfId="29137" xr:uid="{00000000-0005-0000-0000-000033710000}"/>
    <cellStyle name="Note 2 2 5 4 6 7" xfId="29138" xr:uid="{00000000-0005-0000-0000-000034710000}"/>
    <cellStyle name="Note 2 2 5 4 6 8" xfId="29139" xr:uid="{00000000-0005-0000-0000-000035710000}"/>
    <cellStyle name="Note 2 2 5 4 7" xfId="29140" xr:uid="{00000000-0005-0000-0000-000036710000}"/>
    <cellStyle name="Note 2 2 5 4 7 2" xfId="29141" xr:uid="{00000000-0005-0000-0000-000037710000}"/>
    <cellStyle name="Note 2 2 5 4 7 3" xfId="29142" xr:uid="{00000000-0005-0000-0000-000038710000}"/>
    <cellStyle name="Note 2 2 5 4 7 4" xfId="29143" xr:uid="{00000000-0005-0000-0000-000039710000}"/>
    <cellStyle name="Note 2 2 5 4 7 5" xfId="29144" xr:uid="{00000000-0005-0000-0000-00003A710000}"/>
    <cellStyle name="Note 2 2 5 4 7 6" xfId="29145" xr:uid="{00000000-0005-0000-0000-00003B710000}"/>
    <cellStyle name="Note 2 2 5 4 7 7" xfId="29146" xr:uid="{00000000-0005-0000-0000-00003C710000}"/>
    <cellStyle name="Note 2 2 5 4 7 8" xfId="29147" xr:uid="{00000000-0005-0000-0000-00003D710000}"/>
    <cellStyle name="Note 2 2 5 4 8" xfId="29148" xr:uid="{00000000-0005-0000-0000-00003E710000}"/>
    <cellStyle name="Note 2 2 5 4 8 2" xfId="29149" xr:uid="{00000000-0005-0000-0000-00003F710000}"/>
    <cellStyle name="Note 2 2 5 4 8 3" xfId="29150" xr:uid="{00000000-0005-0000-0000-000040710000}"/>
    <cellStyle name="Note 2 2 5 4 8 4" xfId="29151" xr:uid="{00000000-0005-0000-0000-000041710000}"/>
    <cellStyle name="Note 2 2 5 4 8 5" xfId="29152" xr:uid="{00000000-0005-0000-0000-000042710000}"/>
    <cellStyle name="Note 2 2 5 4 8 6" xfId="29153" xr:uid="{00000000-0005-0000-0000-000043710000}"/>
    <cellStyle name="Note 2 2 5 4 8 7" xfId="29154" xr:uid="{00000000-0005-0000-0000-000044710000}"/>
    <cellStyle name="Note 2 2 5 4 8 8" xfId="29155" xr:uid="{00000000-0005-0000-0000-000045710000}"/>
    <cellStyle name="Note 2 2 5 4 9" xfId="29156" xr:uid="{00000000-0005-0000-0000-000046710000}"/>
    <cellStyle name="Note 2 2 5 5" xfId="1151" xr:uid="{00000000-0005-0000-0000-000047710000}"/>
    <cellStyle name="Note 2 2 5 5 10" xfId="29157" xr:uid="{00000000-0005-0000-0000-000048710000}"/>
    <cellStyle name="Note 2 2 5 5 2" xfId="29158" xr:uid="{00000000-0005-0000-0000-000049710000}"/>
    <cellStyle name="Note 2 2 5 5 2 2" xfId="29159" xr:uid="{00000000-0005-0000-0000-00004A710000}"/>
    <cellStyle name="Note 2 2 5 5 2 3" xfId="29160" xr:uid="{00000000-0005-0000-0000-00004B710000}"/>
    <cellStyle name="Note 2 2 5 5 2 4" xfId="29161" xr:uid="{00000000-0005-0000-0000-00004C710000}"/>
    <cellStyle name="Note 2 2 5 5 2 5" xfId="29162" xr:uid="{00000000-0005-0000-0000-00004D710000}"/>
    <cellStyle name="Note 2 2 5 5 2 6" xfId="29163" xr:uid="{00000000-0005-0000-0000-00004E710000}"/>
    <cellStyle name="Note 2 2 5 5 2 7" xfId="29164" xr:uid="{00000000-0005-0000-0000-00004F710000}"/>
    <cellStyle name="Note 2 2 5 5 2 8" xfId="29165" xr:uid="{00000000-0005-0000-0000-000050710000}"/>
    <cellStyle name="Note 2 2 5 5 3" xfId="29166" xr:uid="{00000000-0005-0000-0000-000051710000}"/>
    <cellStyle name="Note 2 2 5 5 4" xfId="29167" xr:uid="{00000000-0005-0000-0000-000052710000}"/>
    <cellStyle name="Note 2 2 5 5 5" xfId="29168" xr:uid="{00000000-0005-0000-0000-000053710000}"/>
    <cellStyle name="Note 2 2 5 5 6" xfId="29169" xr:uid="{00000000-0005-0000-0000-000054710000}"/>
    <cellStyle name="Note 2 2 5 5 7" xfId="29170" xr:uid="{00000000-0005-0000-0000-000055710000}"/>
    <cellStyle name="Note 2 2 5 5 8" xfId="29171" xr:uid="{00000000-0005-0000-0000-000056710000}"/>
    <cellStyle name="Note 2 2 5 5 9" xfId="29172" xr:uid="{00000000-0005-0000-0000-000057710000}"/>
    <cellStyle name="Note 2 2 5 6" xfId="29173" xr:uid="{00000000-0005-0000-0000-000058710000}"/>
    <cellStyle name="Note 2 2 5 6 10" xfId="29174" xr:uid="{00000000-0005-0000-0000-000059710000}"/>
    <cellStyle name="Note 2 2 5 6 2" xfId="29175" xr:uid="{00000000-0005-0000-0000-00005A710000}"/>
    <cellStyle name="Note 2 2 5 6 2 2" xfId="29176" xr:uid="{00000000-0005-0000-0000-00005B710000}"/>
    <cellStyle name="Note 2 2 5 6 2 3" xfId="29177" xr:uid="{00000000-0005-0000-0000-00005C710000}"/>
    <cellStyle name="Note 2 2 5 6 2 4" xfId="29178" xr:uid="{00000000-0005-0000-0000-00005D710000}"/>
    <cellStyle name="Note 2 2 5 6 2 5" xfId="29179" xr:uid="{00000000-0005-0000-0000-00005E710000}"/>
    <cellStyle name="Note 2 2 5 6 2 6" xfId="29180" xr:uid="{00000000-0005-0000-0000-00005F710000}"/>
    <cellStyle name="Note 2 2 5 6 2 7" xfId="29181" xr:uid="{00000000-0005-0000-0000-000060710000}"/>
    <cellStyle name="Note 2 2 5 6 2 8" xfId="29182" xr:uid="{00000000-0005-0000-0000-000061710000}"/>
    <cellStyle name="Note 2 2 5 6 3" xfId="29183" xr:uid="{00000000-0005-0000-0000-000062710000}"/>
    <cellStyle name="Note 2 2 5 6 4" xfId="29184" xr:uid="{00000000-0005-0000-0000-000063710000}"/>
    <cellStyle name="Note 2 2 5 6 5" xfId="29185" xr:uid="{00000000-0005-0000-0000-000064710000}"/>
    <cellStyle name="Note 2 2 5 6 6" xfId="29186" xr:uid="{00000000-0005-0000-0000-000065710000}"/>
    <cellStyle name="Note 2 2 5 6 7" xfId="29187" xr:uid="{00000000-0005-0000-0000-000066710000}"/>
    <cellStyle name="Note 2 2 5 6 8" xfId="29188" xr:uid="{00000000-0005-0000-0000-000067710000}"/>
    <cellStyle name="Note 2 2 5 6 9" xfId="29189" xr:uid="{00000000-0005-0000-0000-000068710000}"/>
    <cellStyle name="Note 2 2 5 7" xfId="29190" xr:uid="{00000000-0005-0000-0000-000069710000}"/>
    <cellStyle name="Note 2 2 5 7 2" xfId="29191" xr:uid="{00000000-0005-0000-0000-00006A710000}"/>
    <cellStyle name="Note 2 2 5 7 3" xfId="29192" xr:uid="{00000000-0005-0000-0000-00006B710000}"/>
    <cellStyle name="Note 2 2 5 7 4" xfId="29193" xr:uid="{00000000-0005-0000-0000-00006C710000}"/>
    <cellStyle name="Note 2 2 5 7 5" xfId="29194" xr:uid="{00000000-0005-0000-0000-00006D710000}"/>
    <cellStyle name="Note 2 2 5 7 6" xfId="29195" xr:uid="{00000000-0005-0000-0000-00006E710000}"/>
    <cellStyle name="Note 2 2 5 7 7" xfId="29196" xr:uid="{00000000-0005-0000-0000-00006F710000}"/>
    <cellStyle name="Note 2 2 5 7 8" xfId="29197" xr:uid="{00000000-0005-0000-0000-000070710000}"/>
    <cellStyle name="Note 2 2 5 7 9" xfId="29198" xr:uid="{00000000-0005-0000-0000-000071710000}"/>
    <cellStyle name="Note 2 2 5 8" xfId="29199" xr:uid="{00000000-0005-0000-0000-000072710000}"/>
    <cellStyle name="Note 2 2 5 8 2" xfId="29200" xr:uid="{00000000-0005-0000-0000-000073710000}"/>
    <cellStyle name="Note 2 2 5 8 3" xfId="29201" xr:uid="{00000000-0005-0000-0000-000074710000}"/>
    <cellStyle name="Note 2 2 5 8 4" xfId="29202" xr:uid="{00000000-0005-0000-0000-000075710000}"/>
    <cellStyle name="Note 2 2 5 8 5" xfId="29203" xr:uid="{00000000-0005-0000-0000-000076710000}"/>
    <cellStyle name="Note 2 2 5 8 6" xfId="29204" xr:uid="{00000000-0005-0000-0000-000077710000}"/>
    <cellStyle name="Note 2 2 5 8 7" xfId="29205" xr:uid="{00000000-0005-0000-0000-000078710000}"/>
    <cellStyle name="Note 2 2 5 8 8" xfId="29206" xr:uid="{00000000-0005-0000-0000-000079710000}"/>
    <cellStyle name="Note 2 2 5 9" xfId="29207" xr:uid="{00000000-0005-0000-0000-00007A710000}"/>
    <cellStyle name="Note 2 2 5 9 2" xfId="29208" xr:uid="{00000000-0005-0000-0000-00007B710000}"/>
    <cellStyle name="Note 2 2 5 9 3" xfId="29209" xr:uid="{00000000-0005-0000-0000-00007C710000}"/>
    <cellStyle name="Note 2 2 5 9 4" xfId="29210" xr:uid="{00000000-0005-0000-0000-00007D710000}"/>
    <cellStyle name="Note 2 2 5 9 5" xfId="29211" xr:uid="{00000000-0005-0000-0000-00007E710000}"/>
    <cellStyle name="Note 2 2 5 9 6" xfId="29212" xr:uid="{00000000-0005-0000-0000-00007F710000}"/>
    <cellStyle name="Note 2 2 5 9 7" xfId="29213" xr:uid="{00000000-0005-0000-0000-000080710000}"/>
    <cellStyle name="Note 2 2 5 9 8" xfId="29214" xr:uid="{00000000-0005-0000-0000-000081710000}"/>
    <cellStyle name="Note 2 2 6" xfId="1152" xr:uid="{00000000-0005-0000-0000-000082710000}"/>
    <cellStyle name="Note 2 2 6 10" xfId="29215" xr:uid="{00000000-0005-0000-0000-000083710000}"/>
    <cellStyle name="Note 2 2 6 11" xfId="29216" xr:uid="{00000000-0005-0000-0000-000084710000}"/>
    <cellStyle name="Note 2 2 6 12" xfId="29217" xr:uid="{00000000-0005-0000-0000-000085710000}"/>
    <cellStyle name="Note 2 2 6 13" xfId="29218" xr:uid="{00000000-0005-0000-0000-000086710000}"/>
    <cellStyle name="Note 2 2 6 14" xfId="29219" xr:uid="{00000000-0005-0000-0000-000087710000}"/>
    <cellStyle name="Note 2 2 6 15" xfId="29220" xr:uid="{00000000-0005-0000-0000-000088710000}"/>
    <cellStyle name="Note 2 2 6 16" xfId="29221" xr:uid="{00000000-0005-0000-0000-000089710000}"/>
    <cellStyle name="Note 2 2 6 17" xfId="29222" xr:uid="{00000000-0005-0000-0000-00008A710000}"/>
    <cellStyle name="Note 2 2 6 2" xfId="1153" xr:uid="{00000000-0005-0000-0000-00008B710000}"/>
    <cellStyle name="Note 2 2 6 2 10" xfId="29223" xr:uid="{00000000-0005-0000-0000-00008C710000}"/>
    <cellStyle name="Note 2 2 6 2 11" xfId="29224" xr:uid="{00000000-0005-0000-0000-00008D710000}"/>
    <cellStyle name="Note 2 2 6 2 12" xfId="29225" xr:uid="{00000000-0005-0000-0000-00008E710000}"/>
    <cellStyle name="Note 2 2 6 2 13" xfId="29226" xr:uid="{00000000-0005-0000-0000-00008F710000}"/>
    <cellStyle name="Note 2 2 6 2 14" xfId="29227" xr:uid="{00000000-0005-0000-0000-000090710000}"/>
    <cellStyle name="Note 2 2 6 2 15" xfId="29228" xr:uid="{00000000-0005-0000-0000-000091710000}"/>
    <cellStyle name="Note 2 2 6 2 16" xfId="29229" xr:uid="{00000000-0005-0000-0000-000092710000}"/>
    <cellStyle name="Note 2 2 6 2 2" xfId="1154" xr:uid="{00000000-0005-0000-0000-000093710000}"/>
    <cellStyle name="Note 2 2 6 2 2 10" xfId="29230" xr:uid="{00000000-0005-0000-0000-000094710000}"/>
    <cellStyle name="Note 2 2 6 2 2 2" xfId="29231" xr:uid="{00000000-0005-0000-0000-000095710000}"/>
    <cellStyle name="Note 2 2 6 2 2 2 2" xfId="29232" xr:uid="{00000000-0005-0000-0000-000096710000}"/>
    <cellStyle name="Note 2 2 6 2 2 2 3" xfId="29233" xr:uid="{00000000-0005-0000-0000-000097710000}"/>
    <cellStyle name="Note 2 2 6 2 2 2 4" xfId="29234" xr:uid="{00000000-0005-0000-0000-000098710000}"/>
    <cellStyle name="Note 2 2 6 2 2 2 5" xfId="29235" xr:uid="{00000000-0005-0000-0000-000099710000}"/>
    <cellStyle name="Note 2 2 6 2 2 2 6" xfId="29236" xr:uid="{00000000-0005-0000-0000-00009A710000}"/>
    <cellStyle name="Note 2 2 6 2 2 2 7" xfId="29237" xr:uid="{00000000-0005-0000-0000-00009B710000}"/>
    <cellStyle name="Note 2 2 6 2 2 2 8" xfId="29238" xr:uid="{00000000-0005-0000-0000-00009C710000}"/>
    <cellStyle name="Note 2 2 6 2 2 3" xfId="29239" xr:uid="{00000000-0005-0000-0000-00009D710000}"/>
    <cellStyle name="Note 2 2 6 2 2 4" xfId="29240" xr:uid="{00000000-0005-0000-0000-00009E710000}"/>
    <cellStyle name="Note 2 2 6 2 2 5" xfId="29241" xr:uid="{00000000-0005-0000-0000-00009F710000}"/>
    <cellStyle name="Note 2 2 6 2 2 6" xfId="29242" xr:uid="{00000000-0005-0000-0000-0000A0710000}"/>
    <cellStyle name="Note 2 2 6 2 2 7" xfId="29243" xr:uid="{00000000-0005-0000-0000-0000A1710000}"/>
    <cellStyle name="Note 2 2 6 2 2 8" xfId="29244" xr:uid="{00000000-0005-0000-0000-0000A2710000}"/>
    <cellStyle name="Note 2 2 6 2 2 9" xfId="29245" xr:uid="{00000000-0005-0000-0000-0000A3710000}"/>
    <cellStyle name="Note 2 2 6 2 3" xfId="29246" xr:uid="{00000000-0005-0000-0000-0000A4710000}"/>
    <cellStyle name="Note 2 2 6 2 3 10" xfId="29247" xr:uid="{00000000-0005-0000-0000-0000A5710000}"/>
    <cellStyle name="Note 2 2 6 2 3 2" xfId="29248" xr:uid="{00000000-0005-0000-0000-0000A6710000}"/>
    <cellStyle name="Note 2 2 6 2 3 2 2" xfId="29249" xr:uid="{00000000-0005-0000-0000-0000A7710000}"/>
    <cellStyle name="Note 2 2 6 2 3 2 3" xfId="29250" xr:uid="{00000000-0005-0000-0000-0000A8710000}"/>
    <cellStyle name="Note 2 2 6 2 3 2 4" xfId="29251" xr:uid="{00000000-0005-0000-0000-0000A9710000}"/>
    <cellStyle name="Note 2 2 6 2 3 2 5" xfId="29252" xr:uid="{00000000-0005-0000-0000-0000AA710000}"/>
    <cellStyle name="Note 2 2 6 2 3 2 6" xfId="29253" xr:uid="{00000000-0005-0000-0000-0000AB710000}"/>
    <cellStyle name="Note 2 2 6 2 3 2 7" xfId="29254" xr:uid="{00000000-0005-0000-0000-0000AC710000}"/>
    <cellStyle name="Note 2 2 6 2 3 2 8" xfId="29255" xr:uid="{00000000-0005-0000-0000-0000AD710000}"/>
    <cellStyle name="Note 2 2 6 2 3 3" xfId="29256" xr:uid="{00000000-0005-0000-0000-0000AE710000}"/>
    <cellStyle name="Note 2 2 6 2 3 4" xfId="29257" xr:uid="{00000000-0005-0000-0000-0000AF710000}"/>
    <cellStyle name="Note 2 2 6 2 3 5" xfId="29258" xr:uid="{00000000-0005-0000-0000-0000B0710000}"/>
    <cellStyle name="Note 2 2 6 2 3 6" xfId="29259" xr:uid="{00000000-0005-0000-0000-0000B1710000}"/>
    <cellStyle name="Note 2 2 6 2 3 7" xfId="29260" xr:uid="{00000000-0005-0000-0000-0000B2710000}"/>
    <cellStyle name="Note 2 2 6 2 3 8" xfId="29261" xr:uid="{00000000-0005-0000-0000-0000B3710000}"/>
    <cellStyle name="Note 2 2 6 2 3 9" xfId="29262" xr:uid="{00000000-0005-0000-0000-0000B4710000}"/>
    <cellStyle name="Note 2 2 6 2 4" xfId="29263" xr:uid="{00000000-0005-0000-0000-0000B5710000}"/>
    <cellStyle name="Note 2 2 6 2 4 2" xfId="29264" xr:uid="{00000000-0005-0000-0000-0000B6710000}"/>
    <cellStyle name="Note 2 2 6 2 4 3" xfId="29265" xr:uid="{00000000-0005-0000-0000-0000B7710000}"/>
    <cellStyle name="Note 2 2 6 2 4 4" xfId="29266" xr:uid="{00000000-0005-0000-0000-0000B8710000}"/>
    <cellStyle name="Note 2 2 6 2 4 5" xfId="29267" xr:uid="{00000000-0005-0000-0000-0000B9710000}"/>
    <cellStyle name="Note 2 2 6 2 4 6" xfId="29268" xr:uid="{00000000-0005-0000-0000-0000BA710000}"/>
    <cellStyle name="Note 2 2 6 2 4 7" xfId="29269" xr:uid="{00000000-0005-0000-0000-0000BB710000}"/>
    <cellStyle name="Note 2 2 6 2 4 8" xfId="29270" xr:uid="{00000000-0005-0000-0000-0000BC710000}"/>
    <cellStyle name="Note 2 2 6 2 4 9" xfId="29271" xr:uid="{00000000-0005-0000-0000-0000BD710000}"/>
    <cellStyle name="Note 2 2 6 2 5" xfId="29272" xr:uid="{00000000-0005-0000-0000-0000BE710000}"/>
    <cellStyle name="Note 2 2 6 2 5 2" xfId="29273" xr:uid="{00000000-0005-0000-0000-0000BF710000}"/>
    <cellStyle name="Note 2 2 6 2 5 3" xfId="29274" xr:uid="{00000000-0005-0000-0000-0000C0710000}"/>
    <cellStyle name="Note 2 2 6 2 5 4" xfId="29275" xr:uid="{00000000-0005-0000-0000-0000C1710000}"/>
    <cellStyle name="Note 2 2 6 2 5 5" xfId="29276" xr:uid="{00000000-0005-0000-0000-0000C2710000}"/>
    <cellStyle name="Note 2 2 6 2 5 6" xfId="29277" xr:uid="{00000000-0005-0000-0000-0000C3710000}"/>
    <cellStyle name="Note 2 2 6 2 5 7" xfId="29278" xr:uid="{00000000-0005-0000-0000-0000C4710000}"/>
    <cellStyle name="Note 2 2 6 2 5 8" xfId="29279" xr:uid="{00000000-0005-0000-0000-0000C5710000}"/>
    <cellStyle name="Note 2 2 6 2 6" xfId="29280" xr:uid="{00000000-0005-0000-0000-0000C6710000}"/>
    <cellStyle name="Note 2 2 6 2 6 2" xfId="29281" xr:uid="{00000000-0005-0000-0000-0000C7710000}"/>
    <cellStyle name="Note 2 2 6 2 6 3" xfId="29282" xr:uid="{00000000-0005-0000-0000-0000C8710000}"/>
    <cellStyle name="Note 2 2 6 2 6 4" xfId="29283" xr:uid="{00000000-0005-0000-0000-0000C9710000}"/>
    <cellStyle name="Note 2 2 6 2 6 5" xfId="29284" xr:uid="{00000000-0005-0000-0000-0000CA710000}"/>
    <cellStyle name="Note 2 2 6 2 6 6" xfId="29285" xr:uid="{00000000-0005-0000-0000-0000CB710000}"/>
    <cellStyle name="Note 2 2 6 2 6 7" xfId="29286" xr:uid="{00000000-0005-0000-0000-0000CC710000}"/>
    <cellStyle name="Note 2 2 6 2 6 8" xfId="29287" xr:uid="{00000000-0005-0000-0000-0000CD710000}"/>
    <cellStyle name="Note 2 2 6 2 7" xfId="29288" xr:uid="{00000000-0005-0000-0000-0000CE710000}"/>
    <cellStyle name="Note 2 2 6 2 7 2" xfId="29289" xr:uid="{00000000-0005-0000-0000-0000CF710000}"/>
    <cellStyle name="Note 2 2 6 2 7 3" xfId="29290" xr:uid="{00000000-0005-0000-0000-0000D0710000}"/>
    <cellStyle name="Note 2 2 6 2 7 4" xfId="29291" xr:uid="{00000000-0005-0000-0000-0000D1710000}"/>
    <cellStyle name="Note 2 2 6 2 7 5" xfId="29292" xr:uid="{00000000-0005-0000-0000-0000D2710000}"/>
    <cellStyle name="Note 2 2 6 2 7 6" xfId="29293" xr:uid="{00000000-0005-0000-0000-0000D3710000}"/>
    <cellStyle name="Note 2 2 6 2 7 7" xfId="29294" xr:uid="{00000000-0005-0000-0000-0000D4710000}"/>
    <cellStyle name="Note 2 2 6 2 7 8" xfId="29295" xr:uid="{00000000-0005-0000-0000-0000D5710000}"/>
    <cellStyle name="Note 2 2 6 2 8" xfId="29296" xr:uid="{00000000-0005-0000-0000-0000D6710000}"/>
    <cellStyle name="Note 2 2 6 2 8 2" xfId="29297" xr:uid="{00000000-0005-0000-0000-0000D7710000}"/>
    <cellStyle name="Note 2 2 6 2 8 3" xfId="29298" xr:uid="{00000000-0005-0000-0000-0000D8710000}"/>
    <cellStyle name="Note 2 2 6 2 8 4" xfId="29299" xr:uid="{00000000-0005-0000-0000-0000D9710000}"/>
    <cellStyle name="Note 2 2 6 2 8 5" xfId="29300" xr:uid="{00000000-0005-0000-0000-0000DA710000}"/>
    <cellStyle name="Note 2 2 6 2 8 6" xfId="29301" xr:uid="{00000000-0005-0000-0000-0000DB710000}"/>
    <cellStyle name="Note 2 2 6 2 8 7" xfId="29302" xr:uid="{00000000-0005-0000-0000-0000DC710000}"/>
    <cellStyle name="Note 2 2 6 2 8 8" xfId="29303" xr:uid="{00000000-0005-0000-0000-0000DD710000}"/>
    <cellStyle name="Note 2 2 6 2 9" xfId="29304" xr:uid="{00000000-0005-0000-0000-0000DE710000}"/>
    <cellStyle name="Note 2 2 6 3" xfId="1155" xr:uid="{00000000-0005-0000-0000-0000DF710000}"/>
    <cellStyle name="Note 2 2 6 3 10" xfId="29305" xr:uid="{00000000-0005-0000-0000-0000E0710000}"/>
    <cellStyle name="Note 2 2 6 3 2" xfId="29306" xr:uid="{00000000-0005-0000-0000-0000E1710000}"/>
    <cellStyle name="Note 2 2 6 3 2 2" xfId="29307" xr:uid="{00000000-0005-0000-0000-0000E2710000}"/>
    <cellStyle name="Note 2 2 6 3 2 3" xfId="29308" xr:uid="{00000000-0005-0000-0000-0000E3710000}"/>
    <cellStyle name="Note 2 2 6 3 2 4" xfId="29309" xr:uid="{00000000-0005-0000-0000-0000E4710000}"/>
    <cellStyle name="Note 2 2 6 3 2 5" xfId="29310" xr:uid="{00000000-0005-0000-0000-0000E5710000}"/>
    <cellStyle name="Note 2 2 6 3 2 6" xfId="29311" xr:uid="{00000000-0005-0000-0000-0000E6710000}"/>
    <cellStyle name="Note 2 2 6 3 2 7" xfId="29312" xr:uid="{00000000-0005-0000-0000-0000E7710000}"/>
    <cellStyle name="Note 2 2 6 3 2 8" xfId="29313" xr:uid="{00000000-0005-0000-0000-0000E8710000}"/>
    <cellStyle name="Note 2 2 6 3 3" xfId="29314" xr:uid="{00000000-0005-0000-0000-0000E9710000}"/>
    <cellStyle name="Note 2 2 6 3 4" xfId="29315" xr:uid="{00000000-0005-0000-0000-0000EA710000}"/>
    <cellStyle name="Note 2 2 6 3 5" xfId="29316" xr:uid="{00000000-0005-0000-0000-0000EB710000}"/>
    <cellStyle name="Note 2 2 6 3 6" xfId="29317" xr:uid="{00000000-0005-0000-0000-0000EC710000}"/>
    <cellStyle name="Note 2 2 6 3 7" xfId="29318" xr:uid="{00000000-0005-0000-0000-0000ED710000}"/>
    <cellStyle name="Note 2 2 6 3 8" xfId="29319" xr:uid="{00000000-0005-0000-0000-0000EE710000}"/>
    <cellStyle name="Note 2 2 6 3 9" xfId="29320" xr:uid="{00000000-0005-0000-0000-0000EF710000}"/>
    <cellStyle name="Note 2 2 6 4" xfId="29321" xr:uid="{00000000-0005-0000-0000-0000F0710000}"/>
    <cellStyle name="Note 2 2 6 4 10" xfId="29322" xr:uid="{00000000-0005-0000-0000-0000F1710000}"/>
    <cellStyle name="Note 2 2 6 4 2" xfId="29323" xr:uid="{00000000-0005-0000-0000-0000F2710000}"/>
    <cellStyle name="Note 2 2 6 4 2 2" xfId="29324" xr:uid="{00000000-0005-0000-0000-0000F3710000}"/>
    <cellStyle name="Note 2 2 6 4 2 3" xfId="29325" xr:uid="{00000000-0005-0000-0000-0000F4710000}"/>
    <cellStyle name="Note 2 2 6 4 2 4" xfId="29326" xr:uid="{00000000-0005-0000-0000-0000F5710000}"/>
    <cellStyle name="Note 2 2 6 4 2 5" xfId="29327" xr:uid="{00000000-0005-0000-0000-0000F6710000}"/>
    <cellStyle name="Note 2 2 6 4 2 6" xfId="29328" xr:uid="{00000000-0005-0000-0000-0000F7710000}"/>
    <cellStyle name="Note 2 2 6 4 2 7" xfId="29329" xr:uid="{00000000-0005-0000-0000-0000F8710000}"/>
    <cellStyle name="Note 2 2 6 4 2 8" xfId="29330" xr:uid="{00000000-0005-0000-0000-0000F9710000}"/>
    <cellStyle name="Note 2 2 6 4 3" xfId="29331" xr:uid="{00000000-0005-0000-0000-0000FA710000}"/>
    <cellStyle name="Note 2 2 6 4 4" xfId="29332" xr:uid="{00000000-0005-0000-0000-0000FB710000}"/>
    <cellStyle name="Note 2 2 6 4 5" xfId="29333" xr:uid="{00000000-0005-0000-0000-0000FC710000}"/>
    <cellStyle name="Note 2 2 6 4 6" xfId="29334" xr:uid="{00000000-0005-0000-0000-0000FD710000}"/>
    <cellStyle name="Note 2 2 6 4 7" xfId="29335" xr:uid="{00000000-0005-0000-0000-0000FE710000}"/>
    <cellStyle name="Note 2 2 6 4 8" xfId="29336" xr:uid="{00000000-0005-0000-0000-0000FF710000}"/>
    <cellStyle name="Note 2 2 6 4 9" xfId="29337" xr:uid="{00000000-0005-0000-0000-000000720000}"/>
    <cellStyle name="Note 2 2 6 5" xfId="29338" xr:uid="{00000000-0005-0000-0000-000001720000}"/>
    <cellStyle name="Note 2 2 6 5 2" xfId="29339" xr:uid="{00000000-0005-0000-0000-000002720000}"/>
    <cellStyle name="Note 2 2 6 5 3" xfId="29340" xr:uid="{00000000-0005-0000-0000-000003720000}"/>
    <cellStyle name="Note 2 2 6 5 4" xfId="29341" xr:uid="{00000000-0005-0000-0000-000004720000}"/>
    <cellStyle name="Note 2 2 6 5 5" xfId="29342" xr:uid="{00000000-0005-0000-0000-000005720000}"/>
    <cellStyle name="Note 2 2 6 5 6" xfId="29343" xr:uid="{00000000-0005-0000-0000-000006720000}"/>
    <cellStyle name="Note 2 2 6 5 7" xfId="29344" xr:uid="{00000000-0005-0000-0000-000007720000}"/>
    <cellStyle name="Note 2 2 6 5 8" xfId="29345" xr:uid="{00000000-0005-0000-0000-000008720000}"/>
    <cellStyle name="Note 2 2 6 5 9" xfId="29346" xr:uid="{00000000-0005-0000-0000-000009720000}"/>
    <cellStyle name="Note 2 2 6 6" xfId="29347" xr:uid="{00000000-0005-0000-0000-00000A720000}"/>
    <cellStyle name="Note 2 2 6 6 2" xfId="29348" xr:uid="{00000000-0005-0000-0000-00000B720000}"/>
    <cellStyle name="Note 2 2 6 6 3" xfId="29349" xr:uid="{00000000-0005-0000-0000-00000C720000}"/>
    <cellStyle name="Note 2 2 6 6 4" xfId="29350" xr:uid="{00000000-0005-0000-0000-00000D720000}"/>
    <cellStyle name="Note 2 2 6 6 5" xfId="29351" xr:uid="{00000000-0005-0000-0000-00000E720000}"/>
    <cellStyle name="Note 2 2 6 6 6" xfId="29352" xr:uid="{00000000-0005-0000-0000-00000F720000}"/>
    <cellStyle name="Note 2 2 6 6 7" xfId="29353" xr:uid="{00000000-0005-0000-0000-000010720000}"/>
    <cellStyle name="Note 2 2 6 6 8" xfId="29354" xr:uid="{00000000-0005-0000-0000-000011720000}"/>
    <cellStyle name="Note 2 2 6 7" xfId="29355" xr:uid="{00000000-0005-0000-0000-000012720000}"/>
    <cellStyle name="Note 2 2 6 7 2" xfId="29356" xr:uid="{00000000-0005-0000-0000-000013720000}"/>
    <cellStyle name="Note 2 2 6 7 3" xfId="29357" xr:uid="{00000000-0005-0000-0000-000014720000}"/>
    <cellStyle name="Note 2 2 6 7 4" xfId="29358" xr:uid="{00000000-0005-0000-0000-000015720000}"/>
    <cellStyle name="Note 2 2 6 7 5" xfId="29359" xr:uid="{00000000-0005-0000-0000-000016720000}"/>
    <cellStyle name="Note 2 2 6 7 6" xfId="29360" xr:uid="{00000000-0005-0000-0000-000017720000}"/>
    <cellStyle name="Note 2 2 6 7 7" xfId="29361" xr:uid="{00000000-0005-0000-0000-000018720000}"/>
    <cellStyle name="Note 2 2 6 7 8" xfId="29362" xr:uid="{00000000-0005-0000-0000-000019720000}"/>
    <cellStyle name="Note 2 2 6 8" xfId="29363" xr:uid="{00000000-0005-0000-0000-00001A720000}"/>
    <cellStyle name="Note 2 2 6 8 2" xfId="29364" xr:uid="{00000000-0005-0000-0000-00001B720000}"/>
    <cellStyle name="Note 2 2 6 8 3" xfId="29365" xr:uid="{00000000-0005-0000-0000-00001C720000}"/>
    <cellStyle name="Note 2 2 6 8 4" xfId="29366" xr:uid="{00000000-0005-0000-0000-00001D720000}"/>
    <cellStyle name="Note 2 2 6 8 5" xfId="29367" xr:uid="{00000000-0005-0000-0000-00001E720000}"/>
    <cellStyle name="Note 2 2 6 8 6" xfId="29368" xr:uid="{00000000-0005-0000-0000-00001F720000}"/>
    <cellStyle name="Note 2 2 6 8 7" xfId="29369" xr:uid="{00000000-0005-0000-0000-000020720000}"/>
    <cellStyle name="Note 2 2 6 8 8" xfId="29370" xr:uid="{00000000-0005-0000-0000-000021720000}"/>
    <cellStyle name="Note 2 2 6 9" xfId="29371" xr:uid="{00000000-0005-0000-0000-000022720000}"/>
    <cellStyle name="Note 2 2 6 9 2" xfId="29372" xr:uid="{00000000-0005-0000-0000-000023720000}"/>
    <cellStyle name="Note 2 2 6 9 3" xfId="29373" xr:uid="{00000000-0005-0000-0000-000024720000}"/>
    <cellStyle name="Note 2 2 6 9 4" xfId="29374" xr:uid="{00000000-0005-0000-0000-000025720000}"/>
    <cellStyle name="Note 2 2 6 9 5" xfId="29375" xr:uid="{00000000-0005-0000-0000-000026720000}"/>
    <cellStyle name="Note 2 2 6 9 6" xfId="29376" xr:uid="{00000000-0005-0000-0000-000027720000}"/>
    <cellStyle name="Note 2 2 6 9 7" xfId="29377" xr:uid="{00000000-0005-0000-0000-000028720000}"/>
    <cellStyle name="Note 2 2 6 9 8" xfId="29378" xr:uid="{00000000-0005-0000-0000-000029720000}"/>
    <cellStyle name="Note 2 2 7" xfId="1156" xr:uid="{00000000-0005-0000-0000-00002A720000}"/>
    <cellStyle name="Note 2 2 7 10" xfId="29379" xr:uid="{00000000-0005-0000-0000-00002B720000}"/>
    <cellStyle name="Note 2 2 7 11" xfId="29380" xr:uid="{00000000-0005-0000-0000-00002C720000}"/>
    <cellStyle name="Note 2 2 7 12" xfId="29381" xr:uid="{00000000-0005-0000-0000-00002D720000}"/>
    <cellStyle name="Note 2 2 7 13" xfId="29382" xr:uid="{00000000-0005-0000-0000-00002E720000}"/>
    <cellStyle name="Note 2 2 7 14" xfId="29383" xr:uid="{00000000-0005-0000-0000-00002F720000}"/>
    <cellStyle name="Note 2 2 7 15" xfId="29384" xr:uid="{00000000-0005-0000-0000-000030720000}"/>
    <cellStyle name="Note 2 2 7 16" xfId="29385" xr:uid="{00000000-0005-0000-0000-000031720000}"/>
    <cellStyle name="Note 2 2 7 17" xfId="29386" xr:uid="{00000000-0005-0000-0000-000032720000}"/>
    <cellStyle name="Note 2 2 7 2" xfId="1157" xr:uid="{00000000-0005-0000-0000-000033720000}"/>
    <cellStyle name="Note 2 2 7 2 10" xfId="29387" xr:uid="{00000000-0005-0000-0000-000034720000}"/>
    <cellStyle name="Note 2 2 7 2 11" xfId="29388" xr:uid="{00000000-0005-0000-0000-000035720000}"/>
    <cellStyle name="Note 2 2 7 2 12" xfId="29389" xr:uid="{00000000-0005-0000-0000-000036720000}"/>
    <cellStyle name="Note 2 2 7 2 13" xfId="29390" xr:uid="{00000000-0005-0000-0000-000037720000}"/>
    <cellStyle name="Note 2 2 7 2 14" xfId="29391" xr:uid="{00000000-0005-0000-0000-000038720000}"/>
    <cellStyle name="Note 2 2 7 2 15" xfId="29392" xr:uid="{00000000-0005-0000-0000-000039720000}"/>
    <cellStyle name="Note 2 2 7 2 16" xfId="29393" xr:uid="{00000000-0005-0000-0000-00003A720000}"/>
    <cellStyle name="Note 2 2 7 2 2" xfId="1158" xr:uid="{00000000-0005-0000-0000-00003B720000}"/>
    <cellStyle name="Note 2 2 7 2 2 10" xfId="29394" xr:uid="{00000000-0005-0000-0000-00003C720000}"/>
    <cellStyle name="Note 2 2 7 2 2 2" xfId="29395" xr:uid="{00000000-0005-0000-0000-00003D720000}"/>
    <cellStyle name="Note 2 2 7 2 2 2 2" xfId="29396" xr:uid="{00000000-0005-0000-0000-00003E720000}"/>
    <cellStyle name="Note 2 2 7 2 2 2 3" xfId="29397" xr:uid="{00000000-0005-0000-0000-00003F720000}"/>
    <cellStyle name="Note 2 2 7 2 2 2 4" xfId="29398" xr:uid="{00000000-0005-0000-0000-000040720000}"/>
    <cellStyle name="Note 2 2 7 2 2 2 5" xfId="29399" xr:uid="{00000000-0005-0000-0000-000041720000}"/>
    <cellStyle name="Note 2 2 7 2 2 2 6" xfId="29400" xr:uid="{00000000-0005-0000-0000-000042720000}"/>
    <cellStyle name="Note 2 2 7 2 2 2 7" xfId="29401" xr:uid="{00000000-0005-0000-0000-000043720000}"/>
    <cellStyle name="Note 2 2 7 2 2 2 8" xfId="29402" xr:uid="{00000000-0005-0000-0000-000044720000}"/>
    <cellStyle name="Note 2 2 7 2 2 3" xfId="29403" xr:uid="{00000000-0005-0000-0000-000045720000}"/>
    <cellStyle name="Note 2 2 7 2 2 4" xfId="29404" xr:uid="{00000000-0005-0000-0000-000046720000}"/>
    <cellStyle name="Note 2 2 7 2 2 5" xfId="29405" xr:uid="{00000000-0005-0000-0000-000047720000}"/>
    <cellStyle name="Note 2 2 7 2 2 6" xfId="29406" xr:uid="{00000000-0005-0000-0000-000048720000}"/>
    <cellStyle name="Note 2 2 7 2 2 7" xfId="29407" xr:uid="{00000000-0005-0000-0000-000049720000}"/>
    <cellStyle name="Note 2 2 7 2 2 8" xfId="29408" xr:uid="{00000000-0005-0000-0000-00004A720000}"/>
    <cellStyle name="Note 2 2 7 2 2 9" xfId="29409" xr:uid="{00000000-0005-0000-0000-00004B720000}"/>
    <cellStyle name="Note 2 2 7 2 3" xfId="29410" xr:uid="{00000000-0005-0000-0000-00004C720000}"/>
    <cellStyle name="Note 2 2 7 2 3 10" xfId="29411" xr:uid="{00000000-0005-0000-0000-00004D720000}"/>
    <cellStyle name="Note 2 2 7 2 3 2" xfId="29412" xr:uid="{00000000-0005-0000-0000-00004E720000}"/>
    <cellStyle name="Note 2 2 7 2 3 2 2" xfId="29413" xr:uid="{00000000-0005-0000-0000-00004F720000}"/>
    <cellStyle name="Note 2 2 7 2 3 2 3" xfId="29414" xr:uid="{00000000-0005-0000-0000-000050720000}"/>
    <cellStyle name="Note 2 2 7 2 3 2 4" xfId="29415" xr:uid="{00000000-0005-0000-0000-000051720000}"/>
    <cellStyle name="Note 2 2 7 2 3 2 5" xfId="29416" xr:uid="{00000000-0005-0000-0000-000052720000}"/>
    <cellStyle name="Note 2 2 7 2 3 2 6" xfId="29417" xr:uid="{00000000-0005-0000-0000-000053720000}"/>
    <cellStyle name="Note 2 2 7 2 3 2 7" xfId="29418" xr:uid="{00000000-0005-0000-0000-000054720000}"/>
    <cellStyle name="Note 2 2 7 2 3 2 8" xfId="29419" xr:uid="{00000000-0005-0000-0000-000055720000}"/>
    <cellStyle name="Note 2 2 7 2 3 3" xfId="29420" xr:uid="{00000000-0005-0000-0000-000056720000}"/>
    <cellStyle name="Note 2 2 7 2 3 4" xfId="29421" xr:uid="{00000000-0005-0000-0000-000057720000}"/>
    <cellStyle name="Note 2 2 7 2 3 5" xfId="29422" xr:uid="{00000000-0005-0000-0000-000058720000}"/>
    <cellStyle name="Note 2 2 7 2 3 6" xfId="29423" xr:uid="{00000000-0005-0000-0000-000059720000}"/>
    <cellStyle name="Note 2 2 7 2 3 7" xfId="29424" xr:uid="{00000000-0005-0000-0000-00005A720000}"/>
    <cellStyle name="Note 2 2 7 2 3 8" xfId="29425" xr:uid="{00000000-0005-0000-0000-00005B720000}"/>
    <cellStyle name="Note 2 2 7 2 3 9" xfId="29426" xr:uid="{00000000-0005-0000-0000-00005C720000}"/>
    <cellStyle name="Note 2 2 7 2 4" xfId="29427" xr:uid="{00000000-0005-0000-0000-00005D720000}"/>
    <cellStyle name="Note 2 2 7 2 4 2" xfId="29428" xr:uid="{00000000-0005-0000-0000-00005E720000}"/>
    <cellStyle name="Note 2 2 7 2 4 3" xfId="29429" xr:uid="{00000000-0005-0000-0000-00005F720000}"/>
    <cellStyle name="Note 2 2 7 2 4 4" xfId="29430" xr:uid="{00000000-0005-0000-0000-000060720000}"/>
    <cellStyle name="Note 2 2 7 2 4 5" xfId="29431" xr:uid="{00000000-0005-0000-0000-000061720000}"/>
    <cellStyle name="Note 2 2 7 2 4 6" xfId="29432" xr:uid="{00000000-0005-0000-0000-000062720000}"/>
    <cellStyle name="Note 2 2 7 2 4 7" xfId="29433" xr:uid="{00000000-0005-0000-0000-000063720000}"/>
    <cellStyle name="Note 2 2 7 2 4 8" xfId="29434" xr:uid="{00000000-0005-0000-0000-000064720000}"/>
    <cellStyle name="Note 2 2 7 2 4 9" xfId="29435" xr:uid="{00000000-0005-0000-0000-000065720000}"/>
    <cellStyle name="Note 2 2 7 2 5" xfId="29436" xr:uid="{00000000-0005-0000-0000-000066720000}"/>
    <cellStyle name="Note 2 2 7 2 5 2" xfId="29437" xr:uid="{00000000-0005-0000-0000-000067720000}"/>
    <cellStyle name="Note 2 2 7 2 5 3" xfId="29438" xr:uid="{00000000-0005-0000-0000-000068720000}"/>
    <cellStyle name="Note 2 2 7 2 5 4" xfId="29439" xr:uid="{00000000-0005-0000-0000-000069720000}"/>
    <cellStyle name="Note 2 2 7 2 5 5" xfId="29440" xr:uid="{00000000-0005-0000-0000-00006A720000}"/>
    <cellStyle name="Note 2 2 7 2 5 6" xfId="29441" xr:uid="{00000000-0005-0000-0000-00006B720000}"/>
    <cellStyle name="Note 2 2 7 2 5 7" xfId="29442" xr:uid="{00000000-0005-0000-0000-00006C720000}"/>
    <cellStyle name="Note 2 2 7 2 5 8" xfId="29443" xr:uid="{00000000-0005-0000-0000-00006D720000}"/>
    <cellStyle name="Note 2 2 7 2 6" xfId="29444" xr:uid="{00000000-0005-0000-0000-00006E720000}"/>
    <cellStyle name="Note 2 2 7 2 6 2" xfId="29445" xr:uid="{00000000-0005-0000-0000-00006F720000}"/>
    <cellStyle name="Note 2 2 7 2 6 3" xfId="29446" xr:uid="{00000000-0005-0000-0000-000070720000}"/>
    <cellStyle name="Note 2 2 7 2 6 4" xfId="29447" xr:uid="{00000000-0005-0000-0000-000071720000}"/>
    <cellStyle name="Note 2 2 7 2 6 5" xfId="29448" xr:uid="{00000000-0005-0000-0000-000072720000}"/>
    <cellStyle name="Note 2 2 7 2 6 6" xfId="29449" xr:uid="{00000000-0005-0000-0000-000073720000}"/>
    <cellStyle name="Note 2 2 7 2 6 7" xfId="29450" xr:uid="{00000000-0005-0000-0000-000074720000}"/>
    <cellStyle name="Note 2 2 7 2 6 8" xfId="29451" xr:uid="{00000000-0005-0000-0000-000075720000}"/>
    <cellStyle name="Note 2 2 7 2 7" xfId="29452" xr:uid="{00000000-0005-0000-0000-000076720000}"/>
    <cellStyle name="Note 2 2 7 2 7 2" xfId="29453" xr:uid="{00000000-0005-0000-0000-000077720000}"/>
    <cellStyle name="Note 2 2 7 2 7 3" xfId="29454" xr:uid="{00000000-0005-0000-0000-000078720000}"/>
    <cellStyle name="Note 2 2 7 2 7 4" xfId="29455" xr:uid="{00000000-0005-0000-0000-000079720000}"/>
    <cellStyle name="Note 2 2 7 2 7 5" xfId="29456" xr:uid="{00000000-0005-0000-0000-00007A720000}"/>
    <cellStyle name="Note 2 2 7 2 7 6" xfId="29457" xr:uid="{00000000-0005-0000-0000-00007B720000}"/>
    <cellStyle name="Note 2 2 7 2 7 7" xfId="29458" xr:uid="{00000000-0005-0000-0000-00007C720000}"/>
    <cellStyle name="Note 2 2 7 2 7 8" xfId="29459" xr:uid="{00000000-0005-0000-0000-00007D720000}"/>
    <cellStyle name="Note 2 2 7 2 8" xfId="29460" xr:uid="{00000000-0005-0000-0000-00007E720000}"/>
    <cellStyle name="Note 2 2 7 2 8 2" xfId="29461" xr:uid="{00000000-0005-0000-0000-00007F720000}"/>
    <cellStyle name="Note 2 2 7 2 8 3" xfId="29462" xr:uid="{00000000-0005-0000-0000-000080720000}"/>
    <cellStyle name="Note 2 2 7 2 8 4" xfId="29463" xr:uid="{00000000-0005-0000-0000-000081720000}"/>
    <cellStyle name="Note 2 2 7 2 8 5" xfId="29464" xr:uid="{00000000-0005-0000-0000-000082720000}"/>
    <cellStyle name="Note 2 2 7 2 8 6" xfId="29465" xr:uid="{00000000-0005-0000-0000-000083720000}"/>
    <cellStyle name="Note 2 2 7 2 8 7" xfId="29466" xr:uid="{00000000-0005-0000-0000-000084720000}"/>
    <cellStyle name="Note 2 2 7 2 8 8" xfId="29467" xr:uid="{00000000-0005-0000-0000-000085720000}"/>
    <cellStyle name="Note 2 2 7 2 9" xfId="29468" xr:uid="{00000000-0005-0000-0000-000086720000}"/>
    <cellStyle name="Note 2 2 7 3" xfId="1159" xr:uid="{00000000-0005-0000-0000-000087720000}"/>
    <cellStyle name="Note 2 2 7 3 10" xfId="29469" xr:uid="{00000000-0005-0000-0000-000088720000}"/>
    <cellStyle name="Note 2 2 7 3 2" xfId="29470" xr:uid="{00000000-0005-0000-0000-000089720000}"/>
    <cellStyle name="Note 2 2 7 3 2 2" xfId="29471" xr:uid="{00000000-0005-0000-0000-00008A720000}"/>
    <cellStyle name="Note 2 2 7 3 2 3" xfId="29472" xr:uid="{00000000-0005-0000-0000-00008B720000}"/>
    <cellStyle name="Note 2 2 7 3 2 4" xfId="29473" xr:uid="{00000000-0005-0000-0000-00008C720000}"/>
    <cellStyle name="Note 2 2 7 3 2 5" xfId="29474" xr:uid="{00000000-0005-0000-0000-00008D720000}"/>
    <cellStyle name="Note 2 2 7 3 2 6" xfId="29475" xr:uid="{00000000-0005-0000-0000-00008E720000}"/>
    <cellStyle name="Note 2 2 7 3 2 7" xfId="29476" xr:uid="{00000000-0005-0000-0000-00008F720000}"/>
    <cellStyle name="Note 2 2 7 3 2 8" xfId="29477" xr:uid="{00000000-0005-0000-0000-000090720000}"/>
    <cellStyle name="Note 2 2 7 3 3" xfId="29478" xr:uid="{00000000-0005-0000-0000-000091720000}"/>
    <cellStyle name="Note 2 2 7 3 4" xfId="29479" xr:uid="{00000000-0005-0000-0000-000092720000}"/>
    <cellStyle name="Note 2 2 7 3 5" xfId="29480" xr:uid="{00000000-0005-0000-0000-000093720000}"/>
    <cellStyle name="Note 2 2 7 3 6" xfId="29481" xr:uid="{00000000-0005-0000-0000-000094720000}"/>
    <cellStyle name="Note 2 2 7 3 7" xfId="29482" xr:uid="{00000000-0005-0000-0000-000095720000}"/>
    <cellStyle name="Note 2 2 7 3 8" xfId="29483" xr:uid="{00000000-0005-0000-0000-000096720000}"/>
    <cellStyle name="Note 2 2 7 3 9" xfId="29484" xr:uid="{00000000-0005-0000-0000-000097720000}"/>
    <cellStyle name="Note 2 2 7 4" xfId="29485" xr:uid="{00000000-0005-0000-0000-000098720000}"/>
    <cellStyle name="Note 2 2 7 4 10" xfId="29486" xr:uid="{00000000-0005-0000-0000-000099720000}"/>
    <cellStyle name="Note 2 2 7 4 2" xfId="29487" xr:uid="{00000000-0005-0000-0000-00009A720000}"/>
    <cellStyle name="Note 2 2 7 4 2 2" xfId="29488" xr:uid="{00000000-0005-0000-0000-00009B720000}"/>
    <cellStyle name="Note 2 2 7 4 2 3" xfId="29489" xr:uid="{00000000-0005-0000-0000-00009C720000}"/>
    <cellStyle name="Note 2 2 7 4 2 4" xfId="29490" xr:uid="{00000000-0005-0000-0000-00009D720000}"/>
    <cellStyle name="Note 2 2 7 4 2 5" xfId="29491" xr:uid="{00000000-0005-0000-0000-00009E720000}"/>
    <cellStyle name="Note 2 2 7 4 2 6" xfId="29492" xr:uid="{00000000-0005-0000-0000-00009F720000}"/>
    <cellStyle name="Note 2 2 7 4 2 7" xfId="29493" xr:uid="{00000000-0005-0000-0000-0000A0720000}"/>
    <cellStyle name="Note 2 2 7 4 2 8" xfId="29494" xr:uid="{00000000-0005-0000-0000-0000A1720000}"/>
    <cellStyle name="Note 2 2 7 4 3" xfId="29495" xr:uid="{00000000-0005-0000-0000-0000A2720000}"/>
    <cellStyle name="Note 2 2 7 4 4" xfId="29496" xr:uid="{00000000-0005-0000-0000-0000A3720000}"/>
    <cellStyle name="Note 2 2 7 4 5" xfId="29497" xr:uid="{00000000-0005-0000-0000-0000A4720000}"/>
    <cellStyle name="Note 2 2 7 4 6" xfId="29498" xr:uid="{00000000-0005-0000-0000-0000A5720000}"/>
    <cellStyle name="Note 2 2 7 4 7" xfId="29499" xr:uid="{00000000-0005-0000-0000-0000A6720000}"/>
    <cellStyle name="Note 2 2 7 4 8" xfId="29500" xr:uid="{00000000-0005-0000-0000-0000A7720000}"/>
    <cellStyle name="Note 2 2 7 4 9" xfId="29501" xr:uid="{00000000-0005-0000-0000-0000A8720000}"/>
    <cellStyle name="Note 2 2 7 5" xfId="29502" xr:uid="{00000000-0005-0000-0000-0000A9720000}"/>
    <cellStyle name="Note 2 2 7 5 2" xfId="29503" xr:uid="{00000000-0005-0000-0000-0000AA720000}"/>
    <cellStyle name="Note 2 2 7 5 3" xfId="29504" xr:uid="{00000000-0005-0000-0000-0000AB720000}"/>
    <cellStyle name="Note 2 2 7 5 4" xfId="29505" xr:uid="{00000000-0005-0000-0000-0000AC720000}"/>
    <cellStyle name="Note 2 2 7 5 5" xfId="29506" xr:uid="{00000000-0005-0000-0000-0000AD720000}"/>
    <cellStyle name="Note 2 2 7 5 6" xfId="29507" xr:uid="{00000000-0005-0000-0000-0000AE720000}"/>
    <cellStyle name="Note 2 2 7 5 7" xfId="29508" xr:uid="{00000000-0005-0000-0000-0000AF720000}"/>
    <cellStyle name="Note 2 2 7 5 8" xfId="29509" xr:uid="{00000000-0005-0000-0000-0000B0720000}"/>
    <cellStyle name="Note 2 2 7 5 9" xfId="29510" xr:uid="{00000000-0005-0000-0000-0000B1720000}"/>
    <cellStyle name="Note 2 2 7 6" xfId="29511" xr:uid="{00000000-0005-0000-0000-0000B2720000}"/>
    <cellStyle name="Note 2 2 7 6 2" xfId="29512" xr:uid="{00000000-0005-0000-0000-0000B3720000}"/>
    <cellStyle name="Note 2 2 7 6 3" xfId="29513" xr:uid="{00000000-0005-0000-0000-0000B4720000}"/>
    <cellStyle name="Note 2 2 7 6 4" xfId="29514" xr:uid="{00000000-0005-0000-0000-0000B5720000}"/>
    <cellStyle name="Note 2 2 7 6 5" xfId="29515" xr:uid="{00000000-0005-0000-0000-0000B6720000}"/>
    <cellStyle name="Note 2 2 7 6 6" xfId="29516" xr:uid="{00000000-0005-0000-0000-0000B7720000}"/>
    <cellStyle name="Note 2 2 7 6 7" xfId="29517" xr:uid="{00000000-0005-0000-0000-0000B8720000}"/>
    <cellStyle name="Note 2 2 7 6 8" xfId="29518" xr:uid="{00000000-0005-0000-0000-0000B9720000}"/>
    <cellStyle name="Note 2 2 7 7" xfId="29519" xr:uid="{00000000-0005-0000-0000-0000BA720000}"/>
    <cellStyle name="Note 2 2 7 7 2" xfId="29520" xr:uid="{00000000-0005-0000-0000-0000BB720000}"/>
    <cellStyle name="Note 2 2 7 7 3" xfId="29521" xr:uid="{00000000-0005-0000-0000-0000BC720000}"/>
    <cellStyle name="Note 2 2 7 7 4" xfId="29522" xr:uid="{00000000-0005-0000-0000-0000BD720000}"/>
    <cellStyle name="Note 2 2 7 7 5" xfId="29523" xr:uid="{00000000-0005-0000-0000-0000BE720000}"/>
    <cellStyle name="Note 2 2 7 7 6" xfId="29524" xr:uid="{00000000-0005-0000-0000-0000BF720000}"/>
    <cellStyle name="Note 2 2 7 7 7" xfId="29525" xr:uid="{00000000-0005-0000-0000-0000C0720000}"/>
    <cellStyle name="Note 2 2 7 7 8" xfId="29526" xr:uid="{00000000-0005-0000-0000-0000C1720000}"/>
    <cellStyle name="Note 2 2 7 8" xfId="29527" xr:uid="{00000000-0005-0000-0000-0000C2720000}"/>
    <cellStyle name="Note 2 2 7 8 2" xfId="29528" xr:uid="{00000000-0005-0000-0000-0000C3720000}"/>
    <cellStyle name="Note 2 2 7 8 3" xfId="29529" xr:uid="{00000000-0005-0000-0000-0000C4720000}"/>
    <cellStyle name="Note 2 2 7 8 4" xfId="29530" xr:uid="{00000000-0005-0000-0000-0000C5720000}"/>
    <cellStyle name="Note 2 2 7 8 5" xfId="29531" xr:uid="{00000000-0005-0000-0000-0000C6720000}"/>
    <cellStyle name="Note 2 2 7 8 6" xfId="29532" xr:uid="{00000000-0005-0000-0000-0000C7720000}"/>
    <cellStyle name="Note 2 2 7 8 7" xfId="29533" xr:uid="{00000000-0005-0000-0000-0000C8720000}"/>
    <cellStyle name="Note 2 2 7 8 8" xfId="29534" xr:uid="{00000000-0005-0000-0000-0000C9720000}"/>
    <cellStyle name="Note 2 2 7 9" xfId="29535" xr:uid="{00000000-0005-0000-0000-0000CA720000}"/>
    <cellStyle name="Note 2 2 7 9 2" xfId="29536" xr:uid="{00000000-0005-0000-0000-0000CB720000}"/>
    <cellStyle name="Note 2 2 7 9 3" xfId="29537" xr:uid="{00000000-0005-0000-0000-0000CC720000}"/>
    <cellStyle name="Note 2 2 7 9 4" xfId="29538" xr:uid="{00000000-0005-0000-0000-0000CD720000}"/>
    <cellStyle name="Note 2 2 7 9 5" xfId="29539" xr:uid="{00000000-0005-0000-0000-0000CE720000}"/>
    <cellStyle name="Note 2 2 7 9 6" xfId="29540" xr:uid="{00000000-0005-0000-0000-0000CF720000}"/>
    <cellStyle name="Note 2 2 7 9 7" xfId="29541" xr:uid="{00000000-0005-0000-0000-0000D0720000}"/>
    <cellStyle name="Note 2 2 7 9 8" xfId="29542" xr:uid="{00000000-0005-0000-0000-0000D1720000}"/>
    <cellStyle name="Note 2 2 8" xfId="1160" xr:uid="{00000000-0005-0000-0000-0000D2720000}"/>
    <cellStyle name="Note 2 2 8 10" xfId="29543" xr:uid="{00000000-0005-0000-0000-0000D3720000}"/>
    <cellStyle name="Note 2 2 8 11" xfId="29544" xr:uid="{00000000-0005-0000-0000-0000D4720000}"/>
    <cellStyle name="Note 2 2 8 12" xfId="29545" xr:uid="{00000000-0005-0000-0000-0000D5720000}"/>
    <cellStyle name="Note 2 2 8 13" xfId="29546" xr:uid="{00000000-0005-0000-0000-0000D6720000}"/>
    <cellStyle name="Note 2 2 8 14" xfId="29547" xr:uid="{00000000-0005-0000-0000-0000D7720000}"/>
    <cellStyle name="Note 2 2 8 15" xfId="29548" xr:uid="{00000000-0005-0000-0000-0000D8720000}"/>
    <cellStyle name="Note 2 2 8 16" xfId="29549" xr:uid="{00000000-0005-0000-0000-0000D9720000}"/>
    <cellStyle name="Note 2 2 8 2" xfId="1161" xr:uid="{00000000-0005-0000-0000-0000DA720000}"/>
    <cellStyle name="Note 2 2 8 2 10" xfId="29550" xr:uid="{00000000-0005-0000-0000-0000DB720000}"/>
    <cellStyle name="Note 2 2 8 2 2" xfId="29551" xr:uid="{00000000-0005-0000-0000-0000DC720000}"/>
    <cellStyle name="Note 2 2 8 2 2 2" xfId="29552" xr:uid="{00000000-0005-0000-0000-0000DD720000}"/>
    <cellStyle name="Note 2 2 8 2 2 3" xfId="29553" xr:uid="{00000000-0005-0000-0000-0000DE720000}"/>
    <cellStyle name="Note 2 2 8 2 2 4" xfId="29554" xr:uid="{00000000-0005-0000-0000-0000DF720000}"/>
    <cellStyle name="Note 2 2 8 2 2 5" xfId="29555" xr:uid="{00000000-0005-0000-0000-0000E0720000}"/>
    <cellStyle name="Note 2 2 8 2 2 6" xfId="29556" xr:uid="{00000000-0005-0000-0000-0000E1720000}"/>
    <cellStyle name="Note 2 2 8 2 2 7" xfId="29557" xr:uid="{00000000-0005-0000-0000-0000E2720000}"/>
    <cellStyle name="Note 2 2 8 2 2 8" xfId="29558" xr:uid="{00000000-0005-0000-0000-0000E3720000}"/>
    <cellStyle name="Note 2 2 8 2 3" xfId="29559" xr:uid="{00000000-0005-0000-0000-0000E4720000}"/>
    <cellStyle name="Note 2 2 8 2 4" xfId="29560" xr:uid="{00000000-0005-0000-0000-0000E5720000}"/>
    <cellStyle name="Note 2 2 8 2 5" xfId="29561" xr:uid="{00000000-0005-0000-0000-0000E6720000}"/>
    <cellStyle name="Note 2 2 8 2 6" xfId="29562" xr:uid="{00000000-0005-0000-0000-0000E7720000}"/>
    <cellStyle name="Note 2 2 8 2 7" xfId="29563" xr:uid="{00000000-0005-0000-0000-0000E8720000}"/>
    <cellStyle name="Note 2 2 8 2 8" xfId="29564" xr:uid="{00000000-0005-0000-0000-0000E9720000}"/>
    <cellStyle name="Note 2 2 8 2 9" xfId="29565" xr:uid="{00000000-0005-0000-0000-0000EA720000}"/>
    <cellStyle name="Note 2 2 8 3" xfId="29566" xr:uid="{00000000-0005-0000-0000-0000EB720000}"/>
    <cellStyle name="Note 2 2 8 3 10" xfId="29567" xr:uid="{00000000-0005-0000-0000-0000EC720000}"/>
    <cellStyle name="Note 2 2 8 3 2" xfId="29568" xr:uid="{00000000-0005-0000-0000-0000ED720000}"/>
    <cellStyle name="Note 2 2 8 3 2 2" xfId="29569" xr:uid="{00000000-0005-0000-0000-0000EE720000}"/>
    <cellStyle name="Note 2 2 8 3 2 3" xfId="29570" xr:uid="{00000000-0005-0000-0000-0000EF720000}"/>
    <cellStyle name="Note 2 2 8 3 2 4" xfId="29571" xr:uid="{00000000-0005-0000-0000-0000F0720000}"/>
    <cellStyle name="Note 2 2 8 3 2 5" xfId="29572" xr:uid="{00000000-0005-0000-0000-0000F1720000}"/>
    <cellStyle name="Note 2 2 8 3 2 6" xfId="29573" xr:uid="{00000000-0005-0000-0000-0000F2720000}"/>
    <cellStyle name="Note 2 2 8 3 2 7" xfId="29574" xr:uid="{00000000-0005-0000-0000-0000F3720000}"/>
    <cellStyle name="Note 2 2 8 3 2 8" xfId="29575" xr:uid="{00000000-0005-0000-0000-0000F4720000}"/>
    <cellStyle name="Note 2 2 8 3 3" xfId="29576" xr:uid="{00000000-0005-0000-0000-0000F5720000}"/>
    <cellStyle name="Note 2 2 8 3 4" xfId="29577" xr:uid="{00000000-0005-0000-0000-0000F6720000}"/>
    <cellStyle name="Note 2 2 8 3 5" xfId="29578" xr:uid="{00000000-0005-0000-0000-0000F7720000}"/>
    <cellStyle name="Note 2 2 8 3 6" xfId="29579" xr:uid="{00000000-0005-0000-0000-0000F8720000}"/>
    <cellStyle name="Note 2 2 8 3 7" xfId="29580" xr:uid="{00000000-0005-0000-0000-0000F9720000}"/>
    <cellStyle name="Note 2 2 8 3 8" xfId="29581" xr:uid="{00000000-0005-0000-0000-0000FA720000}"/>
    <cellStyle name="Note 2 2 8 3 9" xfId="29582" xr:uid="{00000000-0005-0000-0000-0000FB720000}"/>
    <cellStyle name="Note 2 2 8 4" xfId="29583" xr:uid="{00000000-0005-0000-0000-0000FC720000}"/>
    <cellStyle name="Note 2 2 8 4 2" xfId="29584" xr:uid="{00000000-0005-0000-0000-0000FD720000}"/>
    <cellStyle name="Note 2 2 8 4 3" xfId="29585" xr:uid="{00000000-0005-0000-0000-0000FE720000}"/>
    <cellStyle name="Note 2 2 8 4 4" xfId="29586" xr:uid="{00000000-0005-0000-0000-0000FF720000}"/>
    <cellStyle name="Note 2 2 8 4 5" xfId="29587" xr:uid="{00000000-0005-0000-0000-000000730000}"/>
    <cellStyle name="Note 2 2 8 4 6" xfId="29588" xr:uid="{00000000-0005-0000-0000-000001730000}"/>
    <cellStyle name="Note 2 2 8 4 7" xfId="29589" xr:uid="{00000000-0005-0000-0000-000002730000}"/>
    <cellStyle name="Note 2 2 8 4 8" xfId="29590" xr:uid="{00000000-0005-0000-0000-000003730000}"/>
    <cellStyle name="Note 2 2 8 4 9" xfId="29591" xr:uid="{00000000-0005-0000-0000-000004730000}"/>
    <cellStyle name="Note 2 2 8 5" xfId="29592" xr:uid="{00000000-0005-0000-0000-000005730000}"/>
    <cellStyle name="Note 2 2 8 5 2" xfId="29593" xr:uid="{00000000-0005-0000-0000-000006730000}"/>
    <cellStyle name="Note 2 2 8 5 3" xfId="29594" xr:uid="{00000000-0005-0000-0000-000007730000}"/>
    <cellStyle name="Note 2 2 8 5 4" xfId="29595" xr:uid="{00000000-0005-0000-0000-000008730000}"/>
    <cellStyle name="Note 2 2 8 5 5" xfId="29596" xr:uid="{00000000-0005-0000-0000-000009730000}"/>
    <cellStyle name="Note 2 2 8 5 6" xfId="29597" xr:uid="{00000000-0005-0000-0000-00000A730000}"/>
    <cellStyle name="Note 2 2 8 5 7" xfId="29598" xr:uid="{00000000-0005-0000-0000-00000B730000}"/>
    <cellStyle name="Note 2 2 8 5 8" xfId="29599" xr:uid="{00000000-0005-0000-0000-00000C730000}"/>
    <cellStyle name="Note 2 2 8 6" xfId="29600" xr:uid="{00000000-0005-0000-0000-00000D730000}"/>
    <cellStyle name="Note 2 2 8 6 2" xfId="29601" xr:uid="{00000000-0005-0000-0000-00000E730000}"/>
    <cellStyle name="Note 2 2 8 6 3" xfId="29602" xr:uid="{00000000-0005-0000-0000-00000F730000}"/>
    <cellStyle name="Note 2 2 8 6 4" xfId="29603" xr:uid="{00000000-0005-0000-0000-000010730000}"/>
    <cellStyle name="Note 2 2 8 6 5" xfId="29604" xr:uid="{00000000-0005-0000-0000-000011730000}"/>
    <cellStyle name="Note 2 2 8 6 6" xfId="29605" xr:uid="{00000000-0005-0000-0000-000012730000}"/>
    <cellStyle name="Note 2 2 8 6 7" xfId="29606" xr:uid="{00000000-0005-0000-0000-000013730000}"/>
    <cellStyle name="Note 2 2 8 6 8" xfId="29607" xr:uid="{00000000-0005-0000-0000-000014730000}"/>
    <cellStyle name="Note 2 2 8 7" xfId="29608" xr:uid="{00000000-0005-0000-0000-000015730000}"/>
    <cellStyle name="Note 2 2 8 7 2" xfId="29609" xr:uid="{00000000-0005-0000-0000-000016730000}"/>
    <cellStyle name="Note 2 2 8 7 3" xfId="29610" xr:uid="{00000000-0005-0000-0000-000017730000}"/>
    <cellStyle name="Note 2 2 8 7 4" xfId="29611" xr:uid="{00000000-0005-0000-0000-000018730000}"/>
    <cellStyle name="Note 2 2 8 7 5" xfId="29612" xr:uid="{00000000-0005-0000-0000-000019730000}"/>
    <cellStyle name="Note 2 2 8 7 6" xfId="29613" xr:uid="{00000000-0005-0000-0000-00001A730000}"/>
    <cellStyle name="Note 2 2 8 7 7" xfId="29614" xr:uid="{00000000-0005-0000-0000-00001B730000}"/>
    <cellStyle name="Note 2 2 8 7 8" xfId="29615" xr:uid="{00000000-0005-0000-0000-00001C730000}"/>
    <cellStyle name="Note 2 2 8 8" xfId="29616" xr:uid="{00000000-0005-0000-0000-00001D730000}"/>
    <cellStyle name="Note 2 2 8 8 2" xfId="29617" xr:uid="{00000000-0005-0000-0000-00001E730000}"/>
    <cellStyle name="Note 2 2 8 8 3" xfId="29618" xr:uid="{00000000-0005-0000-0000-00001F730000}"/>
    <cellStyle name="Note 2 2 8 8 4" xfId="29619" xr:uid="{00000000-0005-0000-0000-000020730000}"/>
    <cellStyle name="Note 2 2 8 8 5" xfId="29620" xr:uid="{00000000-0005-0000-0000-000021730000}"/>
    <cellStyle name="Note 2 2 8 8 6" xfId="29621" xr:uid="{00000000-0005-0000-0000-000022730000}"/>
    <cellStyle name="Note 2 2 8 8 7" xfId="29622" xr:uid="{00000000-0005-0000-0000-000023730000}"/>
    <cellStyle name="Note 2 2 8 8 8" xfId="29623" xr:uid="{00000000-0005-0000-0000-000024730000}"/>
    <cellStyle name="Note 2 2 8 9" xfId="29624" xr:uid="{00000000-0005-0000-0000-000025730000}"/>
    <cellStyle name="Note 2 2 9" xfId="1162" xr:uid="{00000000-0005-0000-0000-000026730000}"/>
    <cellStyle name="Note 2 2 9 10" xfId="29625" xr:uid="{00000000-0005-0000-0000-000027730000}"/>
    <cellStyle name="Note 2 2 9 2" xfId="29626" xr:uid="{00000000-0005-0000-0000-000028730000}"/>
    <cellStyle name="Note 2 2 9 2 2" xfId="29627" xr:uid="{00000000-0005-0000-0000-000029730000}"/>
    <cellStyle name="Note 2 2 9 2 3" xfId="29628" xr:uid="{00000000-0005-0000-0000-00002A730000}"/>
    <cellStyle name="Note 2 2 9 2 4" xfId="29629" xr:uid="{00000000-0005-0000-0000-00002B730000}"/>
    <cellStyle name="Note 2 2 9 2 5" xfId="29630" xr:uid="{00000000-0005-0000-0000-00002C730000}"/>
    <cellStyle name="Note 2 2 9 2 6" xfId="29631" xr:uid="{00000000-0005-0000-0000-00002D730000}"/>
    <cellStyle name="Note 2 2 9 2 7" xfId="29632" xr:uid="{00000000-0005-0000-0000-00002E730000}"/>
    <cellStyle name="Note 2 2 9 2 8" xfId="29633" xr:uid="{00000000-0005-0000-0000-00002F730000}"/>
    <cellStyle name="Note 2 2 9 3" xfId="29634" xr:uid="{00000000-0005-0000-0000-000030730000}"/>
    <cellStyle name="Note 2 2 9 4" xfId="29635" xr:uid="{00000000-0005-0000-0000-000031730000}"/>
    <cellStyle name="Note 2 2 9 5" xfId="29636" xr:uid="{00000000-0005-0000-0000-000032730000}"/>
    <cellStyle name="Note 2 2 9 6" xfId="29637" xr:uid="{00000000-0005-0000-0000-000033730000}"/>
    <cellStyle name="Note 2 2 9 7" xfId="29638" xr:uid="{00000000-0005-0000-0000-000034730000}"/>
    <cellStyle name="Note 2 2 9 8" xfId="29639" xr:uid="{00000000-0005-0000-0000-000035730000}"/>
    <cellStyle name="Note 2 2 9 9" xfId="29640" xr:uid="{00000000-0005-0000-0000-000036730000}"/>
    <cellStyle name="Note 2 3" xfId="1163" xr:uid="{00000000-0005-0000-0000-000037730000}"/>
    <cellStyle name="Note 2 3 10" xfId="29641" xr:uid="{00000000-0005-0000-0000-000038730000}"/>
    <cellStyle name="Note 2 3 10 2" xfId="29642" xr:uid="{00000000-0005-0000-0000-000039730000}"/>
    <cellStyle name="Note 2 3 10 3" xfId="29643" xr:uid="{00000000-0005-0000-0000-00003A730000}"/>
    <cellStyle name="Note 2 3 10 4" xfId="29644" xr:uid="{00000000-0005-0000-0000-00003B730000}"/>
    <cellStyle name="Note 2 3 10 5" xfId="29645" xr:uid="{00000000-0005-0000-0000-00003C730000}"/>
    <cellStyle name="Note 2 3 10 6" xfId="29646" xr:uid="{00000000-0005-0000-0000-00003D730000}"/>
    <cellStyle name="Note 2 3 10 7" xfId="29647" xr:uid="{00000000-0005-0000-0000-00003E730000}"/>
    <cellStyle name="Note 2 3 10 8" xfId="29648" xr:uid="{00000000-0005-0000-0000-00003F730000}"/>
    <cellStyle name="Note 2 3 10 9" xfId="29649" xr:uid="{00000000-0005-0000-0000-000040730000}"/>
    <cellStyle name="Note 2 3 11" xfId="29650" xr:uid="{00000000-0005-0000-0000-000041730000}"/>
    <cellStyle name="Note 2 3 11 2" xfId="29651" xr:uid="{00000000-0005-0000-0000-000042730000}"/>
    <cellStyle name="Note 2 3 11 3" xfId="29652" xr:uid="{00000000-0005-0000-0000-000043730000}"/>
    <cellStyle name="Note 2 3 11 4" xfId="29653" xr:uid="{00000000-0005-0000-0000-000044730000}"/>
    <cellStyle name="Note 2 3 11 5" xfId="29654" xr:uid="{00000000-0005-0000-0000-000045730000}"/>
    <cellStyle name="Note 2 3 11 6" xfId="29655" xr:uid="{00000000-0005-0000-0000-000046730000}"/>
    <cellStyle name="Note 2 3 11 7" xfId="29656" xr:uid="{00000000-0005-0000-0000-000047730000}"/>
    <cellStyle name="Note 2 3 11 8" xfId="29657" xr:uid="{00000000-0005-0000-0000-000048730000}"/>
    <cellStyle name="Note 2 3 12" xfId="29658" xr:uid="{00000000-0005-0000-0000-000049730000}"/>
    <cellStyle name="Note 2 3 12 2" xfId="29659" xr:uid="{00000000-0005-0000-0000-00004A730000}"/>
    <cellStyle name="Note 2 3 12 3" xfId="29660" xr:uid="{00000000-0005-0000-0000-00004B730000}"/>
    <cellStyle name="Note 2 3 12 4" xfId="29661" xr:uid="{00000000-0005-0000-0000-00004C730000}"/>
    <cellStyle name="Note 2 3 12 5" xfId="29662" xr:uid="{00000000-0005-0000-0000-00004D730000}"/>
    <cellStyle name="Note 2 3 12 6" xfId="29663" xr:uid="{00000000-0005-0000-0000-00004E730000}"/>
    <cellStyle name="Note 2 3 12 7" xfId="29664" xr:uid="{00000000-0005-0000-0000-00004F730000}"/>
    <cellStyle name="Note 2 3 12 8" xfId="29665" xr:uid="{00000000-0005-0000-0000-000050730000}"/>
    <cellStyle name="Note 2 3 13" xfId="29666" xr:uid="{00000000-0005-0000-0000-000051730000}"/>
    <cellStyle name="Note 2 3 14" xfId="29667" xr:uid="{00000000-0005-0000-0000-000052730000}"/>
    <cellStyle name="Note 2 3 15" xfId="29668" xr:uid="{00000000-0005-0000-0000-000053730000}"/>
    <cellStyle name="Note 2 3 16" xfId="29669" xr:uid="{00000000-0005-0000-0000-000054730000}"/>
    <cellStyle name="Note 2 3 17" xfId="29670" xr:uid="{00000000-0005-0000-0000-000055730000}"/>
    <cellStyle name="Note 2 3 18" xfId="29671" xr:uid="{00000000-0005-0000-0000-000056730000}"/>
    <cellStyle name="Note 2 3 19" xfId="29672" xr:uid="{00000000-0005-0000-0000-000057730000}"/>
    <cellStyle name="Note 2 3 2" xfId="1164" xr:uid="{00000000-0005-0000-0000-000058730000}"/>
    <cellStyle name="Note 2 3 2 10" xfId="29673" xr:uid="{00000000-0005-0000-0000-000059730000}"/>
    <cellStyle name="Note 2 3 2 10 2" xfId="29674" xr:uid="{00000000-0005-0000-0000-00005A730000}"/>
    <cellStyle name="Note 2 3 2 10 3" xfId="29675" xr:uid="{00000000-0005-0000-0000-00005B730000}"/>
    <cellStyle name="Note 2 3 2 10 4" xfId="29676" xr:uid="{00000000-0005-0000-0000-00005C730000}"/>
    <cellStyle name="Note 2 3 2 10 5" xfId="29677" xr:uid="{00000000-0005-0000-0000-00005D730000}"/>
    <cellStyle name="Note 2 3 2 10 6" xfId="29678" xr:uid="{00000000-0005-0000-0000-00005E730000}"/>
    <cellStyle name="Note 2 3 2 10 7" xfId="29679" xr:uid="{00000000-0005-0000-0000-00005F730000}"/>
    <cellStyle name="Note 2 3 2 10 8" xfId="29680" xr:uid="{00000000-0005-0000-0000-000060730000}"/>
    <cellStyle name="Note 2 3 2 11" xfId="29681" xr:uid="{00000000-0005-0000-0000-000061730000}"/>
    <cellStyle name="Note 2 3 2 11 2" xfId="29682" xr:uid="{00000000-0005-0000-0000-000062730000}"/>
    <cellStyle name="Note 2 3 2 11 3" xfId="29683" xr:uid="{00000000-0005-0000-0000-000063730000}"/>
    <cellStyle name="Note 2 3 2 11 4" xfId="29684" xr:uid="{00000000-0005-0000-0000-000064730000}"/>
    <cellStyle name="Note 2 3 2 11 5" xfId="29685" xr:uid="{00000000-0005-0000-0000-000065730000}"/>
    <cellStyle name="Note 2 3 2 11 6" xfId="29686" xr:uid="{00000000-0005-0000-0000-000066730000}"/>
    <cellStyle name="Note 2 3 2 11 7" xfId="29687" xr:uid="{00000000-0005-0000-0000-000067730000}"/>
    <cellStyle name="Note 2 3 2 11 8" xfId="29688" xr:uid="{00000000-0005-0000-0000-000068730000}"/>
    <cellStyle name="Note 2 3 2 12" xfId="29689" xr:uid="{00000000-0005-0000-0000-000069730000}"/>
    <cellStyle name="Note 2 3 2 12 2" xfId="29690" xr:uid="{00000000-0005-0000-0000-00006A730000}"/>
    <cellStyle name="Note 2 3 2 12 3" xfId="29691" xr:uid="{00000000-0005-0000-0000-00006B730000}"/>
    <cellStyle name="Note 2 3 2 12 4" xfId="29692" xr:uid="{00000000-0005-0000-0000-00006C730000}"/>
    <cellStyle name="Note 2 3 2 12 5" xfId="29693" xr:uid="{00000000-0005-0000-0000-00006D730000}"/>
    <cellStyle name="Note 2 3 2 12 6" xfId="29694" xr:uid="{00000000-0005-0000-0000-00006E730000}"/>
    <cellStyle name="Note 2 3 2 12 7" xfId="29695" xr:uid="{00000000-0005-0000-0000-00006F730000}"/>
    <cellStyle name="Note 2 3 2 12 8" xfId="29696" xr:uid="{00000000-0005-0000-0000-000070730000}"/>
    <cellStyle name="Note 2 3 2 13" xfId="29697" xr:uid="{00000000-0005-0000-0000-000071730000}"/>
    <cellStyle name="Note 2 3 2 13 2" xfId="29698" xr:uid="{00000000-0005-0000-0000-000072730000}"/>
    <cellStyle name="Note 2 3 2 13 3" xfId="29699" xr:uid="{00000000-0005-0000-0000-000073730000}"/>
    <cellStyle name="Note 2 3 2 13 4" xfId="29700" xr:uid="{00000000-0005-0000-0000-000074730000}"/>
    <cellStyle name="Note 2 3 2 13 5" xfId="29701" xr:uid="{00000000-0005-0000-0000-000075730000}"/>
    <cellStyle name="Note 2 3 2 13 6" xfId="29702" xr:uid="{00000000-0005-0000-0000-000076730000}"/>
    <cellStyle name="Note 2 3 2 13 7" xfId="29703" xr:uid="{00000000-0005-0000-0000-000077730000}"/>
    <cellStyle name="Note 2 3 2 13 8" xfId="29704" xr:uid="{00000000-0005-0000-0000-000078730000}"/>
    <cellStyle name="Note 2 3 2 14" xfId="29705" xr:uid="{00000000-0005-0000-0000-000079730000}"/>
    <cellStyle name="Note 2 3 2 15" xfId="29706" xr:uid="{00000000-0005-0000-0000-00007A730000}"/>
    <cellStyle name="Note 2 3 2 16" xfId="29707" xr:uid="{00000000-0005-0000-0000-00007B730000}"/>
    <cellStyle name="Note 2 3 2 17" xfId="29708" xr:uid="{00000000-0005-0000-0000-00007C730000}"/>
    <cellStyle name="Note 2 3 2 18" xfId="29709" xr:uid="{00000000-0005-0000-0000-00007D730000}"/>
    <cellStyle name="Note 2 3 2 19" xfId="29710" xr:uid="{00000000-0005-0000-0000-00007E730000}"/>
    <cellStyle name="Note 2 3 2 2" xfId="1165" xr:uid="{00000000-0005-0000-0000-00007F730000}"/>
    <cellStyle name="Note 2 3 2 2 10" xfId="29711" xr:uid="{00000000-0005-0000-0000-000080730000}"/>
    <cellStyle name="Note 2 3 2 2 10 2" xfId="29712" xr:uid="{00000000-0005-0000-0000-000081730000}"/>
    <cellStyle name="Note 2 3 2 2 10 3" xfId="29713" xr:uid="{00000000-0005-0000-0000-000082730000}"/>
    <cellStyle name="Note 2 3 2 2 10 4" xfId="29714" xr:uid="{00000000-0005-0000-0000-000083730000}"/>
    <cellStyle name="Note 2 3 2 2 10 5" xfId="29715" xr:uid="{00000000-0005-0000-0000-000084730000}"/>
    <cellStyle name="Note 2 3 2 2 10 6" xfId="29716" xr:uid="{00000000-0005-0000-0000-000085730000}"/>
    <cellStyle name="Note 2 3 2 2 10 7" xfId="29717" xr:uid="{00000000-0005-0000-0000-000086730000}"/>
    <cellStyle name="Note 2 3 2 2 10 8" xfId="29718" xr:uid="{00000000-0005-0000-0000-000087730000}"/>
    <cellStyle name="Note 2 3 2 2 11" xfId="29719" xr:uid="{00000000-0005-0000-0000-000088730000}"/>
    <cellStyle name="Note 2 3 2 2 11 2" xfId="29720" xr:uid="{00000000-0005-0000-0000-000089730000}"/>
    <cellStyle name="Note 2 3 2 2 11 3" xfId="29721" xr:uid="{00000000-0005-0000-0000-00008A730000}"/>
    <cellStyle name="Note 2 3 2 2 11 4" xfId="29722" xr:uid="{00000000-0005-0000-0000-00008B730000}"/>
    <cellStyle name="Note 2 3 2 2 11 5" xfId="29723" xr:uid="{00000000-0005-0000-0000-00008C730000}"/>
    <cellStyle name="Note 2 3 2 2 11 6" xfId="29724" xr:uid="{00000000-0005-0000-0000-00008D730000}"/>
    <cellStyle name="Note 2 3 2 2 11 7" xfId="29725" xr:uid="{00000000-0005-0000-0000-00008E730000}"/>
    <cellStyle name="Note 2 3 2 2 11 8" xfId="29726" xr:uid="{00000000-0005-0000-0000-00008F730000}"/>
    <cellStyle name="Note 2 3 2 2 12" xfId="29727" xr:uid="{00000000-0005-0000-0000-000090730000}"/>
    <cellStyle name="Note 2 3 2 2 13" xfId="29728" xr:uid="{00000000-0005-0000-0000-000091730000}"/>
    <cellStyle name="Note 2 3 2 2 14" xfId="29729" xr:uid="{00000000-0005-0000-0000-000092730000}"/>
    <cellStyle name="Note 2 3 2 2 15" xfId="29730" xr:uid="{00000000-0005-0000-0000-000093730000}"/>
    <cellStyle name="Note 2 3 2 2 16" xfId="29731" xr:uid="{00000000-0005-0000-0000-000094730000}"/>
    <cellStyle name="Note 2 3 2 2 17" xfId="29732" xr:uid="{00000000-0005-0000-0000-000095730000}"/>
    <cellStyle name="Note 2 3 2 2 18" xfId="29733" xr:uid="{00000000-0005-0000-0000-000096730000}"/>
    <cellStyle name="Note 2 3 2 2 19" xfId="29734" xr:uid="{00000000-0005-0000-0000-000097730000}"/>
    <cellStyle name="Note 2 3 2 2 2" xfId="1166" xr:uid="{00000000-0005-0000-0000-000098730000}"/>
    <cellStyle name="Note 2 3 2 2 2 10" xfId="29735" xr:uid="{00000000-0005-0000-0000-000099730000}"/>
    <cellStyle name="Note 2 3 2 2 2 11" xfId="29736" xr:uid="{00000000-0005-0000-0000-00009A730000}"/>
    <cellStyle name="Note 2 3 2 2 2 12" xfId="29737" xr:uid="{00000000-0005-0000-0000-00009B730000}"/>
    <cellStyle name="Note 2 3 2 2 2 13" xfId="29738" xr:uid="{00000000-0005-0000-0000-00009C730000}"/>
    <cellStyle name="Note 2 3 2 2 2 14" xfId="29739" xr:uid="{00000000-0005-0000-0000-00009D730000}"/>
    <cellStyle name="Note 2 3 2 2 2 15" xfId="29740" xr:uid="{00000000-0005-0000-0000-00009E730000}"/>
    <cellStyle name="Note 2 3 2 2 2 16" xfId="29741" xr:uid="{00000000-0005-0000-0000-00009F730000}"/>
    <cellStyle name="Note 2 3 2 2 2 17" xfId="29742" xr:uid="{00000000-0005-0000-0000-0000A0730000}"/>
    <cellStyle name="Note 2 3 2 2 2 2" xfId="1167" xr:uid="{00000000-0005-0000-0000-0000A1730000}"/>
    <cellStyle name="Note 2 3 2 2 2 2 10" xfId="29743" xr:uid="{00000000-0005-0000-0000-0000A2730000}"/>
    <cellStyle name="Note 2 3 2 2 2 2 11" xfId="29744" xr:uid="{00000000-0005-0000-0000-0000A3730000}"/>
    <cellStyle name="Note 2 3 2 2 2 2 12" xfId="29745" xr:uid="{00000000-0005-0000-0000-0000A4730000}"/>
    <cellStyle name="Note 2 3 2 2 2 2 13" xfId="29746" xr:uid="{00000000-0005-0000-0000-0000A5730000}"/>
    <cellStyle name="Note 2 3 2 2 2 2 14" xfId="29747" xr:uid="{00000000-0005-0000-0000-0000A6730000}"/>
    <cellStyle name="Note 2 3 2 2 2 2 15" xfId="29748" xr:uid="{00000000-0005-0000-0000-0000A7730000}"/>
    <cellStyle name="Note 2 3 2 2 2 2 16" xfId="29749" xr:uid="{00000000-0005-0000-0000-0000A8730000}"/>
    <cellStyle name="Note 2 3 2 2 2 2 2" xfId="1168" xr:uid="{00000000-0005-0000-0000-0000A9730000}"/>
    <cellStyle name="Note 2 3 2 2 2 2 2 10" xfId="29750" xr:uid="{00000000-0005-0000-0000-0000AA730000}"/>
    <cellStyle name="Note 2 3 2 2 2 2 2 2" xfId="29751" xr:uid="{00000000-0005-0000-0000-0000AB730000}"/>
    <cellStyle name="Note 2 3 2 2 2 2 2 2 2" xfId="29752" xr:uid="{00000000-0005-0000-0000-0000AC730000}"/>
    <cellStyle name="Note 2 3 2 2 2 2 2 2 3" xfId="29753" xr:uid="{00000000-0005-0000-0000-0000AD730000}"/>
    <cellStyle name="Note 2 3 2 2 2 2 2 2 4" xfId="29754" xr:uid="{00000000-0005-0000-0000-0000AE730000}"/>
    <cellStyle name="Note 2 3 2 2 2 2 2 2 5" xfId="29755" xr:uid="{00000000-0005-0000-0000-0000AF730000}"/>
    <cellStyle name="Note 2 3 2 2 2 2 2 2 6" xfId="29756" xr:uid="{00000000-0005-0000-0000-0000B0730000}"/>
    <cellStyle name="Note 2 3 2 2 2 2 2 2 7" xfId="29757" xr:uid="{00000000-0005-0000-0000-0000B1730000}"/>
    <cellStyle name="Note 2 3 2 2 2 2 2 2 8" xfId="29758" xr:uid="{00000000-0005-0000-0000-0000B2730000}"/>
    <cellStyle name="Note 2 3 2 2 2 2 2 3" xfId="29759" xr:uid="{00000000-0005-0000-0000-0000B3730000}"/>
    <cellStyle name="Note 2 3 2 2 2 2 2 4" xfId="29760" xr:uid="{00000000-0005-0000-0000-0000B4730000}"/>
    <cellStyle name="Note 2 3 2 2 2 2 2 5" xfId="29761" xr:uid="{00000000-0005-0000-0000-0000B5730000}"/>
    <cellStyle name="Note 2 3 2 2 2 2 2 6" xfId="29762" xr:uid="{00000000-0005-0000-0000-0000B6730000}"/>
    <cellStyle name="Note 2 3 2 2 2 2 2 7" xfId="29763" xr:uid="{00000000-0005-0000-0000-0000B7730000}"/>
    <cellStyle name="Note 2 3 2 2 2 2 2 8" xfId="29764" xr:uid="{00000000-0005-0000-0000-0000B8730000}"/>
    <cellStyle name="Note 2 3 2 2 2 2 2 9" xfId="29765" xr:uid="{00000000-0005-0000-0000-0000B9730000}"/>
    <cellStyle name="Note 2 3 2 2 2 2 3" xfId="29766" xr:uid="{00000000-0005-0000-0000-0000BA730000}"/>
    <cellStyle name="Note 2 3 2 2 2 2 3 10" xfId="29767" xr:uid="{00000000-0005-0000-0000-0000BB730000}"/>
    <cellStyle name="Note 2 3 2 2 2 2 3 2" xfId="29768" xr:uid="{00000000-0005-0000-0000-0000BC730000}"/>
    <cellStyle name="Note 2 3 2 2 2 2 3 2 2" xfId="29769" xr:uid="{00000000-0005-0000-0000-0000BD730000}"/>
    <cellStyle name="Note 2 3 2 2 2 2 3 2 3" xfId="29770" xr:uid="{00000000-0005-0000-0000-0000BE730000}"/>
    <cellStyle name="Note 2 3 2 2 2 2 3 2 4" xfId="29771" xr:uid="{00000000-0005-0000-0000-0000BF730000}"/>
    <cellStyle name="Note 2 3 2 2 2 2 3 2 5" xfId="29772" xr:uid="{00000000-0005-0000-0000-0000C0730000}"/>
    <cellStyle name="Note 2 3 2 2 2 2 3 2 6" xfId="29773" xr:uid="{00000000-0005-0000-0000-0000C1730000}"/>
    <cellStyle name="Note 2 3 2 2 2 2 3 2 7" xfId="29774" xr:uid="{00000000-0005-0000-0000-0000C2730000}"/>
    <cellStyle name="Note 2 3 2 2 2 2 3 2 8" xfId="29775" xr:uid="{00000000-0005-0000-0000-0000C3730000}"/>
    <cellStyle name="Note 2 3 2 2 2 2 3 3" xfId="29776" xr:uid="{00000000-0005-0000-0000-0000C4730000}"/>
    <cellStyle name="Note 2 3 2 2 2 2 3 4" xfId="29777" xr:uid="{00000000-0005-0000-0000-0000C5730000}"/>
    <cellStyle name="Note 2 3 2 2 2 2 3 5" xfId="29778" xr:uid="{00000000-0005-0000-0000-0000C6730000}"/>
    <cellStyle name="Note 2 3 2 2 2 2 3 6" xfId="29779" xr:uid="{00000000-0005-0000-0000-0000C7730000}"/>
    <cellStyle name="Note 2 3 2 2 2 2 3 7" xfId="29780" xr:uid="{00000000-0005-0000-0000-0000C8730000}"/>
    <cellStyle name="Note 2 3 2 2 2 2 3 8" xfId="29781" xr:uid="{00000000-0005-0000-0000-0000C9730000}"/>
    <cellStyle name="Note 2 3 2 2 2 2 3 9" xfId="29782" xr:uid="{00000000-0005-0000-0000-0000CA730000}"/>
    <cellStyle name="Note 2 3 2 2 2 2 4" xfId="29783" xr:uid="{00000000-0005-0000-0000-0000CB730000}"/>
    <cellStyle name="Note 2 3 2 2 2 2 4 2" xfId="29784" xr:uid="{00000000-0005-0000-0000-0000CC730000}"/>
    <cellStyle name="Note 2 3 2 2 2 2 4 3" xfId="29785" xr:uid="{00000000-0005-0000-0000-0000CD730000}"/>
    <cellStyle name="Note 2 3 2 2 2 2 4 4" xfId="29786" xr:uid="{00000000-0005-0000-0000-0000CE730000}"/>
    <cellStyle name="Note 2 3 2 2 2 2 4 5" xfId="29787" xr:uid="{00000000-0005-0000-0000-0000CF730000}"/>
    <cellStyle name="Note 2 3 2 2 2 2 4 6" xfId="29788" xr:uid="{00000000-0005-0000-0000-0000D0730000}"/>
    <cellStyle name="Note 2 3 2 2 2 2 4 7" xfId="29789" xr:uid="{00000000-0005-0000-0000-0000D1730000}"/>
    <cellStyle name="Note 2 3 2 2 2 2 4 8" xfId="29790" xr:uid="{00000000-0005-0000-0000-0000D2730000}"/>
    <cellStyle name="Note 2 3 2 2 2 2 4 9" xfId="29791" xr:uid="{00000000-0005-0000-0000-0000D3730000}"/>
    <cellStyle name="Note 2 3 2 2 2 2 5" xfId="29792" xr:uid="{00000000-0005-0000-0000-0000D4730000}"/>
    <cellStyle name="Note 2 3 2 2 2 2 5 2" xfId="29793" xr:uid="{00000000-0005-0000-0000-0000D5730000}"/>
    <cellStyle name="Note 2 3 2 2 2 2 5 3" xfId="29794" xr:uid="{00000000-0005-0000-0000-0000D6730000}"/>
    <cellStyle name="Note 2 3 2 2 2 2 5 4" xfId="29795" xr:uid="{00000000-0005-0000-0000-0000D7730000}"/>
    <cellStyle name="Note 2 3 2 2 2 2 5 5" xfId="29796" xr:uid="{00000000-0005-0000-0000-0000D8730000}"/>
    <cellStyle name="Note 2 3 2 2 2 2 5 6" xfId="29797" xr:uid="{00000000-0005-0000-0000-0000D9730000}"/>
    <cellStyle name="Note 2 3 2 2 2 2 5 7" xfId="29798" xr:uid="{00000000-0005-0000-0000-0000DA730000}"/>
    <cellStyle name="Note 2 3 2 2 2 2 5 8" xfId="29799" xr:uid="{00000000-0005-0000-0000-0000DB730000}"/>
    <cellStyle name="Note 2 3 2 2 2 2 6" xfId="29800" xr:uid="{00000000-0005-0000-0000-0000DC730000}"/>
    <cellStyle name="Note 2 3 2 2 2 2 6 2" xfId="29801" xr:uid="{00000000-0005-0000-0000-0000DD730000}"/>
    <cellStyle name="Note 2 3 2 2 2 2 6 3" xfId="29802" xr:uid="{00000000-0005-0000-0000-0000DE730000}"/>
    <cellStyle name="Note 2 3 2 2 2 2 6 4" xfId="29803" xr:uid="{00000000-0005-0000-0000-0000DF730000}"/>
    <cellStyle name="Note 2 3 2 2 2 2 6 5" xfId="29804" xr:uid="{00000000-0005-0000-0000-0000E0730000}"/>
    <cellStyle name="Note 2 3 2 2 2 2 6 6" xfId="29805" xr:uid="{00000000-0005-0000-0000-0000E1730000}"/>
    <cellStyle name="Note 2 3 2 2 2 2 6 7" xfId="29806" xr:uid="{00000000-0005-0000-0000-0000E2730000}"/>
    <cellStyle name="Note 2 3 2 2 2 2 6 8" xfId="29807" xr:uid="{00000000-0005-0000-0000-0000E3730000}"/>
    <cellStyle name="Note 2 3 2 2 2 2 7" xfId="29808" xr:uid="{00000000-0005-0000-0000-0000E4730000}"/>
    <cellStyle name="Note 2 3 2 2 2 2 7 2" xfId="29809" xr:uid="{00000000-0005-0000-0000-0000E5730000}"/>
    <cellStyle name="Note 2 3 2 2 2 2 7 3" xfId="29810" xr:uid="{00000000-0005-0000-0000-0000E6730000}"/>
    <cellStyle name="Note 2 3 2 2 2 2 7 4" xfId="29811" xr:uid="{00000000-0005-0000-0000-0000E7730000}"/>
    <cellStyle name="Note 2 3 2 2 2 2 7 5" xfId="29812" xr:uid="{00000000-0005-0000-0000-0000E8730000}"/>
    <cellStyle name="Note 2 3 2 2 2 2 7 6" xfId="29813" xr:uid="{00000000-0005-0000-0000-0000E9730000}"/>
    <cellStyle name="Note 2 3 2 2 2 2 7 7" xfId="29814" xr:uid="{00000000-0005-0000-0000-0000EA730000}"/>
    <cellStyle name="Note 2 3 2 2 2 2 7 8" xfId="29815" xr:uid="{00000000-0005-0000-0000-0000EB730000}"/>
    <cellStyle name="Note 2 3 2 2 2 2 8" xfId="29816" xr:uid="{00000000-0005-0000-0000-0000EC730000}"/>
    <cellStyle name="Note 2 3 2 2 2 2 8 2" xfId="29817" xr:uid="{00000000-0005-0000-0000-0000ED730000}"/>
    <cellStyle name="Note 2 3 2 2 2 2 8 3" xfId="29818" xr:uid="{00000000-0005-0000-0000-0000EE730000}"/>
    <cellStyle name="Note 2 3 2 2 2 2 8 4" xfId="29819" xr:uid="{00000000-0005-0000-0000-0000EF730000}"/>
    <cellStyle name="Note 2 3 2 2 2 2 8 5" xfId="29820" xr:uid="{00000000-0005-0000-0000-0000F0730000}"/>
    <cellStyle name="Note 2 3 2 2 2 2 8 6" xfId="29821" xr:uid="{00000000-0005-0000-0000-0000F1730000}"/>
    <cellStyle name="Note 2 3 2 2 2 2 8 7" xfId="29822" xr:uid="{00000000-0005-0000-0000-0000F2730000}"/>
    <cellStyle name="Note 2 3 2 2 2 2 8 8" xfId="29823" xr:uid="{00000000-0005-0000-0000-0000F3730000}"/>
    <cellStyle name="Note 2 3 2 2 2 2 9" xfId="29824" xr:uid="{00000000-0005-0000-0000-0000F4730000}"/>
    <cellStyle name="Note 2 3 2 2 2 3" xfId="1169" xr:uid="{00000000-0005-0000-0000-0000F5730000}"/>
    <cellStyle name="Note 2 3 2 2 2 3 10" xfId="29825" xr:uid="{00000000-0005-0000-0000-0000F6730000}"/>
    <cellStyle name="Note 2 3 2 2 2 3 2" xfId="29826" xr:uid="{00000000-0005-0000-0000-0000F7730000}"/>
    <cellStyle name="Note 2 3 2 2 2 3 2 2" xfId="29827" xr:uid="{00000000-0005-0000-0000-0000F8730000}"/>
    <cellStyle name="Note 2 3 2 2 2 3 2 3" xfId="29828" xr:uid="{00000000-0005-0000-0000-0000F9730000}"/>
    <cellStyle name="Note 2 3 2 2 2 3 2 4" xfId="29829" xr:uid="{00000000-0005-0000-0000-0000FA730000}"/>
    <cellStyle name="Note 2 3 2 2 2 3 2 5" xfId="29830" xr:uid="{00000000-0005-0000-0000-0000FB730000}"/>
    <cellStyle name="Note 2 3 2 2 2 3 2 6" xfId="29831" xr:uid="{00000000-0005-0000-0000-0000FC730000}"/>
    <cellStyle name="Note 2 3 2 2 2 3 2 7" xfId="29832" xr:uid="{00000000-0005-0000-0000-0000FD730000}"/>
    <cellStyle name="Note 2 3 2 2 2 3 2 8" xfId="29833" xr:uid="{00000000-0005-0000-0000-0000FE730000}"/>
    <cellStyle name="Note 2 3 2 2 2 3 3" xfId="29834" xr:uid="{00000000-0005-0000-0000-0000FF730000}"/>
    <cellStyle name="Note 2 3 2 2 2 3 4" xfId="29835" xr:uid="{00000000-0005-0000-0000-000000740000}"/>
    <cellStyle name="Note 2 3 2 2 2 3 5" xfId="29836" xr:uid="{00000000-0005-0000-0000-000001740000}"/>
    <cellStyle name="Note 2 3 2 2 2 3 6" xfId="29837" xr:uid="{00000000-0005-0000-0000-000002740000}"/>
    <cellStyle name="Note 2 3 2 2 2 3 7" xfId="29838" xr:uid="{00000000-0005-0000-0000-000003740000}"/>
    <cellStyle name="Note 2 3 2 2 2 3 8" xfId="29839" xr:uid="{00000000-0005-0000-0000-000004740000}"/>
    <cellStyle name="Note 2 3 2 2 2 3 9" xfId="29840" xr:uid="{00000000-0005-0000-0000-000005740000}"/>
    <cellStyle name="Note 2 3 2 2 2 4" xfId="29841" xr:uid="{00000000-0005-0000-0000-000006740000}"/>
    <cellStyle name="Note 2 3 2 2 2 4 10" xfId="29842" xr:uid="{00000000-0005-0000-0000-000007740000}"/>
    <cellStyle name="Note 2 3 2 2 2 4 2" xfId="29843" xr:uid="{00000000-0005-0000-0000-000008740000}"/>
    <cellStyle name="Note 2 3 2 2 2 4 2 2" xfId="29844" xr:uid="{00000000-0005-0000-0000-000009740000}"/>
    <cellStyle name="Note 2 3 2 2 2 4 2 3" xfId="29845" xr:uid="{00000000-0005-0000-0000-00000A740000}"/>
    <cellStyle name="Note 2 3 2 2 2 4 2 4" xfId="29846" xr:uid="{00000000-0005-0000-0000-00000B740000}"/>
    <cellStyle name="Note 2 3 2 2 2 4 2 5" xfId="29847" xr:uid="{00000000-0005-0000-0000-00000C740000}"/>
    <cellStyle name="Note 2 3 2 2 2 4 2 6" xfId="29848" xr:uid="{00000000-0005-0000-0000-00000D740000}"/>
    <cellStyle name="Note 2 3 2 2 2 4 2 7" xfId="29849" xr:uid="{00000000-0005-0000-0000-00000E740000}"/>
    <cellStyle name="Note 2 3 2 2 2 4 2 8" xfId="29850" xr:uid="{00000000-0005-0000-0000-00000F740000}"/>
    <cellStyle name="Note 2 3 2 2 2 4 3" xfId="29851" xr:uid="{00000000-0005-0000-0000-000010740000}"/>
    <cellStyle name="Note 2 3 2 2 2 4 4" xfId="29852" xr:uid="{00000000-0005-0000-0000-000011740000}"/>
    <cellStyle name="Note 2 3 2 2 2 4 5" xfId="29853" xr:uid="{00000000-0005-0000-0000-000012740000}"/>
    <cellStyle name="Note 2 3 2 2 2 4 6" xfId="29854" xr:uid="{00000000-0005-0000-0000-000013740000}"/>
    <cellStyle name="Note 2 3 2 2 2 4 7" xfId="29855" xr:uid="{00000000-0005-0000-0000-000014740000}"/>
    <cellStyle name="Note 2 3 2 2 2 4 8" xfId="29856" xr:uid="{00000000-0005-0000-0000-000015740000}"/>
    <cellStyle name="Note 2 3 2 2 2 4 9" xfId="29857" xr:uid="{00000000-0005-0000-0000-000016740000}"/>
    <cellStyle name="Note 2 3 2 2 2 5" xfId="29858" xr:uid="{00000000-0005-0000-0000-000017740000}"/>
    <cellStyle name="Note 2 3 2 2 2 5 2" xfId="29859" xr:uid="{00000000-0005-0000-0000-000018740000}"/>
    <cellStyle name="Note 2 3 2 2 2 5 3" xfId="29860" xr:uid="{00000000-0005-0000-0000-000019740000}"/>
    <cellStyle name="Note 2 3 2 2 2 5 4" xfId="29861" xr:uid="{00000000-0005-0000-0000-00001A740000}"/>
    <cellStyle name="Note 2 3 2 2 2 5 5" xfId="29862" xr:uid="{00000000-0005-0000-0000-00001B740000}"/>
    <cellStyle name="Note 2 3 2 2 2 5 6" xfId="29863" xr:uid="{00000000-0005-0000-0000-00001C740000}"/>
    <cellStyle name="Note 2 3 2 2 2 5 7" xfId="29864" xr:uid="{00000000-0005-0000-0000-00001D740000}"/>
    <cellStyle name="Note 2 3 2 2 2 5 8" xfId="29865" xr:uid="{00000000-0005-0000-0000-00001E740000}"/>
    <cellStyle name="Note 2 3 2 2 2 5 9" xfId="29866" xr:uid="{00000000-0005-0000-0000-00001F740000}"/>
    <cellStyle name="Note 2 3 2 2 2 6" xfId="29867" xr:uid="{00000000-0005-0000-0000-000020740000}"/>
    <cellStyle name="Note 2 3 2 2 2 6 2" xfId="29868" xr:uid="{00000000-0005-0000-0000-000021740000}"/>
    <cellStyle name="Note 2 3 2 2 2 6 3" xfId="29869" xr:uid="{00000000-0005-0000-0000-000022740000}"/>
    <cellStyle name="Note 2 3 2 2 2 6 4" xfId="29870" xr:uid="{00000000-0005-0000-0000-000023740000}"/>
    <cellStyle name="Note 2 3 2 2 2 6 5" xfId="29871" xr:uid="{00000000-0005-0000-0000-000024740000}"/>
    <cellStyle name="Note 2 3 2 2 2 6 6" xfId="29872" xr:uid="{00000000-0005-0000-0000-000025740000}"/>
    <cellStyle name="Note 2 3 2 2 2 6 7" xfId="29873" xr:uid="{00000000-0005-0000-0000-000026740000}"/>
    <cellStyle name="Note 2 3 2 2 2 6 8" xfId="29874" xr:uid="{00000000-0005-0000-0000-000027740000}"/>
    <cellStyle name="Note 2 3 2 2 2 7" xfId="29875" xr:uid="{00000000-0005-0000-0000-000028740000}"/>
    <cellStyle name="Note 2 3 2 2 2 7 2" xfId="29876" xr:uid="{00000000-0005-0000-0000-000029740000}"/>
    <cellStyle name="Note 2 3 2 2 2 7 3" xfId="29877" xr:uid="{00000000-0005-0000-0000-00002A740000}"/>
    <cellStyle name="Note 2 3 2 2 2 7 4" xfId="29878" xr:uid="{00000000-0005-0000-0000-00002B740000}"/>
    <cellStyle name="Note 2 3 2 2 2 7 5" xfId="29879" xr:uid="{00000000-0005-0000-0000-00002C740000}"/>
    <cellStyle name="Note 2 3 2 2 2 7 6" xfId="29880" xr:uid="{00000000-0005-0000-0000-00002D740000}"/>
    <cellStyle name="Note 2 3 2 2 2 7 7" xfId="29881" xr:uid="{00000000-0005-0000-0000-00002E740000}"/>
    <cellStyle name="Note 2 3 2 2 2 7 8" xfId="29882" xr:uid="{00000000-0005-0000-0000-00002F740000}"/>
    <cellStyle name="Note 2 3 2 2 2 8" xfId="29883" xr:uid="{00000000-0005-0000-0000-000030740000}"/>
    <cellStyle name="Note 2 3 2 2 2 8 2" xfId="29884" xr:uid="{00000000-0005-0000-0000-000031740000}"/>
    <cellStyle name="Note 2 3 2 2 2 8 3" xfId="29885" xr:uid="{00000000-0005-0000-0000-000032740000}"/>
    <cellStyle name="Note 2 3 2 2 2 8 4" xfId="29886" xr:uid="{00000000-0005-0000-0000-000033740000}"/>
    <cellStyle name="Note 2 3 2 2 2 8 5" xfId="29887" xr:uid="{00000000-0005-0000-0000-000034740000}"/>
    <cellStyle name="Note 2 3 2 2 2 8 6" xfId="29888" xr:uid="{00000000-0005-0000-0000-000035740000}"/>
    <cellStyle name="Note 2 3 2 2 2 8 7" xfId="29889" xr:uid="{00000000-0005-0000-0000-000036740000}"/>
    <cellStyle name="Note 2 3 2 2 2 8 8" xfId="29890" xr:uid="{00000000-0005-0000-0000-000037740000}"/>
    <cellStyle name="Note 2 3 2 2 2 9" xfId="29891" xr:uid="{00000000-0005-0000-0000-000038740000}"/>
    <cellStyle name="Note 2 3 2 2 2 9 2" xfId="29892" xr:uid="{00000000-0005-0000-0000-000039740000}"/>
    <cellStyle name="Note 2 3 2 2 2 9 3" xfId="29893" xr:uid="{00000000-0005-0000-0000-00003A740000}"/>
    <cellStyle name="Note 2 3 2 2 2 9 4" xfId="29894" xr:uid="{00000000-0005-0000-0000-00003B740000}"/>
    <cellStyle name="Note 2 3 2 2 2 9 5" xfId="29895" xr:uid="{00000000-0005-0000-0000-00003C740000}"/>
    <cellStyle name="Note 2 3 2 2 2 9 6" xfId="29896" xr:uid="{00000000-0005-0000-0000-00003D740000}"/>
    <cellStyle name="Note 2 3 2 2 2 9 7" xfId="29897" xr:uid="{00000000-0005-0000-0000-00003E740000}"/>
    <cellStyle name="Note 2 3 2 2 2 9 8" xfId="29898" xr:uid="{00000000-0005-0000-0000-00003F740000}"/>
    <cellStyle name="Note 2 3 2 2 3" xfId="1170" xr:uid="{00000000-0005-0000-0000-000040740000}"/>
    <cellStyle name="Note 2 3 2 2 3 10" xfId="29899" xr:uid="{00000000-0005-0000-0000-000041740000}"/>
    <cellStyle name="Note 2 3 2 2 3 11" xfId="29900" xr:uid="{00000000-0005-0000-0000-000042740000}"/>
    <cellStyle name="Note 2 3 2 2 3 12" xfId="29901" xr:uid="{00000000-0005-0000-0000-000043740000}"/>
    <cellStyle name="Note 2 3 2 2 3 13" xfId="29902" xr:uid="{00000000-0005-0000-0000-000044740000}"/>
    <cellStyle name="Note 2 3 2 2 3 14" xfId="29903" xr:uid="{00000000-0005-0000-0000-000045740000}"/>
    <cellStyle name="Note 2 3 2 2 3 15" xfId="29904" xr:uid="{00000000-0005-0000-0000-000046740000}"/>
    <cellStyle name="Note 2 3 2 2 3 16" xfId="29905" xr:uid="{00000000-0005-0000-0000-000047740000}"/>
    <cellStyle name="Note 2 3 2 2 3 17" xfId="29906" xr:uid="{00000000-0005-0000-0000-000048740000}"/>
    <cellStyle name="Note 2 3 2 2 3 2" xfId="1171" xr:uid="{00000000-0005-0000-0000-000049740000}"/>
    <cellStyle name="Note 2 3 2 2 3 2 10" xfId="29907" xr:uid="{00000000-0005-0000-0000-00004A740000}"/>
    <cellStyle name="Note 2 3 2 2 3 2 11" xfId="29908" xr:uid="{00000000-0005-0000-0000-00004B740000}"/>
    <cellStyle name="Note 2 3 2 2 3 2 12" xfId="29909" xr:uid="{00000000-0005-0000-0000-00004C740000}"/>
    <cellStyle name="Note 2 3 2 2 3 2 13" xfId="29910" xr:uid="{00000000-0005-0000-0000-00004D740000}"/>
    <cellStyle name="Note 2 3 2 2 3 2 14" xfId="29911" xr:uid="{00000000-0005-0000-0000-00004E740000}"/>
    <cellStyle name="Note 2 3 2 2 3 2 15" xfId="29912" xr:uid="{00000000-0005-0000-0000-00004F740000}"/>
    <cellStyle name="Note 2 3 2 2 3 2 16" xfId="29913" xr:uid="{00000000-0005-0000-0000-000050740000}"/>
    <cellStyle name="Note 2 3 2 2 3 2 2" xfId="1172" xr:uid="{00000000-0005-0000-0000-000051740000}"/>
    <cellStyle name="Note 2 3 2 2 3 2 2 10" xfId="29914" xr:uid="{00000000-0005-0000-0000-000052740000}"/>
    <cellStyle name="Note 2 3 2 2 3 2 2 2" xfId="29915" xr:uid="{00000000-0005-0000-0000-000053740000}"/>
    <cellStyle name="Note 2 3 2 2 3 2 2 2 2" xfId="29916" xr:uid="{00000000-0005-0000-0000-000054740000}"/>
    <cellStyle name="Note 2 3 2 2 3 2 2 2 3" xfId="29917" xr:uid="{00000000-0005-0000-0000-000055740000}"/>
    <cellStyle name="Note 2 3 2 2 3 2 2 2 4" xfId="29918" xr:uid="{00000000-0005-0000-0000-000056740000}"/>
    <cellStyle name="Note 2 3 2 2 3 2 2 2 5" xfId="29919" xr:uid="{00000000-0005-0000-0000-000057740000}"/>
    <cellStyle name="Note 2 3 2 2 3 2 2 2 6" xfId="29920" xr:uid="{00000000-0005-0000-0000-000058740000}"/>
    <cellStyle name="Note 2 3 2 2 3 2 2 2 7" xfId="29921" xr:uid="{00000000-0005-0000-0000-000059740000}"/>
    <cellStyle name="Note 2 3 2 2 3 2 2 2 8" xfId="29922" xr:uid="{00000000-0005-0000-0000-00005A740000}"/>
    <cellStyle name="Note 2 3 2 2 3 2 2 3" xfId="29923" xr:uid="{00000000-0005-0000-0000-00005B740000}"/>
    <cellStyle name="Note 2 3 2 2 3 2 2 4" xfId="29924" xr:uid="{00000000-0005-0000-0000-00005C740000}"/>
    <cellStyle name="Note 2 3 2 2 3 2 2 5" xfId="29925" xr:uid="{00000000-0005-0000-0000-00005D740000}"/>
    <cellStyle name="Note 2 3 2 2 3 2 2 6" xfId="29926" xr:uid="{00000000-0005-0000-0000-00005E740000}"/>
    <cellStyle name="Note 2 3 2 2 3 2 2 7" xfId="29927" xr:uid="{00000000-0005-0000-0000-00005F740000}"/>
    <cellStyle name="Note 2 3 2 2 3 2 2 8" xfId="29928" xr:uid="{00000000-0005-0000-0000-000060740000}"/>
    <cellStyle name="Note 2 3 2 2 3 2 2 9" xfId="29929" xr:uid="{00000000-0005-0000-0000-000061740000}"/>
    <cellStyle name="Note 2 3 2 2 3 2 3" xfId="29930" xr:uid="{00000000-0005-0000-0000-000062740000}"/>
    <cellStyle name="Note 2 3 2 2 3 2 3 10" xfId="29931" xr:uid="{00000000-0005-0000-0000-000063740000}"/>
    <cellStyle name="Note 2 3 2 2 3 2 3 2" xfId="29932" xr:uid="{00000000-0005-0000-0000-000064740000}"/>
    <cellStyle name="Note 2 3 2 2 3 2 3 2 2" xfId="29933" xr:uid="{00000000-0005-0000-0000-000065740000}"/>
    <cellStyle name="Note 2 3 2 2 3 2 3 2 3" xfId="29934" xr:uid="{00000000-0005-0000-0000-000066740000}"/>
    <cellStyle name="Note 2 3 2 2 3 2 3 2 4" xfId="29935" xr:uid="{00000000-0005-0000-0000-000067740000}"/>
    <cellStyle name="Note 2 3 2 2 3 2 3 2 5" xfId="29936" xr:uid="{00000000-0005-0000-0000-000068740000}"/>
    <cellStyle name="Note 2 3 2 2 3 2 3 2 6" xfId="29937" xr:uid="{00000000-0005-0000-0000-000069740000}"/>
    <cellStyle name="Note 2 3 2 2 3 2 3 2 7" xfId="29938" xr:uid="{00000000-0005-0000-0000-00006A740000}"/>
    <cellStyle name="Note 2 3 2 2 3 2 3 2 8" xfId="29939" xr:uid="{00000000-0005-0000-0000-00006B740000}"/>
    <cellStyle name="Note 2 3 2 2 3 2 3 3" xfId="29940" xr:uid="{00000000-0005-0000-0000-00006C740000}"/>
    <cellStyle name="Note 2 3 2 2 3 2 3 4" xfId="29941" xr:uid="{00000000-0005-0000-0000-00006D740000}"/>
    <cellStyle name="Note 2 3 2 2 3 2 3 5" xfId="29942" xr:uid="{00000000-0005-0000-0000-00006E740000}"/>
    <cellStyle name="Note 2 3 2 2 3 2 3 6" xfId="29943" xr:uid="{00000000-0005-0000-0000-00006F740000}"/>
    <cellStyle name="Note 2 3 2 2 3 2 3 7" xfId="29944" xr:uid="{00000000-0005-0000-0000-000070740000}"/>
    <cellStyle name="Note 2 3 2 2 3 2 3 8" xfId="29945" xr:uid="{00000000-0005-0000-0000-000071740000}"/>
    <cellStyle name="Note 2 3 2 2 3 2 3 9" xfId="29946" xr:uid="{00000000-0005-0000-0000-000072740000}"/>
    <cellStyle name="Note 2 3 2 2 3 2 4" xfId="29947" xr:uid="{00000000-0005-0000-0000-000073740000}"/>
    <cellStyle name="Note 2 3 2 2 3 2 4 2" xfId="29948" xr:uid="{00000000-0005-0000-0000-000074740000}"/>
    <cellStyle name="Note 2 3 2 2 3 2 4 3" xfId="29949" xr:uid="{00000000-0005-0000-0000-000075740000}"/>
    <cellStyle name="Note 2 3 2 2 3 2 4 4" xfId="29950" xr:uid="{00000000-0005-0000-0000-000076740000}"/>
    <cellStyle name="Note 2 3 2 2 3 2 4 5" xfId="29951" xr:uid="{00000000-0005-0000-0000-000077740000}"/>
    <cellStyle name="Note 2 3 2 2 3 2 4 6" xfId="29952" xr:uid="{00000000-0005-0000-0000-000078740000}"/>
    <cellStyle name="Note 2 3 2 2 3 2 4 7" xfId="29953" xr:uid="{00000000-0005-0000-0000-000079740000}"/>
    <cellStyle name="Note 2 3 2 2 3 2 4 8" xfId="29954" xr:uid="{00000000-0005-0000-0000-00007A740000}"/>
    <cellStyle name="Note 2 3 2 2 3 2 4 9" xfId="29955" xr:uid="{00000000-0005-0000-0000-00007B740000}"/>
    <cellStyle name="Note 2 3 2 2 3 2 5" xfId="29956" xr:uid="{00000000-0005-0000-0000-00007C740000}"/>
    <cellStyle name="Note 2 3 2 2 3 2 5 2" xfId="29957" xr:uid="{00000000-0005-0000-0000-00007D740000}"/>
    <cellStyle name="Note 2 3 2 2 3 2 5 3" xfId="29958" xr:uid="{00000000-0005-0000-0000-00007E740000}"/>
    <cellStyle name="Note 2 3 2 2 3 2 5 4" xfId="29959" xr:uid="{00000000-0005-0000-0000-00007F740000}"/>
    <cellStyle name="Note 2 3 2 2 3 2 5 5" xfId="29960" xr:uid="{00000000-0005-0000-0000-000080740000}"/>
    <cellStyle name="Note 2 3 2 2 3 2 5 6" xfId="29961" xr:uid="{00000000-0005-0000-0000-000081740000}"/>
    <cellStyle name="Note 2 3 2 2 3 2 5 7" xfId="29962" xr:uid="{00000000-0005-0000-0000-000082740000}"/>
    <cellStyle name="Note 2 3 2 2 3 2 5 8" xfId="29963" xr:uid="{00000000-0005-0000-0000-000083740000}"/>
    <cellStyle name="Note 2 3 2 2 3 2 6" xfId="29964" xr:uid="{00000000-0005-0000-0000-000084740000}"/>
    <cellStyle name="Note 2 3 2 2 3 2 6 2" xfId="29965" xr:uid="{00000000-0005-0000-0000-000085740000}"/>
    <cellStyle name="Note 2 3 2 2 3 2 6 3" xfId="29966" xr:uid="{00000000-0005-0000-0000-000086740000}"/>
    <cellStyle name="Note 2 3 2 2 3 2 6 4" xfId="29967" xr:uid="{00000000-0005-0000-0000-000087740000}"/>
    <cellStyle name="Note 2 3 2 2 3 2 6 5" xfId="29968" xr:uid="{00000000-0005-0000-0000-000088740000}"/>
    <cellStyle name="Note 2 3 2 2 3 2 6 6" xfId="29969" xr:uid="{00000000-0005-0000-0000-000089740000}"/>
    <cellStyle name="Note 2 3 2 2 3 2 6 7" xfId="29970" xr:uid="{00000000-0005-0000-0000-00008A740000}"/>
    <cellStyle name="Note 2 3 2 2 3 2 6 8" xfId="29971" xr:uid="{00000000-0005-0000-0000-00008B740000}"/>
    <cellStyle name="Note 2 3 2 2 3 2 7" xfId="29972" xr:uid="{00000000-0005-0000-0000-00008C740000}"/>
    <cellStyle name="Note 2 3 2 2 3 2 7 2" xfId="29973" xr:uid="{00000000-0005-0000-0000-00008D740000}"/>
    <cellStyle name="Note 2 3 2 2 3 2 7 3" xfId="29974" xr:uid="{00000000-0005-0000-0000-00008E740000}"/>
    <cellStyle name="Note 2 3 2 2 3 2 7 4" xfId="29975" xr:uid="{00000000-0005-0000-0000-00008F740000}"/>
    <cellStyle name="Note 2 3 2 2 3 2 7 5" xfId="29976" xr:uid="{00000000-0005-0000-0000-000090740000}"/>
    <cellStyle name="Note 2 3 2 2 3 2 7 6" xfId="29977" xr:uid="{00000000-0005-0000-0000-000091740000}"/>
    <cellStyle name="Note 2 3 2 2 3 2 7 7" xfId="29978" xr:uid="{00000000-0005-0000-0000-000092740000}"/>
    <cellStyle name="Note 2 3 2 2 3 2 7 8" xfId="29979" xr:uid="{00000000-0005-0000-0000-000093740000}"/>
    <cellStyle name="Note 2 3 2 2 3 2 8" xfId="29980" xr:uid="{00000000-0005-0000-0000-000094740000}"/>
    <cellStyle name="Note 2 3 2 2 3 2 8 2" xfId="29981" xr:uid="{00000000-0005-0000-0000-000095740000}"/>
    <cellStyle name="Note 2 3 2 2 3 2 8 3" xfId="29982" xr:uid="{00000000-0005-0000-0000-000096740000}"/>
    <cellStyle name="Note 2 3 2 2 3 2 8 4" xfId="29983" xr:uid="{00000000-0005-0000-0000-000097740000}"/>
    <cellStyle name="Note 2 3 2 2 3 2 8 5" xfId="29984" xr:uid="{00000000-0005-0000-0000-000098740000}"/>
    <cellStyle name="Note 2 3 2 2 3 2 8 6" xfId="29985" xr:uid="{00000000-0005-0000-0000-000099740000}"/>
    <cellStyle name="Note 2 3 2 2 3 2 8 7" xfId="29986" xr:uid="{00000000-0005-0000-0000-00009A740000}"/>
    <cellStyle name="Note 2 3 2 2 3 2 8 8" xfId="29987" xr:uid="{00000000-0005-0000-0000-00009B740000}"/>
    <cellStyle name="Note 2 3 2 2 3 2 9" xfId="29988" xr:uid="{00000000-0005-0000-0000-00009C740000}"/>
    <cellStyle name="Note 2 3 2 2 3 3" xfId="1173" xr:uid="{00000000-0005-0000-0000-00009D740000}"/>
    <cellStyle name="Note 2 3 2 2 3 3 10" xfId="29989" xr:uid="{00000000-0005-0000-0000-00009E740000}"/>
    <cellStyle name="Note 2 3 2 2 3 3 2" xfId="29990" xr:uid="{00000000-0005-0000-0000-00009F740000}"/>
    <cellStyle name="Note 2 3 2 2 3 3 2 2" xfId="29991" xr:uid="{00000000-0005-0000-0000-0000A0740000}"/>
    <cellStyle name="Note 2 3 2 2 3 3 2 3" xfId="29992" xr:uid="{00000000-0005-0000-0000-0000A1740000}"/>
    <cellStyle name="Note 2 3 2 2 3 3 2 4" xfId="29993" xr:uid="{00000000-0005-0000-0000-0000A2740000}"/>
    <cellStyle name="Note 2 3 2 2 3 3 2 5" xfId="29994" xr:uid="{00000000-0005-0000-0000-0000A3740000}"/>
    <cellStyle name="Note 2 3 2 2 3 3 2 6" xfId="29995" xr:uid="{00000000-0005-0000-0000-0000A4740000}"/>
    <cellStyle name="Note 2 3 2 2 3 3 2 7" xfId="29996" xr:uid="{00000000-0005-0000-0000-0000A5740000}"/>
    <cellStyle name="Note 2 3 2 2 3 3 2 8" xfId="29997" xr:uid="{00000000-0005-0000-0000-0000A6740000}"/>
    <cellStyle name="Note 2 3 2 2 3 3 3" xfId="29998" xr:uid="{00000000-0005-0000-0000-0000A7740000}"/>
    <cellStyle name="Note 2 3 2 2 3 3 4" xfId="29999" xr:uid="{00000000-0005-0000-0000-0000A8740000}"/>
    <cellStyle name="Note 2 3 2 2 3 3 5" xfId="30000" xr:uid="{00000000-0005-0000-0000-0000A9740000}"/>
    <cellStyle name="Note 2 3 2 2 3 3 6" xfId="30001" xr:uid="{00000000-0005-0000-0000-0000AA740000}"/>
    <cellStyle name="Note 2 3 2 2 3 3 7" xfId="30002" xr:uid="{00000000-0005-0000-0000-0000AB740000}"/>
    <cellStyle name="Note 2 3 2 2 3 3 8" xfId="30003" xr:uid="{00000000-0005-0000-0000-0000AC740000}"/>
    <cellStyle name="Note 2 3 2 2 3 3 9" xfId="30004" xr:uid="{00000000-0005-0000-0000-0000AD740000}"/>
    <cellStyle name="Note 2 3 2 2 3 4" xfId="30005" xr:uid="{00000000-0005-0000-0000-0000AE740000}"/>
    <cellStyle name="Note 2 3 2 2 3 4 10" xfId="30006" xr:uid="{00000000-0005-0000-0000-0000AF740000}"/>
    <cellStyle name="Note 2 3 2 2 3 4 2" xfId="30007" xr:uid="{00000000-0005-0000-0000-0000B0740000}"/>
    <cellStyle name="Note 2 3 2 2 3 4 2 2" xfId="30008" xr:uid="{00000000-0005-0000-0000-0000B1740000}"/>
    <cellStyle name="Note 2 3 2 2 3 4 2 3" xfId="30009" xr:uid="{00000000-0005-0000-0000-0000B2740000}"/>
    <cellStyle name="Note 2 3 2 2 3 4 2 4" xfId="30010" xr:uid="{00000000-0005-0000-0000-0000B3740000}"/>
    <cellStyle name="Note 2 3 2 2 3 4 2 5" xfId="30011" xr:uid="{00000000-0005-0000-0000-0000B4740000}"/>
    <cellStyle name="Note 2 3 2 2 3 4 2 6" xfId="30012" xr:uid="{00000000-0005-0000-0000-0000B5740000}"/>
    <cellStyle name="Note 2 3 2 2 3 4 2 7" xfId="30013" xr:uid="{00000000-0005-0000-0000-0000B6740000}"/>
    <cellStyle name="Note 2 3 2 2 3 4 2 8" xfId="30014" xr:uid="{00000000-0005-0000-0000-0000B7740000}"/>
    <cellStyle name="Note 2 3 2 2 3 4 3" xfId="30015" xr:uid="{00000000-0005-0000-0000-0000B8740000}"/>
    <cellStyle name="Note 2 3 2 2 3 4 4" xfId="30016" xr:uid="{00000000-0005-0000-0000-0000B9740000}"/>
    <cellStyle name="Note 2 3 2 2 3 4 5" xfId="30017" xr:uid="{00000000-0005-0000-0000-0000BA740000}"/>
    <cellStyle name="Note 2 3 2 2 3 4 6" xfId="30018" xr:uid="{00000000-0005-0000-0000-0000BB740000}"/>
    <cellStyle name="Note 2 3 2 2 3 4 7" xfId="30019" xr:uid="{00000000-0005-0000-0000-0000BC740000}"/>
    <cellStyle name="Note 2 3 2 2 3 4 8" xfId="30020" xr:uid="{00000000-0005-0000-0000-0000BD740000}"/>
    <cellStyle name="Note 2 3 2 2 3 4 9" xfId="30021" xr:uid="{00000000-0005-0000-0000-0000BE740000}"/>
    <cellStyle name="Note 2 3 2 2 3 5" xfId="30022" xr:uid="{00000000-0005-0000-0000-0000BF740000}"/>
    <cellStyle name="Note 2 3 2 2 3 5 2" xfId="30023" xr:uid="{00000000-0005-0000-0000-0000C0740000}"/>
    <cellStyle name="Note 2 3 2 2 3 5 3" xfId="30024" xr:uid="{00000000-0005-0000-0000-0000C1740000}"/>
    <cellStyle name="Note 2 3 2 2 3 5 4" xfId="30025" xr:uid="{00000000-0005-0000-0000-0000C2740000}"/>
    <cellStyle name="Note 2 3 2 2 3 5 5" xfId="30026" xr:uid="{00000000-0005-0000-0000-0000C3740000}"/>
    <cellStyle name="Note 2 3 2 2 3 5 6" xfId="30027" xr:uid="{00000000-0005-0000-0000-0000C4740000}"/>
    <cellStyle name="Note 2 3 2 2 3 5 7" xfId="30028" xr:uid="{00000000-0005-0000-0000-0000C5740000}"/>
    <cellStyle name="Note 2 3 2 2 3 5 8" xfId="30029" xr:uid="{00000000-0005-0000-0000-0000C6740000}"/>
    <cellStyle name="Note 2 3 2 2 3 5 9" xfId="30030" xr:uid="{00000000-0005-0000-0000-0000C7740000}"/>
    <cellStyle name="Note 2 3 2 2 3 6" xfId="30031" xr:uid="{00000000-0005-0000-0000-0000C8740000}"/>
    <cellStyle name="Note 2 3 2 2 3 6 2" xfId="30032" xr:uid="{00000000-0005-0000-0000-0000C9740000}"/>
    <cellStyle name="Note 2 3 2 2 3 6 3" xfId="30033" xr:uid="{00000000-0005-0000-0000-0000CA740000}"/>
    <cellStyle name="Note 2 3 2 2 3 6 4" xfId="30034" xr:uid="{00000000-0005-0000-0000-0000CB740000}"/>
    <cellStyle name="Note 2 3 2 2 3 6 5" xfId="30035" xr:uid="{00000000-0005-0000-0000-0000CC740000}"/>
    <cellStyle name="Note 2 3 2 2 3 6 6" xfId="30036" xr:uid="{00000000-0005-0000-0000-0000CD740000}"/>
    <cellStyle name="Note 2 3 2 2 3 6 7" xfId="30037" xr:uid="{00000000-0005-0000-0000-0000CE740000}"/>
    <cellStyle name="Note 2 3 2 2 3 6 8" xfId="30038" xr:uid="{00000000-0005-0000-0000-0000CF740000}"/>
    <cellStyle name="Note 2 3 2 2 3 7" xfId="30039" xr:uid="{00000000-0005-0000-0000-0000D0740000}"/>
    <cellStyle name="Note 2 3 2 2 3 7 2" xfId="30040" xr:uid="{00000000-0005-0000-0000-0000D1740000}"/>
    <cellStyle name="Note 2 3 2 2 3 7 3" xfId="30041" xr:uid="{00000000-0005-0000-0000-0000D2740000}"/>
    <cellStyle name="Note 2 3 2 2 3 7 4" xfId="30042" xr:uid="{00000000-0005-0000-0000-0000D3740000}"/>
    <cellStyle name="Note 2 3 2 2 3 7 5" xfId="30043" xr:uid="{00000000-0005-0000-0000-0000D4740000}"/>
    <cellStyle name="Note 2 3 2 2 3 7 6" xfId="30044" xr:uid="{00000000-0005-0000-0000-0000D5740000}"/>
    <cellStyle name="Note 2 3 2 2 3 7 7" xfId="30045" xr:uid="{00000000-0005-0000-0000-0000D6740000}"/>
    <cellStyle name="Note 2 3 2 2 3 7 8" xfId="30046" xr:uid="{00000000-0005-0000-0000-0000D7740000}"/>
    <cellStyle name="Note 2 3 2 2 3 8" xfId="30047" xr:uid="{00000000-0005-0000-0000-0000D8740000}"/>
    <cellStyle name="Note 2 3 2 2 3 8 2" xfId="30048" xr:uid="{00000000-0005-0000-0000-0000D9740000}"/>
    <cellStyle name="Note 2 3 2 2 3 8 3" xfId="30049" xr:uid="{00000000-0005-0000-0000-0000DA740000}"/>
    <cellStyle name="Note 2 3 2 2 3 8 4" xfId="30050" xr:uid="{00000000-0005-0000-0000-0000DB740000}"/>
    <cellStyle name="Note 2 3 2 2 3 8 5" xfId="30051" xr:uid="{00000000-0005-0000-0000-0000DC740000}"/>
    <cellStyle name="Note 2 3 2 2 3 8 6" xfId="30052" xr:uid="{00000000-0005-0000-0000-0000DD740000}"/>
    <cellStyle name="Note 2 3 2 2 3 8 7" xfId="30053" xr:uid="{00000000-0005-0000-0000-0000DE740000}"/>
    <cellStyle name="Note 2 3 2 2 3 8 8" xfId="30054" xr:uid="{00000000-0005-0000-0000-0000DF740000}"/>
    <cellStyle name="Note 2 3 2 2 3 9" xfId="30055" xr:uid="{00000000-0005-0000-0000-0000E0740000}"/>
    <cellStyle name="Note 2 3 2 2 3 9 2" xfId="30056" xr:uid="{00000000-0005-0000-0000-0000E1740000}"/>
    <cellStyle name="Note 2 3 2 2 3 9 3" xfId="30057" xr:uid="{00000000-0005-0000-0000-0000E2740000}"/>
    <cellStyle name="Note 2 3 2 2 3 9 4" xfId="30058" xr:uid="{00000000-0005-0000-0000-0000E3740000}"/>
    <cellStyle name="Note 2 3 2 2 3 9 5" xfId="30059" xr:uid="{00000000-0005-0000-0000-0000E4740000}"/>
    <cellStyle name="Note 2 3 2 2 3 9 6" xfId="30060" xr:uid="{00000000-0005-0000-0000-0000E5740000}"/>
    <cellStyle name="Note 2 3 2 2 3 9 7" xfId="30061" xr:uid="{00000000-0005-0000-0000-0000E6740000}"/>
    <cellStyle name="Note 2 3 2 2 3 9 8" xfId="30062" xr:uid="{00000000-0005-0000-0000-0000E7740000}"/>
    <cellStyle name="Note 2 3 2 2 4" xfId="1174" xr:uid="{00000000-0005-0000-0000-0000E8740000}"/>
    <cellStyle name="Note 2 3 2 2 4 10" xfId="30063" xr:uid="{00000000-0005-0000-0000-0000E9740000}"/>
    <cellStyle name="Note 2 3 2 2 4 11" xfId="30064" xr:uid="{00000000-0005-0000-0000-0000EA740000}"/>
    <cellStyle name="Note 2 3 2 2 4 12" xfId="30065" xr:uid="{00000000-0005-0000-0000-0000EB740000}"/>
    <cellStyle name="Note 2 3 2 2 4 13" xfId="30066" xr:uid="{00000000-0005-0000-0000-0000EC740000}"/>
    <cellStyle name="Note 2 3 2 2 4 14" xfId="30067" xr:uid="{00000000-0005-0000-0000-0000ED740000}"/>
    <cellStyle name="Note 2 3 2 2 4 15" xfId="30068" xr:uid="{00000000-0005-0000-0000-0000EE740000}"/>
    <cellStyle name="Note 2 3 2 2 4 16" xfId="30069" xr:uid="{00000000-0005-0000-0000-0000EF740000}"/>
    <cellStyle name="Note 2 3 2 2 4 2" xfId="1175" xr:uid="{00000000-0005-0000-0000-0000F0740000}"/>
    <cellStyle name="Note 2 3 2 2 4 2 10" xfId="30070" xr:uid="{00000000-0005-0000-0000-0000F1740000}"/>
    <cellStyle name="Note 2 3 2 2 4 2 2" xfId="30071" xr:uid="{00000000-0005-0000-0000-0000F2740000}"/>
    <cellStyle name="Note 2 3 2 2 4 2 2 2" xfId="30072" xr:uid="{00000000-0005-0000-0000-0000F3740000}"/>
    <cellStyle name="Note 2 3 2 2 4 2 2 3" xfId="30073" xr:uid="{00000000-0005-0000-0000-0000F4740000}"/>
    <cellStyle name="Note 2 3 2 2 4 2 2 4" xfId="30074" xr:uid="{00000000-0005-0000-0000-0000F5740000}"/>
    <cellStyle name="Note 2 3 2 2 4 2 2 5" xfId="30075" xr:uid="{00000000-0005-0000-0000-0000F6740000}"/>
    <cellStyle name="Note 2 3 2 2 4 2 2 6" xfId="30076" xr:uid="{00000000-0005-0000-0000-0000F7740000}"/>
    <cellStyle name="Note 2 3 2 2 4 2 2 7" xfId="30077" xr:uid="{00000000-0005-0000-0000-0000F8740000}"/>
    <cellStyle name="Note 2 3 2 2 4 2 2 8" xfId="30078" xr:uid="{00000000-0005-0000-0000-0000F9740000}"/>
    <cellStyle name="Note 2 3 2 2 4 2 3" xfId="30079" xr:uid="{00000000-0005-0000-0000-0000FA740000}"/>
    <cellStyle name="Note 2 3 2 2 4 2 4" xfId="30080" xr:uid="{00000000-0005-0000-0000-0000FB740000}"/>
    <cellStyle name="Note 2 3 2 2 4 2 5" xfId="30081" xr:uid="{00000000-0005-0000-0000-0000FC740000}"/>
    <cellStyle name="Note 2 3 2 2 4 2 6" xfId="30082" xr:uid="{00000000-0005-0000-0000-0000FD740000}"/>
    <cellStyle name="Note 2 3 2 2 4 2 7" xfId="30083" xr:uid="{00000000-0005-0000-0000-0000FE740000}"/>
    <cellStyle name="Note 2 3 2 2 4 2 8" xfId="30084" xr:uid="{00000000-0005-0000-0000-0000FF740000}"/>
    <cellStyle name="Note 2 3 2 2 4 2 9" xfId="30085" xr:uid="{00000000-0005-0000-0000-000000750000}"/>
    <cellStyle name="Note 2 3 2 2 4 3" xfId="30086" xr:uid="{00000000-0005-0000-0000-000001750000}"/>
    <cellStyle name="Note 2 3 2 2 4 3 10" xfId="30087" xr:uid="{00000000-0005-0000-0000-000002750000}"/>
    <cellStyle name="Note 2 3 2 2 4 3 2" xfId="30088" xr:uid="{00000000-0005-0000-0000-000003750000}"/>
    <cellStyle name="Note 2 3 2 2 4 3 2 2" xfId="30089" xr:uid="{00000000-0005-0000-0000-000004750000}"/>
    <cellStyle name="Note 2 3 2 2 4 3 2 3" xfId="30090" xr:uid="{00000000-0005-0000-0000-000005750000}"/>
    <cellStyle name="Note 2 3 2 2 4 3 2 4" xfId="30091" xr:uid="{00000000-0005-0000-0000-000006750000}"/>
    <cellStyle name="Note 2 3 2 2 4 3 2 5" xfId="30092" xr:uid="{00000000-0005-0000-0000-000007750000}"/>
    <cellStyle name="Note 2 3 2 2 4 3 2 6" xfId="30093" xr:uid="{00000000-0005-0000-0000-000008750000}"/>
    <cellStyle name="Note 2 3 2 2 4 3 2 7" xfId="30094" xr:uid="{00000000-0005-0000-0000-000009750000}"/>
    <cellStyle name="Note 2 3 2 2 4 3 2 8" xfId="30095" xr:uid="{00000000-0005-0000-0000-00000A750000}"/>
    <cellStyle name="Note 2 3 2 2 4 3 3" xfId="30096" xr:uid="{00000000-0005-0000-0000-00000B750000}"/>
    <cellStyle name="Note 2 3 2 2 4 3 4" xfId="30097" xr:uid="{00000000-0005-0000-0000-00000C750000}"/>
    <cellStyle name="Note 2 3 2 2 4 3 5" xfId="30098" xr:uid="{00000000-0005-0000-0000-00000D750000}"/>
    <cellStyle name="Note 2 3 2 2 4 3 6" xfId="30099" xr:uid="{00000000-0005-0000-0000-00000E750000}"/>
    <cellStyle name="Note 2 3 2 2 4 3 7" xfId="30100" xr:uid="{00000000-0005-0000-0000-00000F750000}"/>
    <cellStyle name="Note 2 3 2 2 4 3 8" xfId="30101" xr:uid="{00000000-0005-0000-0000-000010750000}"/>
    <cellStyle name="Note 2 3 2 2 4 3 9" xfId="30102" xr:uid="{00000000-0005-0000-0000-000011750000}"/>
    <cellStyle name="Note 2 3 2 2 4 4" xfId="30103" xr:uid="{00000000-0005-0000-0000-000012750000}"/>
    <cellStyle name="Note 2 3 2 2 4 4 2" xfId="30104" xr:uid="{00000000-0005-0000-0000-000013750000}"/>
    <cellStyle name="Note 2 3 2 2 4 4 3" xfId="30105" xr:uid="{00000000-0005-0000-0000-000014750000}"/>
    <cellStyle name="Note 2 3 2 2 4 4 4" xfId="30106" xr:uid="{00000000-0005-0000-0000-000015750000}"/>
    <cellStyle name="Note 2 3 2 2 4 4 5" xfId="30107" xr:uid="{00000000-0005-0000-0000-000016750000}"/>
    <cellStyle name="Note 2 3 2 2 4 4 6" xfId="30108" xr:uid="{00000000-0005-0000-0000-000017750000}"/>
    <cellStyle name="Note 2 3 2 2 4 4 7" xfId="30109" xr:uid="{00000000-0005-0000-0000-000018750000}"/>
    <cellStyle name="Note 2 3 2 2 4 4 8" xfId="30110" xr:uid="{00000000-0005-0000-0000-000019750000}"/>
    <cellStyle name="Note 2 3 2 2 4 4 9" xfId="30111" xr:uid="{00000000-0005-0000-0000-00001A750000}"/>
    <cellStyle name="Note 2 3 2 2 4 5" xfId="30112" xr:uid="{00000000-0005-0000-0000-00001B750000}"/>
    <cellStyle name="Note 2 3 2 2 4 5 2" xfId="30113" xr:uid="{00000000-0005-0000-0000-00001C750000}"/>
    <cellStyle name="Note 2 3 2 2 4 5 3" xfId="30114" xr:uid="{00000000-0005-0000-0000-00001D750000}"/>
    <cellStyle name="Note 2 3 2 2 4 5 4" xfId="30115" xr:uid="{00000000-0005-0000-0000-00001E750000}"/>
    <cellStyle name="Note 2 3 2 2 4 5 5" xfId="30116" xr:uid="{00000000-0005-0000-0000-00001F750000}"/>
    <cellStyle name="Note 2 3 2 2 4 5 6" xfId="30117" xr:uid="{00000000-0005-0000-0000-000020750000}"/>
    <cellStyle name="Note 2 3 2 2 4 5 7" xfId="30118" xr:uid="{00000000-0005-0000-0000-000021750000}"/>
    <cellStyle name="Note 2 3 2 2 4 5 8" xfId="30119" xr:uid="{00000000-0005-0000-0000-000022750000}"/>
    <cellStyle name="Note 2 3 2 2 4 6" xfId="30120" xr:uid="{00000000-0005-0000-0000-000023750000}"/>
    <cellStyle name="Note 2 3 2 2 4 6 2" xfId="30121" xr:uid="{00000000-0005-0000-0000-000024750000}"/>
    <cellStyle name="Note 2 3 2 2 4 6 3" xfId="30122" xr:uid="{00000000-0005-0000-0000-000025750000}"/>
    <cellStyle name="Note 2 3 2 2 4 6 4" xfId="30123" xr:uid="{00000000-0005-0000-0000-000026750000}"/>
    <cellStyle name="Note 2 3 2 2 4 6 5" xfId="30124" xr:uid="{00000000-0005-0000-0000-000027750000}"/>
    <cellStyle name="Note 2 3 2 2 4 6 6" xfId="30125" xr:uid="{00000000-0005-0000-0000-000028750000}"/>
    <cellStyle name="Note 2 3 2 2 4 6 7" xfId="30126" xr:uid="{00000000-0005-0000-0000-000029750000}"/>
    <cellStyle name="Note 2 3 2 2 4 6 8" xfId="30127" xr:uid="{00000000-0005-0000-0000-00002A750000}"/>
    <cellStyle name="Note 2 3 2 2 4 7" xfId="30128" xr:uid="{00000000-0005-0000-0000-00002B750000}"/>
    <cellStyle name="Note 2 3 2 2 4 7 2" xfId="30129" xr:uid="{00000000-0005-0000-0000-00002C750000}"/>
    <cellStyle name="Note 2 3 2 2 4 7 3" xfId="30130" xr:uid="{00000000-0005-0000-0000-00002D750000}"/>
    <cellStyle name="Note 2 3 2 2 4 7 4" xfId="30131" xr:uid="{00000000-0005-0000-0000-00002E750000}"/>
    <cellStyle name="Note 2 3 2 2 4 7 5" xfId="30132" xr:uid="{00000000-0005-0000-0000-00002F750000}"/>
    <cellStyle name="Note 2 3 2 2 4 7 6" xfId="30133" xr:uid="{00000000-0005-0000-0000-000030750000}"/>
    <cellStyle name="Note 2 3 2 2 4 7 7" xfId="30134" xr:uid="{00000000-0005-0000-0000-000031750000}"/>
    <cellStyle name="Note 2 3 2 2 4 7 8" xfId="30135" xr:uid="{00000000-0005-0000-0000-000032750000}"/>
    <cellStyle name="Note 2 3 2 2 4 8" xfId="30136" xr:uid="{00000000-0005-0000-0000-000033750000}"/>
    <cellStyle name="Note 2 3 2 2 4 8 2" xfId="30137" xr:uid="{00000000-0005-0000-0000-000034750000}"/>
    <cellStyle name="Note 2 3 2 2 4 8 3" xfId="30138" xr:uid="{00000000-0005-0000-0000-000035750000}"/>
    <cellStyle name="Note 2 3 2 2 4 8 4" xfId="30139" xr:uid="{00000000-0005-0000-0000-000036750000}"/>
    <cellStyle name="Note 2 3 2 2 4 8 5" xfId="30140" xr:uid="{00000000-0005-0000-0000-000037750000}"/>
    <cellStyle name="Note 2 3 2 2 4 8 6" xfId="30141" xr:uid="{00000000-0005-0000-0000-000038750000}"/>
    <cellStyle name="Note 2 3 2 2 4 8 7" xfId="30142" xr:uid="{00000000-0005-0000-0000-000039750000}"/>
    <cellStyle name="Note 2 3 2 2 4 8 8" xfId="30143" xr:uid="{00000000-0005-0000-0000-00003A750000}"/>
    <cellStyle name="Note 2 3 2 2 4 9" xfId="30144" xr:uid="{00000000-0005-0000-0000-00003B750000}"/>
    <cellStyle name="Note 2 3 2 2 5" xfId="1176" xr:uid="{00000000-0005-0000-0000-00003C750000}"/>
    <cellStyle name="Note 2 3 2 2 5 10" xfId="30145" xr:uid="{00000000-0005-0000-0000-00003D750000}"/>
    <cellStyle name="Note 2 3 2 2 5 2" xfId="30146" xr:uid="{00000000-0005-0000-0000-00003E750000}"/>
    <cellStyle name="Note 2 3 2 2 5 2 2" xfId="30147" xr:uid="{00000000-0005-0000-0000-00003F750000}"/>
    <cellStyle name="Note 2 3 2 2 5 2 3" xfId="30148" xr:uid="{00000000-0005-0000-0000-000040750000}"/>
    <cellStyle name="Note 2 3 2 2 5 2 4" xfId="30149" xr:uid="{00000000-0005-0000-0000-000041750000}"/>
    <cellStyle name="Note 2 3 2 2 5 2 5" xfId="30150" xr:uid="{00000000-0005-0000-0000-000042750000}"/>
    <cellStyle name="Note 2 3 2 2 5 2 6" xfId="30151" xr:uid="{00000000-0005-0000-0000-000043750000}"/>
    <cellStyle name="Note 2 3 2 2 5 2 7" xfId="30152" xr:uid="{00000000-0005-0000-0000-000044750000}"/>
    <cellStyle name="Note 2 3 2 2 5 2 8" xfId="30153" xr:uid="{00000000-0005-0000-0000-000045750000}"/>
    <cellStyle name="Note 2 3 2 2 5 3" xfId="30154" xr:uid="{00000000-0005-0000-0000-000046750000}"/>
    <cellStyle name="Note 2 3 2 2 5 4" xfId="30155" xr:uid="{00000000-0005-0000-0000-000047750000}"/>
    <cellStyle name="Note 2 3 2 2 5 5" xfId="30156" xr:uid="{00000000-0005-0000-0000-000048750000}"/>
    <cellStyle name="Note 2 3 2 2 5 6" xfId="30157" xr:uid="{00000000-0005-0000-0000-000049750000}"/>
    <cellStyle name="Note 2 3 2 2 5 7" xfId="30158" xr:uid="{00000000-0005-0000-0000-00004A750000}"/>
    <cellStyle name="Note 2 3 2 2 5 8" xfId="30159" xr:uid="{00000000-0005-0000-0000-00004B750000}"/>
    <cellStyle name="Note 2 3 2 2 5 9" xfId="30160" xr:uid="{00000000-0005-0000-0000-00004C750000}"/>
    <cellStyle name="Note 2 3 2 2 6" xfId="30161" xr:uid="{00000000-0005-0000-0000-00004D750000}"/>
    <cellStyle name="Note 2 3 2 2 6 10" xfId="30162" xr:uid="{00000000-0005-0000-0000-00004E750000}"/>
    <cellStyle name="Note 2 3 2 2 6 2" xfId="30163" xr:uid="{00000000-0005-0000-0000-00004F750000}"/>
    <cellStyle name="Note 2 3 2 2 6 2 2" xfId="30164" xr:uid="{00000000-0005-0000-0000-000050750000}"/>
    <cellStyle name="Note 2 3 2 2 6 2 3" xfId="30165" xr:uid="{00000000-0005-0000-0000-000051750000}"/>
    <cellStyle name="Note 2 3 2 2 6 2 4" xfId="30166" xr:uid="{00000000-0005-0000-0000-000052750000}"/>
    <cellStyle name="Note 2 3 2 2 6 2 5" xfId="30167" xr:uid="{00000000-0005-0000-0000-000053750000}"/>
    <cellStyle name="Note 2 3 2 2 6 2 6" xfId="30168" xr:uid="{00000000-0005-0000-0000-000054750000}"/>
    <cellStyle name="Note 2 3 2 2 6 2 7" xfId="30169" xr:uid="{00000000-0005-0000-0000-000055750000}"/>
    <cellStyle name="Note 2 3 2 2 6 2 8" xfId="30170" xr:uid="{00000000-0005-0000-0000-000056750000}"/>
    <cellStyle name="Note 2 3 2 2 6 3" xfId="30171" xr:uid="{00000000-0005-0000-0000-000057750000}"/>
    <cellStyle name="Note 2 3 2 2 6 4" xfId="30172" xr:uid="{00000000-0005-0000-0000-000058750000}"/>
    <cellStyle name="Note 2 3 2 2 6 5" xfId="30173" xr:uid="{00000000-0005-0000-0000-000059750000}"/>
    <cellStyle name="Note 2 3 2 2 6 6" xfId="30174" xr:uid="{00000000-0005-0000-0000-00005A750000}"/>
    <cellStyle name="Note 2 3 2 2 6 7" xfId="30175" xr:uid="{00000000-0005-0000-0000-00005B750000}"/>
    <cellStyle name="Note 2 3 2 2 6 8" xfId="30176" xr:uid="{00000000-0005-0000-0000-00005C750000}"/>
    <cellStyle name="Note 2 3 2 2 6 9" xfId="30177" xr:uid="{00000000-0005-0000-0000-00005D750000}"/>
    <cellStyle name="Note 2 3 2 2 7" xfId="30178" xr:uid="{00000000-0005-0000-0000-00005E750000}"/>
    <cellStyle name="Note 2 3 2 2 7 2" xfId="30179" xr:uid="{00000000-0005-0000-0000-00005F750000}"/>
    <cellStyle name="Note 2 3 2 2 7 3" xfId="30180" xr:uid="{00000000-0005-0000-0000-000060750000}"/>
    <cellStyle name="Note 2 3 2 2 7 4" xfId="30181" xr:uid="{00000000-0005-0000-0000-000061750000}"/>
    <cellStyle name="Note 2 3 2 2 7 5" xfId="30182" xr:uid="{00000000-0005-0000-0000-000062750000}"/>
    <cellStyle name="Note 2 3 2 2 7 6" xfId="30183" xr:uid="{00000000-0005-0000-0000-000063750000}"/>
    <cellStyle name="Note 2 3 2 2 7 7" xfId="30184" xr:uid="{00000000-0005-0000-0000-000064750000}"/>
    <cellStyle name="Note 2 3 2 2 7 8" xfId="30185" xr:uid="{00000000-0005-0000-0000-000065750000}"/>
    <cellStyle name="Note 2 3 2 2 7 9" xfId="30186" xr:uid="{00000000-0005-0000-0000-000066750000}"/>
    <cellStyle name="Note 2 3 2 2 8" xfId="30187" xr:uid="{00000000-0005-0000-0000-000067750000}"/>
    <cellStyle name="Note 2 3 2 2 8 2" xfId="30188" xr:uid="{00000000-0005-0000-0000-000068750000}"/>
    <cellStyle name="Note 2 3 2 2 8 3" xfId="30189" xr:uid="{00000000-0005-0000-0000-000069750000}"/>
    <cellStyle name="Note 2 3 2 2 8 4" xfId="30190" xr:uid="{00000000-0005-0000-0000-00006A750000}"/>
    <cellStyle name="Note 2 3 2 2 8 5" xfId="30191" xr:uid="{00000000-0005-0000-0000-00006B750000}"/>
    <cellStyle name="Note 2 3 2 2 8 6" xfId="30192" xr:uid="{00000000-0005-0000-0000-00006C750000}"/>
    <cellStyle name="Note 2 3 2 2 8 7" xfId="30193" xr:uid="{00000000-0005-0000-0000-00006D750000}"/>
    <cellStyle name="Note 2 3 2 2 8 8" xfId="30194" xr:uid="{00000000-0005-0000-0000-00006E750000}"/>
    <cellStyle name="Note 2 3 2 2 9" xfId="30195" xr:uid="{00000000-0005-0000-0000-00006F750000}"/>
    <cellStyle name="Note 2 3 2 2 9 2" xfId="30196" xr:uid="{00000000-0005-0000-0000-000070750000}"/>
    <cellStyle name="Note 2 3 2 2 9 3" xfId="30197" xr:uid="{00000000-0005-0000-0000-000071750000}"/>
    <cellStyle name="Note 2 3 2 2 9 4" xfId="30198" xr:uid="{00000000-0005-0000-0000-000072750000}"/>
    <cellStyle name="Note 2 3 2 2 9 5" xfId="30199" xr:uid="{00000000-0005-0000-0000-000073750000}"/>
    <cellStyle name="Note 2 3 2 2 9 6" xfId="30200" xr:uid="{00000000-0005-0000-0000-000074750000}"/>
    <cellStyle name="Note 2 3 2 2 9 7" xfId="30201" xr:uid="{00000000-0005-0000-0000-000075750000}"/>
    <cellStyle name="Note 2 3 2 2 9 8" xfId="30202" xr:uid="{00000000-0005-0000-0000-000076750000}"/>
    <cellStyle name="Note 2 3 2 20" xfId="30203" xr:uid="{00000000-0005-0000-0000-000077750000}"/>
    <cellStyle name="Note 2 3 2 21" xfId="30204" xr:uid="{00000000-0005-0000-0000-000078750000}"/>
    <cellStyle name="Note 2 3 2 3" xfId="1177" xr:uid="{00000000-0005-0000-0000-000079750000}"/>
    <cellStyle name="Note 2 3 2 3 10" xfId="30205" xr:uid="{00000000-0005-0000-0000-00007A750000}"/>
    <cellStyle name="Note 2 3 2 3 10 2" xfId="30206" xr:uid="{00000000-0005-0000-0000-00007B750000}"/>
    <cellStyle name="Note 2 3 2 3 10 3" xfId="30207" xr:uid="{00000000-0005-0000-0000-00007C750000}"/>
    <cellStyle name="Note 2 3 2 3 10 4" xfId="30208" xr:uid="{00000000-0005-0000-0000-00007D750000}"/>
    <cellStyle name="Note 2 3 2 3 10 5" xfId="30209" xr:uid="{00000000-0005-0000-0000-00007E750000}"/>
    <cellStyle name="Note 2 3 2 3 10 6" xfId="30210" xr:uid="{00000000-0005-0000-0000-00007F750000}"/>
    <cellStyle name="Note 2 3 2 3 10 7" xfId="30211" xr:uid="{00000000-0005-0000-0000-000080750000}"/>
    <cellStyle name="Note 2 3 2 3 10 8" xfId="30212" xr:uid="{00000000-0005-0000-0000-000081750000}"/>
    <cellStyle name="Note 2 3 2 3 11" xfId="30213" xr:uid="{00000000-0005-0000-0000-000082750000}"/>
    <cellStyle name="Note 2 3 2 3 11 2" xfId="30214" xr:uid="{00000000-0005-0000-0000-000083750000}"/>
    <cellStyle name="Note 2 3 2 3 11 3" xfId="30215" xr:uid="{00000000-0005-0000-0000-000084750000}"/>
    <cellStyle name="Note 2 3 2 3 11 4" xfId="30216" xr:uid="{00000000-0005-0000-0000-000085750000}"/>
    <cellStyle name="Note 2 3 2 3 11 5" xfId="30217" xr:uid="{00000000-0005-0000-0000-000086750000}"/>
    <cellStyle name="Note 2 3 2 3 11 6" xfId="30218" xr:uid="{00000000-0005-0000-0000-000087750000}"/>
    <cellStyle name="Note 2 3 2 3 11 7" xfId="30219" xr:uid="{00000000-0005-0000-0000-000088750000}"/>
    <cellStyle name="Note 2 3 2 3 11 8" xfId="30220" xr:uid="{00000000-0005-0000-0000-000089750000}"/>
    <cellStyle name="Note 2 3 2 3 12" xfId="30221" xr:uid="{00000000-0005-0000-0000-00008A750000}"/>
    <cellStyle name="Note 2 3 2 3 13" xfId="30222" xr:uid="{00000000-0005-0000-0000-00008B750000}"/>
    <cellStyle name="Note 2 3 2 3 14" xfId="30223" xr:uid="{00000000-0005-0000-0000-00008C750000}"/>
    <cellStyle name="Note 2 3 2 3 15" xfId="30224" xr:uid="{00000000-0005-0000-0000-00008D750000}"/>
    <cellStyle name="Note 2 3 2 3 16" xfId="30225" xr:uid="{00000000-0005-0000-0000-00008E750000}"/>
    <cellStyle name="Note 2 3 2 3 17" xfId="30226" xr:uid="{00000000-0005-0000-0000-00008F750000}"/>
    <cellStyle name="Note 2 3 2 3 18" xfId="30227" xr:uid="{00000000-0005-0000-0000-000090750000}"/>
    <cellStyle name="Note 2 3 2 3 19" xfId="30228" xr:uid="{00000000-0005-0000-0000-000091750000}"/>
    <cellStyle name="Note 2 3 2 3 2" xfId="1178" xr:uid="{00000000-0005-0000-0000-000092750000}"/>
    <cellStyle name="Note 2 3 2 3 2 10" xfId="30229" xr:uid="{00000000-0005-0000-0000-000093750000}"/>
    <cellStyle name="Note 2 3 2 3 2 11" xfId="30230" xr:uid="{00000000-0005-0000-0000-000094750000}"/>
    <cellStyle name="Note 2 3 2 3 2 12" xfId="30231" xr:uid="{00000000-0005-0000-0000-000095750000}"/>
    <cellStyle name="Note 2 3 2 3 2 13" xfId="30232" xr:uid="{00000000-0005-0000-0000-000096750000}"/>
    <cellStyle name="Note 2 3 2 3 2 14" xfId="30233" xr:uid="{00000000-0005-0000-0000-000097750000}"/>
    <cellStyle name="Note 2 3 2 3 2 15" xfId="30234" xr:uid="{00000000-0005-0000-0000-000098750000}"/>
    <cellStyle name="Note 2 3 2 3 2 16" xfId="30235" xr:uid="{00000000-0005-0000-0000-000099750000}"/>
    <cellStyle name="Note 2 3 2 3 2 17" xfId="30236" xr:uid="{00000000-0005-0000-0000-00009A750000}"/>
    <cellStyle name="Note 2 3 2 3 2 2" xfId="1179" xr:uid="{00000000-0005-0000-0000-00009B750000}"/>
    <cellStyle name="Note 2 3 2 3 2 2 10" xfId="30237" xr:uid="{00000000-0005-0000-0000-00009C750000}"/>
    <cellStyle name="Note 2 3 2 3 2 2 11" xfId="30238" xr:uid="{00000000-0005-0000-0000-00009D750000}"/>
    <cellStyle name="Note 2 3 2 3 2 2 12" xfId="30239" xr:uid="{00000000-0005-0000-0000-00009E750000}"/>
    <cellStyle name="Note 2 3 2 3 2 2 13" xfId="30240" xr:uid="{00000000-0005-0000-0000-00009F750000}"/>
    <cellStyle name="Note 2 3 2 3 2 2 14" xfId="30241" xr:uid="{00000000-0005-0000-0000-0000A0750000}"/>
    <cellStyle name="Note 2 3 2 3 2 2 15" xfId="30242" xr:uid="{00000000-0005-0000-0000-0000A1750000}"/>
    <cellStyle name="Note 2 3 2 3 2 2 16" xfId="30243" xr:uid="{00000000-0005-0000-0000-0000A2750000}"/>
    <cellStyle name="Note 2 3 2 3 2 2 2" xfId="1180" xr:uid="{00000000-0005-0000-0000-0000A3750000}"/>
    <cellStyle name="Note 2 3 2 3 2 2 2 10" xfId="30244" xr:uid="{00000000-0005-0000-0000-0000A4750000}"/>
    <cellStyle name="Note 2 3 2 3 2 2 2 2" xfId="30245" xr:uid="{00000000-0005-0000-0000-0000A5750000}"/>
    <cellStyle name="Note 2 3 2 3 2 2 2 2 2" xfId="30246" xr:uid="{00000000-0005-0000-0000-0000A6750000}"/>
    <cellStyle name="Note 2 3 2 3 2 2 2 2 3" xfId="30247" xr:uid="{00000000-0005-0000-0000-0000A7750000}"/>
    <cellStyle name="Note 2 3 2 3 2 2 2 2 4" xfId="30248" xr:uid="{00000000-0005-0000-0000-0000A8750000}"/>
    <cellStyle name="Note 2 3 2 3 2 2 2 2 5" xfId="30249" xr:uid="{00000000-0005-0000-0000-0000A9750000}"/>
    <cellStyle name="Note 2 3 2 3 2 2 2 2 6" xfId="30250" xr:uid="{00000000-0005-0000-0000-0000AA750000}"/>
    <cellStyle name="Note 2 3 2 3 2 2 2 2 7" xfId="30251" xr:uid="{00000000-0005-0000-0000-0000AB750000}"/>
    <cellStyle name="Note 2 3 2 3 2 2 2 2 8" xfId="30252" xr:uid="{00000000-0005-0000-0000-0000AC750000}"/>
    <cellStyle name="Note 2 3 2 3 2 2 2 3" xfId="30253" xr:uid="{00000000-0005-0000-0000-0000AD750000}"/>
    <cellStyle name="Note 2 3 2 3 2 2 2 4" xfId="30254" xr:uid="{00000000-0005-0000-0000-0000AE750000}"/>
    <cellStyle name="Note 2 3 2 3 2 2 2 5" xfId="30255" xr:uid="{00000000-0005-0000-0000-0000AF750000}"/>
    <cellStyle name="Note 2 3 2 3 2 2 2 6" xfId="30256" xr:uid="{00000000-0005-0000-0000-0000B0750000}"/>
    <cellStyle name="Note 2 3 2 3 2 2 2 7" xfId="30257" xr:uid="{00000000-0005-0000-0000-0000B1750000}"/>
    <cellStyle name="Note 2 3 2 3 2 2 2 8" xfId="30258" xr:uid="{00000000-0005-0000-0000-0000B2750000}"/>
    <cellStyle name="Note 2 3 2 3 2 2 2 9" xfId="30259" xr:uid="{00000000-0005-0000-0000-0000B3750000}"/>
    <cellStyle name="Note 2 3 2 3 2 2 3" xfId="30260" xr:uid="{00000000-0005-0000-0000-0000B4750000}"/>
    <cellStyle name="Note 2 3 2 3 2 2 3 10" xfId="30261" xr:uid="{00000000-0005-0000-0000-0000B5750000}"/>
    <cellStyle name="Note 2 3 2 3 2 2 3 2" xfId="30262" xr:uid="{00000000-0005-0000-0000-0000B6750000}"/>
    <cellStyle name="Note 2 3 2 3 2 2 3 2 2" xfId="30263" xr:uid="{00000000-0005-0000-0000-0000B7750000}"/>
    <cellStyle name="Note 2 3 2 3 2 2 3 2 3" xfId="30264" xr:uid="{00000000-0005-0000-0000-0000B8750000}"/>
    <cellStyle name="Note 2 3 2 3 2 2 3 2 4" xfId="30265" xr:uid="{00000000-0005-0000-0000-0000B9750000}"/>
    <cellStyle name="Note 2 3 2 3 2 2 3 2 5" xfId="30266" xr:uid="{00000000-0005-0000-0000-0000BA750000}"/>
    <cellStyle name="Note 2 3 2 3 2 2 3 2 6" xfId="30267" xr:uid="{00000000-0005-0000-0000-0000BB750000}"/>
    <cellStyle name="Note 2 3 2 3 2 2 3 2 7" xfId="30268" xr:uid="{00000000-0005-0000-0000-0000BC750000}"/>
    <cellStyle name="Note 2 3 2 3 2 2 3 2 8" xfId="30269" xr:uid="{00000000-0005-0000-0000-0000BD750000}"/>
    <cellStyle name="Note 2 3 2 3 2 2 3 3" xfId="30270" xr:uid="{00000000-0005-0000-0000-0000BE750000}"/>
    <cellStyle name="Note 2 3 2 3 2 2 3 4" xfId="30271" xr:uid="{00000000-0005-0000-0000-0000BF750000}"/>
    <cellStyle name="Note 2 3 2 3 2 2 3 5" xfId="30272" xr:uid="{00000000-0005-0000-0000-0000C0750000}"/>
    <cellStyle name="Note 2 3 2 3 2 2 3 6" xfId="30273" xr:uid="{00000000-0005-0000-0000-0000C1750000}"/>
    <cellStyle name="Note 2 3 2 3 2 2 3 7" xfId="30274" xr:uid="{00000000-0005-0000-0000-0000C2750000}"/>
    <cellStyle name="Note 2 3 2 3 2 2 3 8" xfId="30275" xr:uid="{00000000-0005-0000-0000-0000C3750000}"/>
    <cellStyle name="Note 2 3 2 3 2 2 3 9" xfId="30276" xr:uid="{00000000-0005-0000-0000-0000C4750000}"/>
    <cellStyle name="Note 2 3 2 3 2 2 4" xfId="30277" xr:uid="{00000000-0005-0000-0000-0000C5750000}"/>
    <cellStyle name="Note 2 3 2 3 2 2 4 2" xfId="30278" xr:uid="{00000000-0005-0000-0000-0000C6750000}"/>
    <cellStyle name="Note 2 3 2 3 2 2 4 3" xfId="30279" xr:uid="{00000000-0005-0000-0000-0000C7750000}"/>
    <cellStyle name="Note 2 3 2 3 2 2 4 4" xfId="30280" xr:uid="{00000000-0005-0000-0000-0000C8750000}"/>
    <cellStyle name="Note 2 3 2 3 2 2 4 5" xfId="30281" xr:uid="{00000000-0005-0000-0000-0000C9750000}"/>
    <cellStyle name="Note 2 3 2 3 2 2 4 6" xfId="30282" xr:uid="{00000000-0005-0000-0000-0000CA750000}"/>
    <cellStyle name="Note 2 3 2 3 2 2 4 7" xfId="30283" xr:uid="{00000000-0005-0000-0000-0000CB750000}"/>
    <cellStyle name="Note 2 3 2 3 2 2 4 8" xfId="30284" xr:uid="{00000000-0005-0000-0000-0000CC750000}"/>
    <cellStyle name="Note 2 3 2 3 2 2 4 9" xfId="30285" xr:uid="{00000000-0005-0000-0000-0000CD750000}"/>
    <cellStyle name="Note 2 3 2 3 2 2 5" xfId="30286" xr:uid="{00000000-0005-0000-0000-0000CE750000}"/>
    <cellStyle name="Note 2 3 2 3 2 2 5 2" xfId="30287" xr:uid="{00000000-0005-0000-0000-0000CF750000}"/>
    <cellStyle name="Note 2 3 2 3 2 2 5 3" xfId="30288" xr:uid="{00000000-0005-0000-0000-0000D0750000}"/>
    <cellStyle name="Note 2 3 2 3 2 2 5 4" xfId="30289" xr:uid="{00000000-0005-0000-0000-0000D1750000}"/>
    <cellStyle name="Note 2 3 2 3 2 2 5 5" xfId="30290" xr:uid="{00000000-0005-0000-0000-0000D2750000}"/>
    <cellStyle name="Note 2 3 2 3 2 2 5 6" xfId="30291" xr:uid="{00000000-0005-0000-0000-0000D3750000}"/>
    <cellStyle name="Note 2 3 2 3 2 2 5 7" xfId="30292" xr:uid="{00000000-0005-0000-0000-0000D4750000}"/>
    <cellStyle name="Note 2 3 2 3 2 2 5 8" xfId="30293" xr:uid="{00000000-0005-0000-0000-0000D5750000}"/>
    <cellStyle name="Note 2 3 2 3 2 2 6" xfId="30294" xr:uid="{00000000-0005-0000-0000-0000D6750000}"/>
    <cellStyle name="Note 2 3 2 3 2 2 6 2" xfId="30295" xr:uid="{00000000-0005-0000-0000-0000D7750000}"/>
    <cellStyle name="Note 2 3 2 3 2 2 6 3" xfId="30296" xr:uid="{00000000-0005-0000-0000-0000D8750000}"/>
    <cellStyle name="Note 2 3 2 3 2 2 6 4" xfId="30297" xr:uid="{00000000-0005-0000-0000-0000D9750000}"/>
    <cellStyle name="Note 2 3 2 3 2 2 6 5" xfId="30298" xr:uid="{00000000-0005-0000-0000-0000DA750000}"/>
    <cellStyle name="Note 2 3 2 3 2 2 6 6" xfId="30299" xr:uid="{00000000-0005-0000-0000-0000DB750000}"/>
    <cellStyle name="Note 2 3 2 3 2 2 6 7" xfId="30300" xr:uid="{00000000-0005-0000-0000-0000DC750000}"/>
    <cellStyle name="Note 2 3 2 3 2 2 6 8" xfId="30301" xr:uid="{00000000-0005-0000-0000-0000DD750000}"/>
    <cellStyle name="Note 2 3 2 3 2 2 7" xfId="30302" xr:uid="{00000000-0005-0000-0000-0000DE750000}"/>
    <cellStyle name="Note 2 3 2 3 2 2 7 2" xfId="30303" xr:uid="{00000000-0005-0000-0000-0000DF750000}"/>
    <cellStyle name="Note 2 3 2 3 2 2 7 3" xfId="30304" xr:uid="{00000000-0005-0000-0000-0000E0750000}"/>
    <cellStyle name="Note 2 3 2 3 2 2 7 4" xfId="30305" xr:uid="{00000000-0005-0000-0000-0000E1750000}"/>
    <cellStyle name="Note 2 3 2 3 2 2 7 5" xfId="30306" xr:uid="{00000000-0005-0000-0000-0000E2750000}"/>
    <cellStyle name="Note 2 3 2 3 2 2 7 6" xfId="30307" xr:uid="{00000000-0005-0000-0000-0000E3750000}"/>
    <cellStyle name="Note 2 3 2 3 2 2 7 7" xfId="30308" xr:uid="{00000000-0005-0000-0000-0000E4750000}"/>
    <cellStyle name="Note 2 3 2 3 2 2 7 8" xfId="30309" xr:uid="{00000000-0005-0000-0000-0000E5750000}"/>
    <cellStyle name="Note 2 3 2 3 2 2 8" xfId="30310" xr:uid="{00000000-0005-0000-0000-0000E6750000}"/>
    <cellStyle name="Note 2 3 2 3 2 2 8 2" xfId="30311" xr:uid="{00000000-0005-0000-0000-0000E7750000}"/>
    <cellStyle name="Note 2 3 2 3 2 2 8 3" xfId="30312" xr:uid="{00000000-0005-0000-0000-0000E8750000}"/>
    <cellStyle name="Note 2 3 2 3 2 2 8 4" xfId="30313" xr:uid="{00000000-0005-0000-0000-0000E9750000}"/>
    <cellStyle name="Note 2 3 2 3 2 2 8 5" xfId="30314" xr:uid="{00000000-0005-0000-0000-0000EA750000}"/>
    <cellStyle name="Note 2 3 2 3 2 2 8 6" xfId="30315" xr:uid="{00000000-0005-0000-0000-0000EB750000}"/>
    <cellStyle name="Note 2 3 2 3 2 2 8 7" xfId="30316" xr:uid="{00000000-0005-0000-0000-0000EC750000}"/>
    <cellStyle name="Note 2 3 2 3 2 2 8 8" xfId="30317" xr:uid="{00000000-0005-0000-0000-0000ED750000}"/>
    <cellStyle name="Note 2 3 2 3 2 2 9" xfId="30318" xr:uid="{00000000-0005-0000-0000-0000EE750000}"/>
    <cellStyle name="Note 2 3 2 3 2 3" xfId="1181" xr:uid="{00000000-0005-0000-0000-0000EF750000}"/>
    <cellStyle name="Note 2 3 2 3 2 3 10" xfId="30319" xr:uid="{00000000-0005-0000-0000-0000F0750000}"/>
    <cellStyle name="Note 2 3 2 3 2 3 2" xfId="30320" xr:uid="{00000000-0005-0000-0000-0000F1750000}"/>
    <cellStyle name="Note 2 3 2 3 2 3 2 2" xfId="30321" xr:uid="{00000000-0005-0000-0000-0000F2750000}"/>
    <cellStyle name="Note 2 3 2 3 2 3 2 3" xfId="30322" xr:uid="{00000000-0005-0000-0000-0000F3750000}"/>
    <cellStyle name="Note 2 3 2 3 2 3 2 4" xfId="30323" xr:uid="{00000000-0005-0000-0000-0000F4750000}"/>
    <cellStyle name="Note 2 3 2 3 2 3 2 5" xfId="30324" xr:uid="{00000000-0005-0000-0000-0000F5750000}"/>
    <cellStyle name="Note 2 3 2 3 2 3 2 6" xfId="30325" xr:uid="{00000000-0005-0000-0000-0000F6750000}"/>
    <cellStyle name="Note 2 3 2 3 2 3 2 7" xfId="30326" xr:uid="{00000000-0005-0000-0000-0000F7750000}"/>
    <cellStyle name="Note 2 3 2 3 2 3 2 8" xfId="30327" xr:uid="{00000000-0005-0000-0000-0000F8750000}"/>
    <cellStyle name="Note 2 3 2 3 2 3 3" xfId="30328" xr:uid="{00000000-0005-0000-0000-0000F9750000}"/>
    <cellStyle name="Note 2 3 2 3 2 3 4" xfId="30329" xr:uid="{00000000-0005-0000-0000-0000FA750000}"/>
    <cellStyle name="Note 2 3 2 3 2 3 5" xfId="30330" xr:uid="{00000000-0005-0000-0000-0000FB750000}"/>
    <cellStyle name="Note 2 3 2 3 2 3 6" xfId="30331" xr:uid="{00000000-0005-0000-0000-0000FC750000}"/>
    <cellStyle name="Note 2 3 2 3 2 3 7" xfId="30332" xr:uid="{00000000-0005-0000-0000-0000FD750000}"/>
    <cellStyle name="Note 2 3 2 3 2 3 8" xfId="30333" xr:uid="{00000000-0005-0000-0000-0000FE750000}"/>
    <cellStyle name="Note 2 3 2 3 2 3 9" xfId="30334" xr:uid="{00000000-0005-0000-0000-0000FF750000}"/>
    <cellStyle name="Note 2 3 2 3 2 4" xfId="30335" xr:uid="{00000000-0005-0000-0000-000000760000}"/>
    <cellStyle name="Note 2 3 2 3 2 4 10" xfId="30336" xr:uid="{00000000-0005-0000-0000-000001760000}"/>
    <cellStyle name="Note 2 3 2 3 2 4 2" xfId="30337" xr:uid="{00000000-0005-0000-0000-000002760000}"/>
    <cellStyle name="Note 2 3 2 3 2 4 2 2" xfId="30338" xr:uid="{00000000-0005-0000-0000-000003760000}"/>
    <cellStyle name="Note 2 3 2 3 2 4 2 3" xfId="30339" xr:uid="{00000000-0005-0000-0000-000004760000}"/>
    <cellStyle name="Note 2 3 2 3 2 4 2 4" xfId="30340" xr:uid="{00000000-0005-0000-0000-000005760000}"/>
    <cellStyle name="Note 2 3 2 3 2 4 2 5" xfId="30341" xr:uid="{00000000-0005-0000-0000-000006760000}"/>
    <cellStyle name="Note 2 3 2 3 2 4 2 6" xfId="30342" xr:uid="{00000000-0005-0000-0000-000007760000}"/>
    <cellStyle name="Note 2 3 2 3 2 4 2 7" xfId="30343" xr:uid="{00000000-0005-0000-0000-000008760000}"/>
    <cellStyle name="Note 2 3 2 3 2 4 2 8" xfId="30344" xr:uid="{00000000-0005-0000-0000-000009760000}"/>
    <cellStyle name="Note 2 3 2 3 2 4 3" xfId="30345" xr:uid="{00000000-0005-0000-0000-00000A760000}"/>
    <cellStyle name="Note 2 3 2 3 2 4 4" xfId="30346" xr:uid="{00000000-0005-0000-0000-00000B760000}"/>
    <cellStyle name="Note 2 3 2 3 2 4 5" xfId="30347" xr:uid="{00000000-0005-0000-0000-00000C760000}"/>
    <cellStyle name="Note 2 3 2 3 2 4 6" xfId="30348" xr:uid="{00000000-0005-0000-0000-00000D760000}"/>
    <cellStyle name="Note 2 3 2 3 2 4 7" xfId="30349" xr:uid="{00000000-0005-0000-0000-00000E760000}"/>
    <cellStyle name="Note 2 3 2 3 2 4 8" xfId="30350" xr:uid="{00000000-0005-0000-0000-00000F760000}"/>
    <cellStyle name="Note 2 3 2 3 2 4 9" xfId="30351" xr:uid="{00000000-0005-0000-0000-000010760000}"/>
    <cellStyle name="Note 2 3 2 3 2 5" xfId="30352" xr:uid="{00000000-0005-0000-0000-000011760000}"/>
    <cellStyle name="Note 2 3 2 3 2 5 2" xfId="30353" xr:uid="{00000000-0005-0000-0000-000012760000}"/>
    <cellStyle name="Note 2 3 2 3 2 5 3" xfId="30354" xr:uid="{00000000-0005-0000-0000-000013760000}"/>
    <cellStyle name="Note 2 3 2 3 2 5 4" xfId="30355" xr:uid="{00000000-0005-0000-0000-000014760000}"/>
    <cellStyle name="Note 2 3 2 3 2 5 5" xfId="30356" xr:uid="{00000000-0005-0000-0000-000015760000}"/>
    <cellStyle name="Note 2 3 2 3 2 5 6" xfId="30357" xr:uid="{00000000-0005-0000-0000-000016760000}"/>
    <cellStyle name="Note 2 3 2 3 2 5 7" xfId="30358" xr:uid="{00000000-0005-0000-0000-000017760000}"/>
    <cellStyle name="Note 2 3 2 3 2 5 8" xfId="30359" xr:uid="{00000000-0005-0000-0000-000018760000}"/>
    <cellStyle name="Note 2 3 2 3 2 5 9" xfId="30360" xr:uid="{00000000-0005-0000-0000-000019760000}"/>
    <cellStyle name="Note 2 3 2 3 2 6" xfId="30361" xr:uid="{00000000-0005-0000-0000-00001A760000}"/>
    <cellStyle name="Note 2 3 2 3 2 6 2" xfId="30362" xr:uid="{00000000-0005-0000-0000-00001B760000}"/>
    <cellStyle name="Note 2 3 2 3 2 6 3" xfId="30363" xr:uid="{00000000-0005-0000-0000-00001C760000}"/>
    <cellStyle name="Note 2 3 2 3 2 6 4" xfId="30364" xr:uid="{00000000-0005-0000-0000-00001D760000}"/>
    <cellStyle name="Note 2 3 2 3 2 6 5" xfId="30365" xr:uid="{00000000-0005-0000-0000-00001E760000}"/>
    <cellStyle name="Note 2 3 2 3 2 6 6" xfId="30366" xr:uid="{00000000-0005-0000-0000-00001F760000}"/>
    <cellStyle name="Note 2 3 2 3 2 6 7" xfId="30367" xr:uid="{00000000-0005-0000-0000-000020760000}"/>
    <cellStyle name="Note 2 3 2 3 2 6 8" xfId="30368" xr:uid="{00000000-0005-0000-0000-000021760000}"/>
    <cellStyle name="Note 2 3 2 3 2 7" xfId="30369" xr:uid="{00000000-0005-0000-0000-000022760000}"/>
    <cellStyle name="Note 2 3 2 3 2 7 2" xfId="30370" xr:uid="{00000000-0005-0000-0000-000023760000}"/>
    <cellStyle name="Note 2 3 2 3 2 7 3" xfId="30371" xr:uid="{00000000-0005-0000-0000-000024760000}"/>
    <cellStyle name="Note 2 3 2 3 2 7 4" xfId="30372" xr:uid="{00000000-0005-0000-0000-000025760000}"/>
    <cellStyle name="Note 2 3 2 3 2 7 5" xfId="30373" xr:uid="{00000000-0005-0000-0000-000026760000}"/>
    <cellStyle name="Note 2 3 2 3 2 7 6" xfId="30374" xr:uid="{00000000-0005-0000-0000-000027760000}"/>
    <cellStyle name="Note 2 3 2 3 2 7 7" xfId="30375" xr:uid="{00000000-0005-0000-0000-000028760000}"/>
    <cellStyle name="Note 2 3 2 3 2 7 8" xfId="30376" xr:uid="{00000000-0005-0000-0000-000029760000}"/>
    <cellStyle name="Note 2 3 2 3 2 8" xfId="30377" xr:uid="{00000000-0005-0000-0000-00002A760000}"/>
    <cellStyle name="Note 2 3 2 3 2 8 2" xfId="30378" xr:uid="{00000000-0005-0000-0000-00002B760000}"/>
    <cellStyle name="Note 2 3 2 3 2 8 3" xfId="30379" xr:uid="{00000000-0005-0000-0000-00002C760000}"/>
    <cellStyle name="Note 2 3 2 3 2 8 4" xfId="30380" xr:uid="{00000000-0005-0000-0000-00002D760000}"/>
    <cellStyle name="Note 2 3 2 3 2 8 5" xfId="30381" xr:uid="{00000000-0005-0000-0000-00002E760000}"/>
    <cellStyle name="Note 2 3 2 3 2 8 6" xfId="30382" xr:uid="{00000000-0005-0000-0000-00002F760000}"/>
    <cellStyle name="Note 2 3 2 3 2 8 7" xfId="30383" xr:uid="{00000000-0005-0000-0000-000030760000}"/>
    <cellStyle name="Note 2 3 2 3 2 8 8" xfId="30384" xr:uid="{00000000-0005-0000-0000-000031760000}"/>
    <cellStyle name="Note 2 3 2 3 2 9" xfId="30385" xr:uid="{00000000-0005-0000-0000-000032760000}"/>
    <cellStyle name="Note 2 3 2 3 2 9 2" xfId="30386" xr:uid="{00000000-0005-0000-0000-000033760000}"/>
    <cellStyle name="Note 2 3 2 3 2 9 3" xfId="30387" xr:uid="{00000000-0005-0000-0000-000034760000}"/>
    <cellStyle name="Note 2 3 2 3 2 9 4" xfId="30388" xr:uid="{00000000-0005-0000-0000-000035760000}"/>
    <cellStyle name="Note 2 3 2 3 2 9 5" xfId="30389" xr:uid="{00000000-0005-0000-0000-000036760000}"/>
    <cellStyle name="Note 2 3 2 3 2 9 6" xfId="30390" xr:uid="{00000000-0005-0000-0000-000037760000}"/>
    <cellStyle name="Note 2 3 2 3 2 9 7" xfId="30391" xr:uid="{00000000-0005-0000-0000-000038760000}"/>
    <cellStyle name="Note 2 3 2 3 2 9 8" xfId="30392" xr:uid="{00000000-0005-0000-0000-000039760000}"/>
    <cellStyle name="Note 2 3 2 3 3" xfId="1182" xr:uid="{00000000-0005-0000-0000-00003A760000}"/>
    <cellStyle name="Note 2 3 2 3 3 10" xfId="30393" xr:uid="{00000000-0005-0000-0000-00003B760000}"/>
    <cellStyle name="Note 2 3 2 3 3 11" xfId="30394" xr:uid="{00000000-0005-0000-0000-00003C760000}"/>
    <cellStyle name="Note 2 3 2 3 3 12" xfId="30395" xr:uid="{00000000-0005-0000-0000-00003D760000}"/>
    <cellStyle name="Note 2 3 2 3 3 13" xfId="30396" xr:uid="{00000000-0005-0000-0000-00003E760000}"/>
    <cellStyle name="Note 2 3 2 3 3 14" xfId="30397" xr:uid="{00000000-0005-0000-0000-00003F760000}"/>
    <cellStyle name="Note 2 3 2 3 3 15" xfId="30398" xr:uid="{00000000-0005-0000-0000-000040760000}"/>
    <cellStyle name="Note 2 3 2 3 3 16" xfId="30399" xr:uid="{00000000-0005-0000-0000-000041760000}"/>
    <cellStyle name="Note 2 3 2 3 3 17" xfId="30400" xr:uid="{00000000-0005-0000-0000-000042760000}"/>
    <cellStyle name="Note 2 3 2 3 3 2" xfId="1183" xr:uid="{00000000-0005-0000-0000-000043760000}"/>
    <cellStyle name="Note 2 3 2 3 3 2 10" xfId="30401" xr:uid="{00000000-0005-0000-0000-000044760000}"/>
    <cellStyle name="Note 2 3 2 3 3 2 11" xfId="30402" xr:uid="{00000000-0005-0000-0000-000045760000}"/>
    <cellStyle name="Note 2 3 2 3 3 2 12" xfId="30403" xr:uid="{00000000-0005-0000-0000-000046760000}"/>
    <cellStyle name="Note 2 3 2 3 3 2 13" xfId="30404" xr:uid="{00000000-0005-0000-0000-000047760000}"/>
    <cellStyle name="Note 2 3 2 3 3 2 14" xfId="30405" xr:uid="{00000000-0005-0000-0000-000048760000}"/>
    <cellStyle name="Note 2 3 2 3 3 2 15" xfId="30406" xr:uid="{00000000-0005-0000-0000-000049760000}"/>
    <cellStyle name="Note 2 3 2 3 3 2 16" xfId="30407" xr:uid="{00000000-0005-0000-0000-00004A760000}"/>
    <cellStyle name="Note 2 3 2 3 3 2 2" xfId="1184" xr:uid="{00000000-0005-0000-0000-00004B760000}"/>
    <cellStyle name="Note 2 3 2 3 3 2 2 10" xfId="30408" xr:uid="{00000000-0005-0000-0000-00004C760000}"/>
    <cellStyle name="Note 2 3 2 3 3 2 2 2" xfId="30409" xr:uid="{00000000-0005-0000-0000-00004D760000}"/>
    <cellStyle name="Note 2 3 2 3 3 2 2 2 2" xfId="30410" xr:uid="{00000000-0005-0000-0000-00004E760000}"/>
    <cellStyle name="Note 2 3 2 3 3 2 2 2 3" xfId="30411" xr:uid="{00000000-0005-0000-0000-00004F760000}"/>
    <cellStyle name="Note 2 3 2 3 3 2 2 2 4" xfId="30412" xr:uid="{00000000-0005-0000-0000-000050760000}"/>
    <cellStyle name="Note 2 3 2 3 3 2 2 2 5" xfId="30413" xr:uid="{00000000-0005-0000-0000-000051760000}"/>
    <cellStyle name="Note 2 3 2 3 3 2 2 2 6" xfId="30414" xr:uid="{00000000-0005-0000-0000-000052760000}"/>
    <cellStyle name="Note 2 3 2 3 3 2 2 2 7" xfId="30415" xr:uid="{00000000-0005-0000-0000-000053760000}"/>
    <cellStyle name="Note 2 3 2 3 3 2 2 2 8" xfId="30416" xr:uid="{00000000-0005-0000-0000-000054760000}"/>
    <cellStyle name="Note 2 3 2 3 3 2 2 3" xfId="30417" xr:uid="{00000000-0005-0000-0000-000055760000}"/>
    <cellStyle name="Note 2 3 2 3 3 2 2 4" xfId="30418" xr:uid="{00000000-0005-0000-0000-000056760000}"/>
    <cellStyle name="Note 2 3 2 3 3 2 2 5" xfId="30419" xr:uid="{00000000-0005-0000-0000-000057760000}"/>
    <cellStyle name="Note 2 3 2 3 3 2 2 6" xfId="30420" xr:uid="{00000000-0005-0000-0000-000058760000}"/>
    <cellStyle name="Note 2 3 2 3 3 2 2 7" xfId="30421" xr:uid="{00000000-0005-0000-0000-000059760000}"/>
    <cellStyle name="Note 2 3 2 3 3 2 2 8" xfId="30422" xr:uid="{00000000-0005-0000-0000-00005A760000}"/>
    <cellStyle name="Note 2 3 2 3 3 2 2 9" xfId="30423" xr:uid="{00000000-0005-0000-0000-00005B760000}"/>
    <cellStyle name="Note 2 3 2 3 3 2 3" xfId="30424" xr:uid="{00000000-0005-0000-0000-00005C760000}"/>
    <cellStyle name="Note 2 3 2 3 3 2 3 10" xfId="30425" xr:uid="{00000000-0005-0000-0000-00005D760000}"/>
    <cellStyle name="Note 2 3 2 3 3 2 3 2" xfId="30426" xr:uid="{00000000-0005-0000-0000-00005E760000}"/>
    <cellStyle name="Note 2 3 2 3 3 2 3 2 2" xfId="30427" xr:uid="{00000000-0005-0000-0000-00005F760000}"/>
    <cellStyle name="Note 2 3 2 3 3 2 3 2 3" xfId="30428" xr:uid="{00000000-0005-0000-0000-000060760000}"/>
    <cellStyle name="Note 2 3 2 3 3 2 3 2 4" xfId="30429" xr:uid="{00000000-0005-0000-0000-000061760000}"/>
    <cellStyle name="Note 2 3 2 3 3 2 3 2 5" xfId="30430" xr:uid="{00000000-0005-0000-0000-000062760000}"/>
    <cellStyle name="Note 2 3 2 3 3 2 3 2 6" xfId="30431" xr:uid="{00000000-0005-0000-0000-000063760000}"/>
    <cellStyle name="Note 2 3 2 3 3 2 3 2 7" xfId="30432" xr:uid="{00000000-0005-0000-0000-000064760000}"/>
    <cellStyle name="Note 2 3 2 3 3 2 3 2 8" xfId="30433" xr:uid="{00000000-0005-0000-0000-000065760000}"/>
    <cellStyle name="Note 2 3 2 3 3 2 3 3" xfId="30434" xr:uid="{00000000-0005-0000-0000-000066760000}"/>
    <cellStyle name="Note 2 3 2 3 3 2 3 4" xfId="30435" xr:uid="{00000000-0005-0000-0000-000067760000}"/>
    <cellStyle name="Note 2 3 2 3 3 2 3 5" xfId="30436" xr:uid="{00000000-0005-0000-0000-000068760000}"/>
    <cellStyle name="Note 2 3 2 3 3 2 3 6" xfId="30437" xr:uid="{00000000-0005-0000-0000-000069760000}"/>
    <cellStyle name="Note 2 3 2 3 3 2 3 7" xfId="30438" xr:uid="{00000000-0005-0000-0000-00006A760000}"/>
    <cellStyle name="Note 2 3 2 3 3 2 3 8" xfId="30439" xr:uid="{00000000-0005-0000-0000-00006B760000}"/>
    <cellStyle name="Note 2 3 2 3 3 2 3 9" xfId="30440" xr:uid="{00000000-0005-0000-0000-00006C760000}"/>
    <cellStyle name="Note 2 3 2 3 3 2 4" xfId="30441" xr:uid="{00000000-0005-0000-0000-00006D760000}"/>
    <cellStyle name="Note 2 3 2 3 3 2 4 2" xfId="30442" xr:uid="{00000000-0005-0000-0000-00006E760000}"/>
    <cellStyle name="Note 2 3 2 3 3 2 4 3" xfId="30443" xr:uid="{00000000-0005-0000-0000-00006F760000}"/>
    <cellStyle name="Note 2 3 2 3 3 2 4 4" xfId="30444" xr:uid="{00000000-0005-0000-0000-000070760000}"/>
    <cellStyle name="Note 2 3 2 3 3 2 4 5" xfId="30445" xr:uid="{00000000-0005-0000-0000-000071760000}"/>
    <cellStyle name="Note 2 3 2 3 3 2 4 6" xfId="30446" xr:uid="{00000000-0005-0000-0000-000072760000}"/>
    <cellStyle name="Note 2 3 2 3 3 2 4 7" xfId="30447" xr:uid="{00000000-0005-0000-0000-000073760000}"/>
    <cellStyle name="Note 2 3 2 3 3 2 4 8" xfId="30448" xr:uid="{00000000-0005-0000-0000-000074760000}"/>
    <cellStyle name="Note 2 3 2 3 3 2 4 9" xfId="30449" xr:uid="{00000000-0005-0000-0000-000075760000}"/>
    <cellStyle name="Note 2 3 2 3 3 2 5" xfId="30450" xr:uid="{00000000-0005-0000-0000-000076760000}"/>
    <cellStyle name="Note 2 3 2 3 3 2 5 2" xfId="30451" xr:uid="{00000000-0005-0000-0000-000077760000}"/>
    <cellStyle name="Note 2 3 2 3 3 2 5 3" xfId="30452" xr:uid="{00000000-0005-0000-0000-000078760000}"/>
    <cellStyle name="Note 2 3 2 3 3 2 5 4" xfId="30453" xr:uid="{00000000-0005-0000-0000-000079760000}"/>
    <cellStyle name="Note 2 3 2 3 3 2 5 5" xfId="30454" xr:uid="{00000000-0005-0000-0000-00007A760000}"/>
    <cellStyle name="Note 2 3 2 3 3 2 5 6" xfId="30455" xr:uid="{00000000-0005-0000-0000-00007B760000}"/>
    <cellStyle name="Note 2 3 2 3 3 2 5 7" xfId="30456" xr:uid="{00000000-0005-0000-0000-00007C760000}"/>
    <cellStyle name="Note 2 3 2 3 3 2 5 8" xfId="30457" xr:uid="{00000000-0005-0000-0000-00007D760000}"/>
    <cellStyle name="Note 2 3 2 3 3 2 6" xfId="30458" xr:uid="{00000000-0005-0000-0000-00007E760000}"/>
    <cellStyle name="Note 2 3 2 3 3 2 6 2" xfId="30459" xr:uid="{00000000-0005-0000-0000-00007F760000}"/>
    <cellStyle name="Note 2 3 2 3 3 2 6 3" xfId="30460" xr:uid="{00000000-0005-0000-0000-000080760000}"/>
    <cellStyle name="Note 2 3 2 3 3 2 6 4" xfId="30461" xr:uid="{00000000-0005-0000-0000-000081760000}"/>
    <cellStyle name="Note 2 3 2 3 3 2 6 5" xfId="30462" xr:uid="{00000000-0005-0000-0000-000082760000}"/>
    <cellStyle name="Note 2 3 2 3 3 2 6 6" xfId="30463" xr:uid="{00000000-0005-0000-0000-000083760000}"/>
    <cellStyle name="Note 2 3 2 3 3 2 6 7" xfId="30464" xr:uid="{00000000-0005-0000-0000-000084760000}"/>
    <cellStyle name="Note 2 3 2 3 3 2 6 8" xfId="30465" xr:uid="{00000000-0005-0000-0000-000085760000}"/>
    <cellStyle name="Note 2 3 2 3 3 2 7" xfId="30466" xr:uid="{00000000-0005-0000-0000-000086760000}"/>
    <cellStyle name="Note 2 3 2 3 3 2 7 2" xfId="30467" xr:uid="{00000000-0005-0000-0000-000087760000}"/>
    <cellStyle name="Note 2 3 2 3 3 2 7 3" xfId="30468" xr:uid="{00000000-0005-0000-0000-000088760000}"/>
    <cellStyle name="Note 2 3 2 3 3 2 7 4" xfId="30469" xr:uid="{00000000-0005-0000-0000-000089760000}"/>
    <cellStyle name="Note 2 3 2 3 3 2 7 5" xfId="30470" xr:uid="{00000000-0005-0000-0000-00008A760000}"/>
    <cellStyle name="Note 2 3 2 3 3 2 7 6" xfId="30471" xr:uid="{00000000-0005-0000-0000-00008B760000}"/>
    <cellStyle name="Note 2 3 2 3 3 2 7 7" xfId="30472" xr:uid="{00000000-0005-0000-0000-00008C760000}"/>
    <cellStyle name="Note 2 3 2 3 3 2 7 8" xfId="30473" xr:uid="{00000000-0005-0000-0000-00008D760000}"/>
    <cellStyle name="Note 2 3 2 3 3 2 8" xfId="30474" xr:uid="{00000000-0005-0000-0000-00008E760000}"/>
    <cellStyle name="Note 2 3 2 3 3 2 8 2" xfId="30475" xr:uid="{00000000-0005-0000-0000-00008F760000}"/>
    <cellStyle name="Note 2 3 2 3 3 2 8 3" xfId="30476" xr:uid="{00000000-0005-0000-0000-000090760000}"/>
    <cellStyle name="Note 2 3 2 3 3 2 8 4" xfId="30477" xr:uid="{00000000-0005-0000-0000-000091760000}"/>
    <cellStyle name="Note 2 3 2 3 3 2 8 5" xfId="30478" xr:uid="{00000000-0005-0000-0000-000092760000}"/>
    <cellStyle name="Note 2 3 2 3 3 2 8 6" xfId="30479" xr:uid="{00000000-0005-0000-0000-000093760000}"/>
    <cellStyle name="Note 2 3 2 3 3 2 8 7" xfId="30480" xr:uid="{00000000-0005-0000-0000-000094760000}"/>
    <cellStyle name="Note 2 3 2 3 3 2 8 8" xfId="30481" xr:uid="{00000000-0005-0000-0000-000095760000}"/>
    <cellStyle name="Note 2 3 2 3 3 2 9" xfId="30482" xr:uid="{00000000-0005-0000-0000-000096760000}"/>
    <cellStyle name="Note 2 3 2 3 3 3" xfId="1185" xr:uid="{00000000-0005-0000-0000-000097760000}"/>
    <cellStyle name="Note 2 3 2 3 3 3 10" xfId="30483" xr:uid="{00000000-0005-0000-0000-000098760000}"/>
    <cellStyle name="Note 2 3 2 3 3 3 2" xfId="30484" xr:uid="{00000000-0005-0000-0000-000099760000}"/>
    <cellStyle name="Note 2 3 2 3 3 3 2 2" xfId="30485" xr:uid="{00000000-0005-0000-0000-00009A760000}"/>
    <cellStyle name="Note 2 3 2 3 3 3 2 3" xfId="30486" xr:uid="{00000000-0005-0000-0000-00009B760000}"/>
    <cellStyle name="Note 2 3 2 3 3 3 2 4" xfId="30487" xr:uid="{00000000-0005-0000-0000-00009C760000}"/>
    <cellStyle name="Note 2 3 2 3 3 3 2 5" xfId="30488" xr:uid="{00000000-0005-0000-0000-00009D760000}"/>
    <cellStyle name="Note 2 3 2 3 3 3 2 6" xfId="30489" xr:uid="{00000000-0005-0000-0000-00009E760000}"/>
    <cellStyle name="Note 2 3 2 3 3 3 2 7" xfId="30490" xr:uid="{00000000-0005-0000-0000-00009F760000}"/>
    <cellStyle name="Note 2 3 2 3 3 3 2 8" xfId="30491" xr:uid="{00000000-0005-0000-0000-0000A0760000}"/>
    <cellStyle name="Note 2 3 2 3 3 3 3" xfId="30492" xr:uid="{00000000-0005-0000-0000-0000A1760000}"/>
    <cellStyle name="Note 2 3 2 3 3 3 4" xfId="30493" xr:uid="{00000000-0005-0000-0000-0000A2760000}"/>
    <cellStyle name="Note 2 3 2 3 3 3 5" xfId="30494" xr:uid="{00000000-0005-0000-0000-0000A3760000}"/>
    <cellStyle name="Note 2 3 2 3 3 3 6" xfId="30495" xr:uid="{00000000-0005-0000-0000-0000A4760000}"/>
    <cellStyle name="Note 2 3 2 3 3 3 7" xfId="30496" xr:uid="{00000000-0005-0000-0000-0000A5760000}"/>
    <cellStyle name="Note 2 3 2 3 3 3 8" xfId="30497" xr:uid="{00000000-0005-0000-0000-0000A6760000}"/>
    <cellStyle name="Note 2 3 2 3 3 3 9" xfId="30498" xr:uid="{00000000-0005-0000-0000-0000A7760000}"/>
    <cellStyle name="Note 2 3 2 3 3 4" xfId="30499" xr:uid="{00000000-0005-0000-0000-0000A8760000}"/>
    <cellStyle name="Note 2 3 2 3 3 4 10" xfId="30500" xr:uid="{00000000-0005-0000-0000-0000A9760000}"/>
    <cellStyle name="Note 2 3 2 3 3 4 2" xfId="30501" xr:uid="{00000000-0005-0000-0000-0000AA760000}"/>
    <cellStyle name="Note 2 3 2 3 3 4 2 2" xfId="30502" xr:uid="{00000000-0005-0000-0000-0000AB760000}"/>
    <cellStyle name="Note 2 3 2 3 3 4 2 3" xfId="30503" xr:uid="{00000000-0005-0000-0000-0000AC760000}"/>
    <cellStyle name="Note 2 3 2 3 3 4 2 4" xfId="30504" xr:uid="{00000000-0005-0000-0000-0000AD760000}"/>
    <cellStyle name="Note 2 3 2 3 3 4 2 5" xfId="30505" xr:uid="{00000000-0005-0000-0000-0000AE760000}"/>
    <cellStyle name="Note 2 3 2 3 3 4 2 6" xfId="30506" xr:uid="{00000000-0005-0000-0000-0000AF760000}"/>
    <cellStyle name="Note 2 3 2 3 3 4 2 7" xfId="30507" xr:uid="{00000000-0005-0000-0000-0000B0760000}"/>
    <cellStyle name="Note 2 3 2 3 3 4 2 8" xfId="30508" xr:uid="{00000000-0005-0000-0000-0000B1760000}"/>
    <cellStyle name="Note 2 3 2 3 3 4 3" xfId="30509" xr:uid="{00000000-0005-0000-0000-0000B2760000}"/>
    <cellStyle name="Note 2 3 2 3 3 4 4" xfId="30510" xr:uid="{00000000-0005-0000-0000-0000B3760000}"/>
    <cellStyle name="Note 2 3 2 3 3 4 5" xfId="30511" xr:uid="{00000000-0005-0000-0000-0000B4760000}"/>
    <cellStyle name="Note 2 3 2 3 3 4 6" xfId="30512" xr:uid="{00000000-0005-0000-0000-0000B5760000}"/>
    <cellStyle name="Note 2 3 2 3 3 4 7" xfId="30513" xr:uid="{00000000-0005-0000-0000-0000B6760000}"/>
    <cellStyle name="Note 2 3 2 3 3 4 8" xfId="30514" xr:uid="{00000000-0005-0000-0000-0000B7760000}"/>
    <cellStyle name="Note 2 3 2 3 3 4 9" xfId="30515" xr:uid="{00000000-0005-0000-0000-0000B8760000}"/>
    <cellStyle name="Note 2 3 2 3 3 5" xfId="30516" xr:uid="{00000000-0005-0000-0000-0000B9760000}"/>
    <cellStyle name="Note 2 3 2 3 3 5 2" xfId="30517" xr:uid="{00000000-0005-0000-0000-0000BA760000}"/>
    <cellStyle name="Note 2 3 2 3 3 5 3" xfId="30518" xr:uid="{00000000-0005-0000-0000-0000BB760000}"/>
    <cellStyle name="Note 2 3 2 3 3 5 4" xfId="30519" xr:uid="{00000000-0005-0000-0000-0000BC760000}"/>
    <cellStyle name="Note 2 3 2 3 3 5 5" xfId="30520" xr:uid="{00000000-0005-0000-0000-0000BD760000}"/>
    <cellStyle name="Note 2 3 2 3 3 5 6" xfId="30521" xr:uid="{00000000-0005-0000-0000-0000BE760000}"/>
    <cellStyle name="Note 2 3 2 3 3 5 7" xfId="30522" xr:uid="{00000000-0005-0000-0000-0000BF760000}"/>
    <cellStyle name="Note 2 3 2 3 3 5 8" xfId="30523" xr:uid="{00000000-0005-0000-0000-0000C0760000}"/>
    <cellStyle name="Note 2 3 2 3 3 5 9" xfId="30524" xr:uid="{00000000-0005-0000-0000-0000C1760000}"/>
    <cellStyle name="Note 2 3 2 3 3 6" xfId="30525" xr:uid="{00000000-0005-0000-0000-0000C2760000}"/>
    <cellStyle name="Note 2 3 2 3 3 6 2" xfId="30526" xr:uid="{00000000-0005-0000-0000-0000C3760000}"/>
    <cellStyle name="Note 2 3 2 3 3 6 3" xfId="30527" xr:uid="{00000000-0005-0000-0000-0000C4760000}"/>
    <cellStyle name="Note 2 3 2 3 3 6 4" xfId="30528" xr:uid="{00000000-0005-0000-0000-0000C5760000}"/>
    <cellStyle name="Note 2 3 2 3 3 6 5" xfId="30529" xr:uid="{00000000-0005-0000-0000-0000C6760000}"/>
    <cellStyle name="Note 2 3 2 3 3 6 6" xfId="30530" xr:uid="{00000000-0005-0000-0000-0000C7760000}"/>
    <cellStyle name="Note 2 3 2 3 3 6 7" xfId="30531" xr:uid="{00000000-0005-0000-0000-0000C8760000}"/>
    <cellStyle name="Note 2 3 2 3 3 6 8" xfId="30532" xr:uid="{00000000-0005-0000-0000-0000C9760000}"/>
    <cellStyle name="Note 2 3 2 3 3 7" xfId="30533" xr:uid="{00000000-0005-0000-0000-0000CA760000}"/>
    <cellStyle name="Note 2 3 2 3 3 7 2" xfId="30534" xr:uid="{00000000-0005-0000-0000-0000CB760000}"/>
    <cellStyle name="Note 2 3 2 3 3 7 3" xfId="30535" xr:uid="{00000000-0005-0000-0000-0000CC760000}"/>
    <cellStyle name="Note 2 3 2 3 3 7 4" xfId="30536" xr:uid="{00000000-0005-0000-0000-0000CD760000}"/>
    <cellStyle name="Note 2 3 2 3 3 7 5" xfId="30537" xr:uid="{00000000-0005-0000-0000-0000CE760000}"/>
    <cellStyle name="Note 2 3 2 3 3 7 6" xfId="30538" xr:uid="{00000000-0005-0000-0000-0000CF760000}"/>
    <cellStyle name="Note 2 3 2 3 3 7 7" xfId="30539" xr:uid="{00000000-0005-0000-0000-0000D0760000}"/>
    <cellStyle name="Note 2 3 2 3 3 7 8" xfId="30540" xr:uid="{00000000-0005-0000-0000-0000D1760000}"/>
    <cellStyle name="Note 2 3 2 3 3 8" xfId="30541" xr:uid="{00000000-0005-0000-0000-0000D2760000}"/>
    <cellStyle name="Note 2 3 2 3 3 8 2" xfId="30542" xr:uid="{00000000-0005-0000-0000-0000D3760000}"/>
    <cellStyle name="Note 2 3 2 3 3 8 3" xfId="30543" xr:uid="{00000000-0005-0000-0000-0000D4760000}"/>
    <cellStyle name="Note 2 3 2 3 3 8 4" xfId="30544" xr:uid="{00000000-0005-0000-0000-0000D5760000}"/>
    <cellStyle name="Note 2 3 2 3 3 8 5" xfId="30545" xr:uid="{00000000-0005-0000-0000-0000D6760000}"/>
    <cellStyle name="Note 2 3 2 3 3 8 6" xfId="30546" xr:uid="{00000000-0005-0000-0000-0000D7760000}"/>
    <cellStyle name="Note 2 3 2 3 3 8 7" xfId="30547" xr:uid="{00000000-0005-0000-0000-0000D8760000}"/>
    <cellStyle name="Note 2 3 2 3 3 8 8" xfId="30548" xr:uid="{00000000-0005-0000-0000-0000D9760000}"/>
    <cellStyle name="Note 2 3 2 3 3 9" xfId="30549" xr:uid="{00000000-0005-0000-0000-0000DA760000}"/>
    <cellStyle name="Note 2 3 2 3 3 9 2" xfId="30550" xr:uid="{00000000-0005-0000-0000-0000DB760000}"/>
    <cellStyle name="Note 2 3 2 3 3 9 3" xfId="30551" xr:uid="{00000000-0005-0000-0000-0000DC760000}"/>
    <cellStyle name="Note 2 3 2 3 3 9 4" xfId="30552" xr:uid="{00000000-0005-0000-0000-0000DD760000}"/>
    <cellStyle name="Note 2 3 2 3 3 9 5" xfId="30553" xr:uid="{00000000-0005-0000-0000-0000DE760000}"/>
    <cellStyle name="Note 2 3 2 3 3 9 6" xfId="30554" xr:uid="{00000000-0005-0000-0000-0000DF760000}"/>
    <cellStyle name="Note 2 3 2 3 3 9 7" xfId="30555" xr:uid="{00000000-0005-0000-0000-0000E0760000}"/>
    <cellStyle name="Note 2 3 2 3 3 9 8" xfId="30556" xr:uid="{00000000-0005-0000-0000-0000E1760000}"/>
    <cellStyle name="Note 2 3 2 3 4" xfId="1186" xr:uid="{00000000-0005-0000-0000-0000E2760000}"/>
    <cellStyle name="Note 2 3 2 3 4 10" xfId="30557" xr:uid="{00000000-0005-0000-0000-0000E3760000}"/>
    <cellStyle name="Note 2 3 2 3 4 11" xfId="30558" xr:uid="{00000000-0005-0000-0000-0000E4760000}"/>
    <cellStyle name="Note 2 3 2 3 4 12" xfId="30559" xr:uid="{00000000-0005-0000-0000-0000E5760000}"/>
    <cellStyle name="Note 2 3 2 3 4 13" xfId="30560" xr:uid="{00000000-0005-0000-0000-0000E6760000}"/>
    <cellStyle name="Note 2 3 2 3 4 14" xfId="30561" xr:uid="{00000000-0005-0000-0000-0000E7760000}"/>
    <cellStyle name="Note 2 3 2 3 4 15" xfId="30562" xr:uid="{00000000-0005-0000-0000-0000E8760000}"/>
    <cellStyle name="Note 2 3 2 3 4 16" xfId="30563" xr:uid="{00000000-0005-0000-0000-0000E9760000}"/>
    <cellStyle name="Note 2 3 2 3 4 2" xfId="1187" xr:uid="{00000000-0005-0000-0000-0000EA760000}"/>
    <cellStyle name="Note 2 3 2 3 4 2 10" xfId="30564" xr:uid="{00000000-0005-0000-0000-0000EB760000}"/>
    <cellStyle name="Note 2 3 2 3 4 2 2" xfId="30565" xr:uid="{00000000-0005-0000-0000-0000EC760000}"/>
    <cellStyle name="Note 2 3 2 3 4 2 2 2" xfId="30566" xr:uid="{00000000-0005-0000-0000-0000ED760000}"/>
    <cellStyle name="Note 2 3 2 3 4 2 2 3" xfId="30567" xr:uid="{00000000-0005-0000-0000-0000EE760000}"/>
    <cellStyle name="Note 2 3 2 3 4 2 2 4" xfId="30568" xr:uid="{00000000-0005-0000-0000-0000EF760000}"/>
    <cellStyle name="Note 2 3 2 3 4 2 2 5" xfId="30569" xr:uid="{00000000-0005-0000-0000-0000F0760000}"/>
    <cellStyle name="Note 2 3 2 3 4 2 2 6" xfId="30570" xr:uid="{00000000-0005-0000-0000-0000F1760000}"/>
    <cellStyle name="Note 2 3 2 3 4 2 2 7" xfId="30571" xr:uid="{00000000-0005-0000-0000-0000F2760000}"/>
    <cellStyle name="Note 2 3 2 3 4 2 2 8" xfId="30572" xr:uid="{00000000-0005-0000-0000-0000F3760000}"/>
    <cellStyle name="Note 2 3 2 3 4 2 3" xfId="30573" xr:uid="{00000000-0005-0000-0000-0000F4760000}"/>
    <cellStyle name="Note 2 3 2 3 4 2 4" xfId="30574" xr:uid="{00000000-0005-0000-0000-0000F5760000}"/>
    <cellStyle name="Note 2 3 2 3 4 2 5" xfId="30575" xr:uid="{00000000-0005-0000-0000-0000F6760000}"/>
    <cellStyle name="Note 2 3 2 3 4 2 6" xfId="30576" xr:uid="{00000000-0005-0000-0000-0000F7760000}"/>
    <cellStyle name="Note 2 3 2 3 4 2 7" xfId="30577" xr:uid="{00000000-0005-0000-0000-0000F8760000}"/>
    <cellStyle name="Note 2 3 2 3 4 2 8" xfId="30578" xr:uid="{00000000-0005-0000-0000-0000F9760000}"/>
    <cellStyle name="Note 2 3 2 3 4 2 9" xfId="30579" xr:uid="{00000000-0005-0000-0000-0000FA760000}"/>
    <cellStyle name="Note 2 3 2 3 4 3" xfId="30580" xr:uid="{00000000-0005-0000-0000-0000FB760000}"/>
    <cellStyle name="Note 2 3 2 3 4 3 10" xfId="30581" xr:uid="{00000000-0005-0000-0000-0000FC760000}"/>
    <cellStyle name="Note 2 3 2 3 4 3 2" xfId="30582" xr:uid="{00000000-0005-0000-0000-0000FD760000}"/>
    <cellStyle name="Note 2 3 2 3 4 3 2 2" xfId="30583" xr:uid="{00000000-0005-0000-0000-0000FE760000}"/>
    <cellStyle name="Note 2 3 2 3 4 3 2 3" xfId="30584" xr:uid="{00000000-0005-0000-0000-0000FF760000}"/>
    <cellStyle name="Note 2 3 2 3 4 3 2 4" xfId="30585" xr:uid="{00000000-0005-0000-0000-000000770000}"/>
    <cellStyle name="Note 2 3 2 3 4 3 2 5" xfId="30586" xr:uid="{00000000-0005-0000-0000-000001770000}"/>
    <cellStyle name="Note 2 3 2 3 4 3 2 6" xfId="30587" xr:uid="{00000000-0005-0000-0000-000002770000}"/>
    <cellStyle name="Note 2 3 2 3 4 3 2 7" xfId="30588" xr:uid="{00000000-0005-0000-0000-000003770000}"/>
    <cellStyle name="Note 2 3 2 3 4 3 2 8" xfId="30589" xr:uid="{00000000-0005-0000-0000-000004770000}"/>
    <cellStyle name="Note 2 3 2 3 4 3 3" xfId="30590" xr:uid="{00000000-0005-0000-0000-000005770000}"/>
    <cellStyle name="Note 2 3 2 3 4 3 4" xfId="30591" xr:uid="{00000000-0005-0000-0000-000006770000}"/>
    <cellStyle name="Note 2 3 2 3 4 3 5" xfId="30592" xr:uid="{00000000-0005-0000-0000-000007770000}"/>
    <cellStyle name="Note 2 3 2 3 4 3 6" xfId="30593" xr:uid="{00000000-0005-0000-0000-000008770000}"/>
    <cellStyle name="Note 2 3 2 3 4 3 7" xfId="30594" xr:uid="{00000000-0005-0000-0000-000009770000}"/>
    <cellStyle name="Note 2 3 2 3 4 3 8" xfId="30595" xr:uid="{00000000-0005-0000-0000-00000A770000}"/>
    <cellStyle name="Note 2 3 2 3 4 3 9" xfId="30596" xr:uid="{00000000-0005-0000-0000-00000B770000}"/>
    <cellStyle name="Note 2 3 2 3 4 4" xfId="30597" xr:uid="{00000000-0005-0000-0000-00000C770000}"/>
    <cellStyle name="Note 2 3 2 3 4 4 2" xfId="30598" xr:uid="{00000000-0005-0000-0000-00000D770000}"/>
    <cellStyle name="Note 2 3 2 3 4 4 3" xfId="30599" xr:uid="{00000000-0005-0000-0000-00000E770000}"/>
    <cellStyle name="Note 2 3 2 3 4 4 4" xfId="30600" xr:uid="{00000000-0005-0000-0000-00000F770000}"/>
    <cellStyle name="Note 2 3 2 3 4 4 5" xfId="30601" xr:uid="{00000000-0005-0000-0000-000010770000}"/>
    <cellStyle name="Note 2 3 2 3 4 4 6" xfId="30602" xr:uid="{00000000-0005-0000-0000-000011770000}"/>
    <cellStyle name="Note 2 3 2 3 4 4 7" xfId="30603" xr:uid="{00000000-0005-0000-0000-000012770000}"/>
    <cellStyle name="Note 2 3 2 3 4 4 8" xfId="30604" xr:uid="{00000000-0005-0000-0000-000013770000}"/>
    <cellStyle name="Note 2 3 2 3 4 4 9" xfId="30605" xr:uid="{00000000-0005-0000-0000-000014770000}"/>
    <cellStyle name="Note 2 3 2 3 4 5" xfId="30606" xr:uid="{00000000-0005-0000-0000-000015770000}"/>
    <cellStyle name="Note 2 3 2 3 4 5 2" xfId="30607" xr:uid="{00000000-0005-0000-0000-000016770000}"/>
    <cellStyle name="Note 2 3 2 3 4 5 3" xfId="30608" xr:uid="{00000000-0005-0000-0000-000017770000}"/>
    <cellStyle name="Note 2 3 2 3 4 5 4" xfId="30609" xr:uid="{00000000-0005-0000-0000-000018770000}"/>
    <cellStyle name="Note 2 3 2 3 4 5 5" xfId="30610" xr:uid="{00000000-0005-0000-0000-000019770000}"/>
    <cellStyle name="Note 2 3 2 3 4 5 6" xfId="30611" xr:uid="{00000000-0005-0000-0000-00001A770000}"/>
    <cellStyle name="Note 2 3 2 3 4 5 7" xfId="30612" xr:uid="{00000000-0005-0000-0000-00001B770000}"/>
    <cellStyle name="Note 2 3 2 3 4 5 8" xfId="30613" xr:uid="{00000000-0005-0000-0000-00001C770000}"/>
    <cellStyle name="Note 2 3 2 3 4 6" xfId="30614" xr:uid="{00000000-0005-0000-0000-00001D770000}"/>
    <cellStyle name="Note 2 3 2 3 4 6 2" xfId="30615" xr:uid="{00000000-0005-0000-0000-00001E770000}"/>
    <cellStyle name="Note 2 3 2 3 4 6 3" xfId="30616" xr:uid="{00000000-0005-0000-0000-00001F770000}"/>
    <cellStyle name="Note 2 3 2 3 4 6 4" xfId="30617" xr:uid="{00000000-0005-0000-0000-000020770000}"/>
    <cellStyle name="Note 2 3 2 3 4 6 5" xfId="30618" xr:uid="{00000000-0005-0000-0000-000021770000}"/>
    <cellStyle name="Note 2 3 2 3 4 6 6" xfId="30619" xr:uid="{00000000-0005-0000-0000-000022770000}"/>
    <cellStyle name="Note 2 3 2 3 4 6 7" xfId="30620" xr:uid="{00000000-0005-0000-0000-000023770000}"/>
    <cellStyle name="Note 2 3 2 3 4 6 8" xfId="30621" xr:uid="{00000000-0005-0000-0000-000024770000}"/>
    <cellStyle name="Note 2 3 2 3 4 7" xfId="30622" xr:uid="{00000000-0005-0000-0000-000025770000}"/>
    <cellStyle name="Note 2 3 2 3 4 7 2" xfId="30623" xr:uid="{00000000-0005-0000-0000-000026770000}"/>
    <cellStyle name="Note 2 3 2 3 4 7 3" xfId="30624" xr:uid="{00000000-0005-0000-0000-000027770000}"/>
    <cellStyle name="Note 2 3 2 3 4 7 4" xfId="30625" xr:uid="{00000000-0005-0000-0000-000028770000}"/>
    <cellStyle name="Note 2 3 2 3 4 7 5" xfId="30626" xr:uid="{00000000-0005-0000-0000-000029770000}"/>
    <cellStyle name="Note 2 3 2 3 4 7 6" xfId="30627" xr:uid="{00000000-0005-0000-0000-00002A770000}"/>
    <cellStyle name="Note 2 3 2 3 4 7 7" xfId="30628" xr:uid="{00000000-0005-0000-0000-00002B770000}"/>
    <cellStyle name="Note 2 3 2 3 4 7 8" xfId="30629" xr:uid="{00000000-0005-0000-0000-00002C770000}"/>
    <cellStyle name="Note 2 3 2 3 4 8" xfId="30630" xr:uid="{00000000-0005-0000-0000-00002D770000}"/>
    <cellStyle name="Note 2 3 2 3 4 8 2" xfId="30631" xr:uid="{00000000-0005-0000-0000-00002E770000}"/>
    <cellStyle name="Note 2 3 2 3 4 8 3" xfId="30632" xr:uid="{00000000-0005-0000-0000-00002F770000}"/>
    <cellStyle name="Note 2 3 2 3 4 8 4" xfId="30633" xr:uid="{00000000-0005-0000-0000-000030770000}"/>
    <cellStyle name="Note 2 3 2 3 4 8 5" xfId="30634" xr:uid="{00000000-0005-0000-0000-000031770000}"/>
    <cellStyle name="Note 2 3 2 3 4 8 6" xfId="30635" xr:uid="{00000000-0005-0000-0000-000032770000}"/>
    <cellStyle name="Note 2 3 2 3 4 8 7" xfId="30636" xr:uid="{00000000-0005-0000-0000-000033770000}"/>
    <cellStyle name="Note 2 3 2 3 4 8 8" xfId="30637" xr:uid="{00000000-0005-0000-0000-000034770000}"/>
    <cellStyle name="Note 2 3 2 3 4 9" xfId="30638" xr:uid="{00000000-0005-0000-0000-000035770000}"/>
    <cellStyle name="Note 2 3 2 3 5" xfId="1188" xr:uid="{00000000-0005-0000-0000-000036770000}"/>
    <cellStyle name="Note 2 3 2 3 5 10" xfId="30639" xr:uid="{00000000-0005-0000-0000-000037770000}"/>
    <cellStyle name="Note 2 3 2 3 5 2" xfId="30640" xr:uid="{00000000-0005-0000-0000-000038770000}"/>
    <cellStyle name="Note 2 3 2 3 5 2 2" xfId="30641" xr:uid="{00000000-0005-0000-0000-000039770000}"/>
    <cellStyle name="Note 2 3 2 3 5 2 3" xfId="30642" xr:uid="{00000000-0005-0000-0000-00003A770000}"/>
    <cellStyle name="Note 2 3 2 3 5 2 4" xfId="30643" xr:uid="{00000000-0005-0000-0000-00003B770000}"/>
    <cellStyle name="Note 2 3 2 3 5 2 5" xfId="30644" xr:uid="{00000000-0005-0000-0000-00003C770000}"/>
    <cellStyle name="Note 2 3 2 3 5 2 6" xfId="30645" xr:uid="{00000000-0005-0000-0000-00003D770000}"/>
    <cellStyle name="Note 2 3 2 3 5 2 7" xfId="30646" xr:uid="{00000000-0005-0000-0000-00003E770000}"/>
    <cellStyle name="Note 2 3 2 3 5 2 8" xfId="30647" xr:uid="{00000000-0005-0000-0000-00003F770000}"/>
    <cellStyle name="Note 2 3 2 3 5 3" xfId="30648" xr:uid="{00000000-0005-0000-0000-000040770000}"/>
    <cellStyle name="Note 2 3 2 3 5 4" xfId="30649" xr:uid="{00000000-0005-0000-0000-000041770000}"/>
    <cellStyle name="Note 2 3 2 3 5 5" xfId="30650" xr:uid="{00000000-0005-0000-0000-000042770000}"/>
    <cellStyle name="Note 2 3 2 3 5 6" xfId="30651" xr:uid="{00000000-0005-0000-0000-000043770000}"/>
    <cellStyle name="Note 2 3 2 3 5 7" xfId="30652" xr:uid="{00000000-0005-0000-0000-000044770000}"/>
    <cellStyle name="Note 2 3 2 3 5 8" xfId="30653" xr:uid="{00000000-0005-0000-0000-000045770000}"/>
    <cellStyle name="Note 2 3 2 3 5 9" xfId="30654" xr:uid="{00000000-0005-0000-0000-000046770000}"/>
    <cellStyle name="Note 2 3 2 3 6" xfId="30655" xr:uid="{00000000-0005-0000-0000-000047770000}"/>
    <cellStyle name="Note 2 3 2 3 6 10" xfId="30656" xr:uid="{00000000-0005-0000-0000-000048770000}"/>
    <cellStyle name="Note 2 3 2 3 6 2" xfId="30657" xr:uid="{00000000-0005-0000-0000-000049770000}"/>
    <cellStyle name="Note 2 3 2 3 6 2 2" xfId="30658" xr:uid="{00000000-0005-0000-0000-00004A770000}"/>
    <cellStyle name="Note 2 3 2 3 6 2 3" xfId="30659" xr:uid="{00000000-0005-0000-0000-00004B770000}"/>
    <cellStyle name="Note 2 3 2 3 6 2 4" xfId="30660" xr:uid="{00000000-0005-0000-0000-00004C770000}"/>
    <cellStyle name="Note 2 3 2 3 6 2 5" xfId="30661" xr:uid="{00000000-0005-0000-0000-00004D770000}"/>
    <cellStyle name="Note 2 3 2 3 6 2 6" xfId="30662" xr:uid="{00000000-0005-0000-0000-00004E770000}"/>
    <cellStyle name="Note 2 3 2 3 6 2 7" xfId="30663" xr:uid="{00000000-0005-0000-0000-00004F770000}"/>
    <cellStyle name="Note 2 3 2 3 6 2 8" xfId="30664" xr:uid="{00000000-0005-0000-0000-000050770000}"/>
    <cellStyle name="Note 2 3 2 3 6 3" xfId="30665" xr:uid="{00000000-0005-0000-0000-000051770000}"/>
    <cellStyle name="Note 2 3 2 3 6 4" xfId="30666" xr:uid="{00000000-0005-0000-0000-000052770000}"/>
    <cellStyle name="Note 2 3 2 3 6 5" xfId="30667" xr:uid="{00000000-0005-0000-0000-000053770000}"/>
    <cellStyle name="Note 2 3 2 3 6 6" xfId="30668" xr:uid="{00000000-0005-0000-0000-000054770000}"/>
    <cellStyle name="Note 2 3 2 3 6 7" xfId="30669" xr:uid="{00000000-0005-0000-0000-000055770000}"/>
    <cellStyle name="Note 2 3 2 3 6 8" xfId="30670" xr:uid="{00000000-0005-0000-0000-000056770000}"/>
    <cellStyle name="Note 2 3 2 3 6 9" xfId="30671" xr:uid="{00000000-0005-0000-0000-000057770000}"/>
    <cellStyle name="Note 2 3 2 3 7" xfId="30672" xr:uid="{00000000-0005-0000-0000-000058770000}"/>
    <cellStyle name="Note 2 3 2 3 7 2" xfId="30673" xr:uid="{00000000-0005-0000-0000-000059770000}"/>
    <cellStyle name="Note 2 3 2 3 7 3" xfId="30674" xr:uid="{00000000-0005-0000-0000-00005A770000}"/>
    <cellStyle name="Note 2 3 2 3 7 4" xfId="30675" xr:uid="{00000000-0005-0000-0000-00005B770000}"/>
    <cellStyle name="Note 2 3 2 3 7 5" xfId="30676" xr:uid="{00000000-0005-0000-0000-00005C770000}"/>
    <cellStyle name="Note 2 3 2 3 7 6" xfId="30677" xr:uid="{00000000-0005-0000-0000-00005D770000}"/>
    <cellStyle name="Note 2 3 2 3 7 7" xfId="30678" xr:uid="{00000000-0005-0000-0000-00005E770000}"/>
    <cellStyle name="Note 2 3 2 3 7 8" xfId="30679" xr:uid="{00000000-0005-0000-0000-00005F770000}"/>
    <cellStyle name="Note 2 3 2 3 7 9" xfId="30680" xr:uid="{00000000-0005-0000-0000-000060770000}"/>
    <cellStyle name="Note 2 3 2 3 8" xfId="30681" xr:uid="{00000000-0005-0000-0000-000061770000}"/>
    <cellStyle name="Note 2 3 2 3 8 2" xfId="30682" xr:uid="{00000000-0005-0000-0000-000062770000}"/>
    <cellStyle name="Note 2 3 2 3 8 3" xfId="30683" xr:uid="{00000000-0005-0000-0000-000063770000}"/>
    <cellStyle name="Note 2 3 2 3 8 4" xfId="30684" xr:uid="{00000000-0005-0000-0000-000064770000}"/>
    <cellStyle name="Note 2 3 2 3 8 5" xfId="30685" xr:uid="{00000000-0005-0000-0000-000065770000}"/>
    <cellStyle name="Note 2 3 2 3 8 6" xfId="30686" xr:uid="{00000000-0005-0000-0000-000066770000}"/>
    <cellStyle name="Note 2 3 2 3 8 7" xfId="30687" xr:uid="{00000000-0005-0000-0000-000067770000}"/>
    <cellStyle name="Note 2 3 2 3 8 8" xfId="30688" xr:uid="{00000000-0005-0000-0000-000068770000}"/>
    <cellStyle name="Note 2 3 2 3 9" xfId="30689" xr:uid="{00000000-0005-0000-0000-000069770000}"/>
    <cellStyle name="Note 2 3 2 3 9 2" xfId="30690" xr:uid="{00000000-0005-0000-0000-00006A770000}"/>
    <cellStyle name="Note 2 3 2 3 9 3" xfId="30691" xr:uid="{00000000-0005-0000-0000-00006B770000}"/>
    <cellStyle name="Note 2 3 2 3 9 4" xfId="30692" xr:uid="{00000000-0005-0000-0000-00006C770000}"/>
    <cellStyle name="Note 2 3 2 3 9 5" xfId="30693" xr:uid="{00000000-0005-0000-0000-00006D770000}"/>
    <cellStyle name="Note 2 3 2 3 9 6" xfId="30694" xr:uid="{00000000-0005-0000-0000-00006E770000}"/>
    <cellStyle name="Note 2 3 2 3 9 7" xfId="30695" xr:uid="{00000000-0005-0000-0000-00006F770000}"/>
    <cellStyle name="Note 2 3 2 3 9 8" xfId="30696" xr:uid="{00000000-0005-0000-0000-000070770000}"/>
    <cellStyle name="Note 2 3 2 4" xfId="1189" xr:uid="{00000000-0005-0000-0000-000071770000}"/>
    <cellStyle name="Note 2 3 2 4 10" xfId="30697" xr:uid="{00000000-0005-0000-0000-000072770000}"/>
    <cellStyle name="Note 2 3 2 4 11" xfId="30698" xr:uid="{00000000-0005-0000-0000-000073770000}"/>
    <cellStyle name="Note 2 3 2 4 12" xfId="30699" xr:uid="{00000000-0005-0000-0000-000074770000}"/>
    <cellStyle name="Note 2 3 2 4 13" xfId="30700" xr:uid="{00000000-0005-0000-0000-000075770000}"/>
    <cellStyle name="Note 2 3 2 4 14" xfId="30701" xr:uid="{00000000-0005-0000-0000-000076770000}"/>
    <cellStyle name="Note 2 3 2 4 15" xfId="30702" xr:uid="{00000000-0005-0000-0000-000077770000}"/>
    <cellStyle name="Note 2 3 2 4 16" xfId="30703" xr:uid="{00000000-0005-0000-0000-000078770000}"/>
    <cellStyle name="Note 2 3 2 4 17" xfId="30704" xr:uid="{00000000-0005-0000-0000-000079770000}"/>
    <cellStyle name="Note 2 3 2 4 2" xfId="1190" xr:uid="{00000000-0005-0000-0000-00007A770000}"/>
    <cellStyle name="Note 2 3 2 4 2 10" xfId="30705" xr:uid="{00000000-0005-0000-0000-00007B770000}"/>
    <cellStyle name="Note 2 3 2 4 2 11" xfId="30706" xr:uid="{00000000-0005-0000-0000-00007C770000}"/>
    <cellStyle name="Note 2 3 2 4 2 12" xfId="30707" xr:uid="{00000000-0005-0000-0000-00007D770000}"/>
    <cellStyle name="Note 2 3 2 4 2 13" xfId="30708" xr:uid="{00000000-0005-0000-0000-00007E770000}"/>
    <cellStyle name="Note 2 3 2 4 2 14" xfId="30709" xr:uid="{00000000-0005-0000-0000-00007F770000}"/>
    <cellStyle name="Note 2 3 2 4 2 15" xfId="30710" xr:uid="{00000000-0005-0000-0000-000080770000}"/>
    <cellStyle name="Note 2 3 2 4 2 16" xfId="30711" xr:uid="{00000000-0005-0000-0000-000081770000}"/>
    <cellStyle name="Note 2 3 2 4 2 2" xfId="1191" xr:uid="{00000000-0005-0000-0000-000082770000}"/>
    <cellStyle name="Note 2 3 2 4 2 2 10" xfId="30712" xr:uid="{00000000-0005-0000-0000-000083770000}"/>
    <cellStyle name="Note 2 3 2 4 2 2 2" xfId="30713" xr:uid="{00000000-0005-0000-0000-000084770000}"/>
    <cellStyle name="Note 2 3 2 4 2 2 2 2" xfId="30714" xr:uid="{00000000-0005-0000-0000-000085770000}"/>
    <cellStyle name="Note 2 3 2 4 2 2 2 3" xfId="30715" xr:uid="{00000000-0005-0000-0000-000086770000}"/>
    <cellStyle name="Note 2 3 2 4 2 2 2 4" xfId="30716" xr:uid="{00000000-0005-0000-0000-000087770000}"/>
    <cellStyle name="Note 2 3 2 4 2 2 2 5" xfId="30717" xr:uid="{00000000-0005-0000-0000-000088770000}"/>
    <cellStyle name="Note 2 3 2 4 2 2 2 6" xfId="30718" xr:uid="{00000000-0005-0000-0000-000089770000}"/>
    <cellStyle name="Note 2 3 2 4 2 2 2 7" xfId="30719" xr:uid="{00000000-0005-0000-0000-00008A770000}"/>
    <cellStyle name="Note 2 3 2 4 2 2 2 8" xfId="30720" xr:uid="{00000000-0005-0000-0000-00008B770000}"/>
    <cellStyle name="Note 2 3 2 4 2 2 3" xfId="30721" xr:uid="{00000000-0005-0000-0000-00008C770000}"/>
    <cellStyle name="Note 2 3 2 4 2 2 4" xfId="30722" xr:uid="{00000000-0005-0000-0000-00008D770000}"/>
    <cellStyle name="Note 2 3 2 4 2 2 5" xfId="30723" xr:uid="{00000000-0005-0000-0000-00008E770000}"/>
    <cellStyle name="Note 2 3 2 4 2 2 6" xfId="30724" xr:uid="{00000000-0005-0000-0000-00008F770000}"/>
    <cellStyle name="Note 2 3 2 4 2 2 7" xfId="30725" xr:uid="{00000000-0005-0000-0000-000090770000}"/>
    <cellStyle name="Note 2 3 2 4 2 2 8" xfId="30726" xr:uid="{00000000-0005-0000-0000-000091770000}"/>
    <cellStyle name="Note 2 3 2 4 2 2 9" xfId="30727" xr:uid="{00000000-0005-0000-0000-000092770000}"/>
    <cellStyle name="Note 2 3 2 4 2 3" xfId="30728" xr:uid="{00000000-0005-0000-0000-000093770000}"/>
    <cellStyle name="Note 2 3 2 4 2 3 10" xfId="30729" xr:uid="{00000000-0005-0000-0000-000094770000}"/>
    <cellStyle name="Note 2 3 2 4 2 3 2" xfId="30730" xr:uid="{00000000-0005-0000-0000-000095770000}"/>
    <cellStyle name="Note 2 3 2 4 2 3 2 2" xfId="30731" xr:uid="{00000000-0005-0000-0000-000096770000}"/>
    <cellStyle name="Note 2 3 2 4 2 3 2 3" xfId="30732" xr:uid="{00000000-0005-0000-0000-000097770000}"/>
    <cellStyle name="Note 2 3 2 4 2 3 2 4" xfId="30733" xr:uid="{00000000-0005-0000-0000-000098770000}"/>
    <cellStyle name="Note 2 3 2 4 2 3 2 5" xfId="30734" xr:uid="{00000000-0005-0000-0000-000099770000}"/>
    <cellStyle name="Note 2 3 2 4 2 3 2 6" xfId="30735" xr:uid="{00000000-0005-0000-0000-00009A770000}"/>
    <cellStyle name="Note 2 3 2 4 2 3 2 7" xfId="30736" xr:uid="{00000000-0005-0000-0000-00009B770000}"/>
    <cellStyle name="Note 2 3 2 4 2 3 2 8" xfId="30737" xr:uid="{00000000-0005-0000-0000-00009C770000}"/>
    <cellStyle name="Note 2 3 2 4 2 3 3" xfId="30738" xr:uid="{00000000-0005-0000-0000-00009D770000}"/>
    <cellStyle name="Note 2 3 2 4 2 3 4" xfId="30739" xr:uid="{00000000-0005-0000-0000-00009E770000}"/>
    <cellStyle name="Note 2 3 2 4 2 3 5" xfId="30740" xr:uid="{00000000-0005-0000-0000-00009F770000}"/>
    <cellStyle name="Note 2 3 2 4 2 3 6" xfId="30741" xr:uid="{00000000-0005-0000-0000-0000A0770000}"/>
    <cellStyle name="Note 2 3 2 4 2 3 7" xfId="30742" xr:uid="{00000000-0005-0000-0000-0000A1770000}"/>
    <cellStyle name="Note 2 3 2 4 2 3 8" xfId="30743" xr:uid="{00000000-0005-0000-0000-0000A2770000}"/>
    <cellStyle name="Note 2 3 2 4 2 3 9" xfId="30744" xr:uid="{00000000-0005-0000-0000-0000A3770000}"/>
    <cellStyle name="Note 2 3 2 4 2 4" xfId="30745" xr:uid="{00000000-0005-0000-0000-0000A4770000}"/>
    <cellStyle name="Note 2 3 2 4 2 4 2" xfId="30746" xr:uid="{00000000-0005-0000-0000-0000A5770000}"/>
    <cellStyle name="Note 2 3 2 4 2 4 3" xfId="30747" xr:uid="{00000000-0005-0000-0000-0000A6770000}"/>
    <cellStyle name="Note 2 3 2 4 2 4 4" xfId="30748" xr:uid="{00000000-0005-0000-0000-0000A7770000}"/>
    <cellStyle name="Note 2 3 2 4 2 4 5" xfId="30749" xr:uid="{00000000-0005-0000-0000-0000A8770000}"/>
    <cellStyle name="Note 2 3 2 4 2 4 6" xfId="30750" xr:uid="{00000000-0005-0000-0000-0000A9770000}"/>
    <cellStyle name="Note 2 3 2 4 2 4 7" xfId="30751" xr:uid="{00000000-0005-0000-0000-0000AA770000}"/>
    <cellStyle name="Note 2 3 2 4 2 4 8" xfId="30752" xr:uid="{00000000-0005-0000-0000-0000AB770000}"/>
    <cellStyle name="Note 2 3 2 4 2 4 9" xfId="30753" xr:uid="{00000000-0005-0000-0000-0000AC770000}"/>
    <cellStyle name="Note 2 3 2 4 2 5" xfId="30754" xr:uid="{00000000-0005-0000-0000-0000AD770000}"/>
    <cellStyle name="Note 2 3 2 4 2 5 2" xfId="30755" xr:uid="{00000000-0005-0000-0000-0000AE770000}"/>
    <cellStyle name="Note 2 3 2 4 2 5 3" xfId="30756" xr:uid="{00000000-0005-0000-0000-0000AF770000}"/>
    <cellStyle name="Note 2 3 2 4 2 5 4" xfId="30757" xr:uid="{00000000-0005-0000-0000-0000B0770000}"/>
    <cellStyle name="Note 2 3 2 4 2 5 5" xfId="30758" xr:uid="{00000000-0005-0000-0000-0000B1770000}"/>
    <cellStyle name="Note 2 3 2 4 2 5 6" xfId="30759" xr:uid="{00000000-0005-0000-0000-0000B2770000}"/>
    <cellStyle name="Note 2 3 2 4 2 5 7" xfId="30760" xr:uid="{00000000-0005-0000-0000-0000B3770000}"/>
    <cellStyle name="Note 2 3 2 4 2 5 8" xfId="30761" xr:uid="{00000000-0005-0000-0000-0000B4770000}"/>
    <cellStyle name="Note 2 3 2 4 2 6" xfId="30762" xr:uid="{00000000-0005-0000-0000-0000B5770000}"/>
    <cellStyle name="Note 2 3 2 4 2 6 2" xfId="30763" xr:uid="{00000000-0005-0000-0000-0000B6770000}"/>
    <cellStyle name="Note 2 3 2 4 2 6 3" xfId="30764" xr:uid="{00000000-0005-0000-0000-0000B7770000}"/>
    <cellStyle name="Note 2 3 2 4 2 6 4" xfId="30765" xr:uid="{00000000-0005-0000-0000-0000B8770000}"/>
    <cellStyle name="Note 2 3 2 4 2 6 5" xfId="30766" xr:uid="{00000000-0005-0000-0000-0000B9770000}"/>
    <cellStyle name="Note 2 3 2 4 2 6 6" xfId="30767" xr:uid="{00000000-0005-0000-0000-0000BA770000}"/>
    <cellStyle name="Note 2 3 2 4 2 6 7" xfId="30768" xr:uid="{00000000-0005-0000-0000-0000BB770000}"/>
    <cellStyle name="Note 2 3 2 4 2 6 8" xfId="30769" xr:uid="{00000000-0005-0000-0000-0000BC770000}"/>
    <cellStyle name="Note 2 3 2 4 2 7" xfId="30770" xr:uid="{00000000-0005-0000-0000-0000BD770000}"/>
    <cellStyle name="Note 2 3 2 4 2 7 2" xfId="30771" xr:uid="{00000000-0005-0000-0000-0000BE770000}"/>
    <cellStyle name="Note 2 3 2 4 2 7 3" xfId="30772" xr:uid="{00000000-0005-0000-0000-0000BF770000}"/>
    <cellStyle name="Note 2 3 2 4 2 7 4" xfId="30773" xr:uid="{00000000-0005-0000-0000-0000C0770000}"/>
    <cellStyle name="Note 2 3 2 4 2 7 5" xfId="30774" xr:uid="{00000000-0005-0000-0000-0000C1770000}"/>
    <cellStyle name="Note 2 3 2 4 2 7 6" xfId="30775" xr:uid="{00000000-0005-0000-0000-0000C2770000}"/>
    <cellStyle name="Note 2 3 2 4 2 7 7" xfId="30776" xr:uid="{00000000-0005-0000-0000-0000C3770000}"/>
    <cellStyle name="Note 2 3 2 4 2 7 8" xfId="30777" xr:uid="{00000000-0005-0000-0000-0000C4770000}"/>
    <cellStyle name="Note 2 3 2 4 2 8" xfId="30778" xr:uid="{00000000-0005-0000-0000-0000C5770000}"/>
    <cellStyle name="Note 2 3 2 4 2 8 2" xfId="30779" xr:uid="{00000000-0005-0000-0000-0000C6770000}"/>
    <cellStyle name="Note 2 3 2 4 2 8 3" xfId="30780" xr:uid="{00000000-0005-0000-0000-0000C7770000}"/>
    <cellStyle name="Note 2 3 2 4 2 8 4" xfId="30781" xr:uid="{00000000-0005-0000-0000-0000C8770000}"/>
    <cellStyle name="Note 2 3 2 4 2 8 5" xfId="30782" xr:uid="{00000000-0005-0000-0000-0000C9770000}"/>
    <cellStyle name="Note 2 3 2 4 2 8 6" xfId="30783" xr:uid="{00000000-0005-0000-0000-0000CA770000}"/>
    <cellStyle name="Note 2 3 2 4 2 8 7" xfId="30784" xr:uid="{00000000-0005-0000-0000-0000CB770000}"/>
    <cellStyle name="Note 2 3 2 4 2 8 8" xfId="30785" xr:uid="{00000000-0005-0000-0000-0000CC770000}"/>
    <cellStyle name="Note 2 3 2 4 2 9" xfId="30786" xr:uid="{00000000-0005-0000-0000-0000CD770000}"/>
    <cellStyle name="Note 2 3 2 4 3" xfId="1192" xr:uid="{00000000-0005-0000-0000-0000CE770000}"/>
    <cellStyle name="Note 2 3 2 4 3 10" xfId="30787" xr:uid="{00000000-0005-0000-0000-0000CF770000}"/>
    <cellStyle name="Note 2 3 2 4 3 2" xfId="30788" xr:uid="{00000000-0005-0000-0000-0000D0770000}"/>
    <cellStyle name="Note 2 3 2 4 3 2 2" xfId="30789" xr:uid="{00000000-0005-0000-0000-0000D1770000}"/>
    <cellStyle name="Note 2 3 2 4 3 2 3" xfId="30790" xr:uid="{00000000-0005-0000-0000-0000D2770000}"/>
    <cellStyle name="Note 2 3 2 4 3 2 4" xfId="30791" xr:uid="{00000000-0005-0000-0000-0000D3770000}"/>
    <cellStyle name="Note 2 3 2 4 3 2 5" xfId="30792" xr:uid="{00000000-0005-0000-0000-0000D4770000}"/>
    <cellStyle name="Note 2 3 2 4 3 2 6" xfId="30793" xr:uid="{00000000-0005-0000-0000-0000D5770000}"/>
    <cellStyle name="Note 2 3 2 4 3 2 7" xfId="30794" xr:uid="{00000000-0005-0000-0000-0000D6770000}"/>
    <cellStyle name="Note 2 3 2 4 3 2 8" xfId="30795" xr:uid="{00000000-0005-0000-0000-0000D7770000}"/>
    <cellStyle name="Note 2 3 2 4 3 3" xfId="30796" xr:uid="{00000000-0005-0000-0000-0000D8770000}"/>
    <cellStyle name="Note 2 3 2 4 3 4" xfId="30797" xr:uid="{00000000-0005-0000-0000-0000D9770000}"/>
    <cellStyle name="Note 2 3 2 4 3 5" xfId="30798" xr:uid="{00000000-0005-0000-0000-0000DA770000}"/>
    <cellStyle name="Note 2 3 2 4 3 6" xfId="30799" xr:uid="{00000000-0005-0000-0000-0000DB770000}"/>
    <cellStyle name="Note 2 3 2 4 3 7" xfId="30800" xr:uid="{00000000-0005-0000-0000-0000DC770000}"/>
    <cellStyle name="Note 2 3 2 4 3 8" xfId="30801" xr:uid="{00000000-0005-0000-0000-0000DD770000}"/>
    <cellStyle name="Note 2 3 2 4 3 9" xfId="30802" xr:uid="{00000000-0005-0000-0000-0000DE770000}"/>
    <cellStyle name="Note 2 3 2 4 4" xfId="30803" xr:uid="{00000000-0005-0000-0000-0000DF770000}"/>
    <cellStyle name="Note 2 3 2 4 4 10" xfId="30804" xr:uid="{00000000-0005-0000-0000-0000E0770000}"/>
    <cellStyle name="Note 2 3 2 4 4 2" xfId="30805" xr:uid="{00000000-0005-0000-0000-0000E1770000}"/>
    <cellStyle name="Note 2 3 2 4 4 2 2" xfId="30806" xr:uid="{00000000-0005-0000-0000-0000E2770000}"/>
    <cellStyle name="Note 2 3 2 4 4 2 3" xfId="30807" xr:uid="{00000000-0005-0000-0000-0000E3770000}"/>
    <cellStyle name="Note 2 3 2 4 4 2 4" xfId="30808" xr:uid="{00000000-0005-0000-0000-0000E4770000}"/>
    <cellStyle name="Note 2 3 2 4 4 2 5" xfId="30809" xr:uid="{00000000-0005-0000-0000-0000E5770000}"/>
    <cellStyle name="Note 2 3 2 4 4 2 6" xfId="30810" xr:uid="{00000000-0005-0000-0000-0000E6770000}"/>
    <cellStyle name="Note 2 3 2 4 4 2 7" xfId="30811" xr:uid="{00000000-0005-0000-0000-0000E7770000}"/>
    <cellStyle name="Note 2 3 2 4 4 2 8" xfId="30812" xr:uid="{00000000-0005-0000-0000-0000E8770000}"/>
    <cellStyle name="Note 2 3 2 4 4 3" xfId="30813" xr:uid="{00000000-0005-0000-0000-0000E9770000}"/>
    <cellStyle name="Note 2 3 2 4 4 4" xfId="30814" xr:uid="{00000000-0005-0000-0000-0000EA770000}"/>
    <cellStyle name="Note 2 3 2 4 4 5" xfId="30815" xr:uid="{00000000-0005-0000-0000-0000EB770000}"/>
    <cellStyle name="Note 2 3 2 4 4 6" xfId="30816" xr:uid="{00000000-0005-0000-0000-0000EC770000}"/>
    <cellStyle name="Note 2 3 2 4 4 7" xfId="30817" xr:uid="{00000000-0005-0000-0000-0000ED770000}"/>
    <cellStyle name="Note 2 3 2 4 4 8" xfId="30818" xr:uid="{00000000-0005-0000-0000-0000EE770000}"/>
    <cellStyle name="Note 2 3 2 4 4 9" xfId="30819" xr:uid="{00000000-0005-0000-0000-0000EF770000}"/>
    <cellStyle name="Note 2 3 2 4 5" xfId="30820" xr:uid="{00000000-0005-0000-0000-0000F0770000}"/>
    <cellStyle name="Note 2 3 2 4 5 2" xfId="30821" xr:uid="{00000000-0005-0000-0000-0000F1770000}"/>
    <cellStyle name="Note 2 3 2 4 5 3" xfId="30822" xr:uid="{00000000-0005-0000-0000-0000F2770000}"/>
    <cellStyle name="Note 2 3 2 4 5 4" xfId="30823" xr:uid="{00000000-0005-0000-0000-0000F3770000}"/>
    <cellStyle name="Note 2 3 2 4 5 5" xfId="30824" xr:uid="{00000000-0005-0000-0000-0000F4770000}"/>
    <cellStyle name="Note 2 3 2 4 5 6" xfId="30825" xr:uid="{00000000-0005-0000-0000-0000F5770000}"/>
    <cellStyle name="Note 2 3 2 4 5 7" xfId="30826" xr:uid="{00000000-0005-0000-0000-0000F6770000}"/>
    <cellStyle name="Note 2 3 2 4 5 8" xfId="30827" xr:uid="{00000000-0005-0000-0000-0000F7770000}"/>
    <cellStyle name="Note 2 3 2 4 5 9" xfId="30828" xr:uid="{00000000-0005-0000-0000-0000F8770000}"/>
    <cellStyle name="Note 2 3 2 4 6" xfId="30829" xr:uid="{00000000-0005-0000-0000-0000F9770000}"/>
    <cellStyle name="Note 2 3 2 4 6 2" xfId="30830" xr:uid="{00000000-0005-0000-0000-0000FA770000}"/>
    <cellStyle name="Note 2 3 2 4 6 3" xfId="30831" xr:uid="{00000000-0005-0000-0000-0000FB770000}"/>
    <cellStyle name="Note 2 3 2 4 6 4" xfId="30832" xr:uid="{00000000-0005-0000-0000-0000FC770000}"/>
    <cellStyle name="Note 2 3 2 4 6 5" xfId="30833" xr:uid="{00000000-0005-0000-0000-0000FD770000}"/>
    <cellStyle name="Note 2 3 2 4 6 6" xfId="30834" xr:uid="{00000000-0005-0000-0000-0000FE770000}"/>
    <cellStyle name="Note 2 3 2 4 6 7" xfId="30835" xr:uid="{00000000-0005-0000-0000-0000FF770000}"/>
    <cellStyle name="Note 2 3 2 4 6 8" xfId="30836" xr:uid="{00000000-0005-0000-0000-000000780000}"/>
    <cellStyle name="Note 2 3 2 4 7" xfId="30837" xr:uid="{00000000-0005-0000-0000-000001780000}"/>
    <cellStyle name="Note 2 3 2 4 7 2" xfId="30838" xr:uid="{00000000-0005-0000-0000-000002780000}"/>
    <cellStyle name="Note 2 3 2 4 7 3" xfId="30839" xr:uid="{00000000-0005-0000-0000-000003780000}"/>
    <cellStyle name="Note 2 3 2 4 7 4" xfId="30840" xr:uid="{00000000-0005-0000-0000-000004780000}"/>
    <cellStyle name="Note 2 3 2 4 7 5" xfId="30841" xr:uid="{00000000-0005-0000-0000-000005780000}"/>
    <cellStyle name="Note 2 3 2 4 7 6" xfId="30842" xr:uid="{00000000-0005-0000-0000-000006780000}"/>
    <cellStyle name="Note 2 3 2 4 7 7" xfId="30843" xr:uid="{00000000-0005-0000-0000-000007780000}"/>
    <cellStyle name="Note 2 3 2 4 7 8" xfId="30844" xr:uid="{00000000-0005-0000-0000-000008780000}"/>
    <cellStyle name="Note 2 3 2 4 8" xfId="30845" xr:uid="{00000000-0005-0000-0000-000009780000}"/>
    <cellStyle name="Note 2 3 2 4 8 2" xfId="30846" xr:uid="{00000000-0005-0000-0000-00000A780000}"/>
    <cellStyle name="Note 2 3 2 4 8 3" xfId="30847" xr:uid="{00000000-0005-0000-0000-00000B780000}"/>
    <cellStyle name="Note 2 3 2 4 8 4" xfId="30848" xr:uid="{00000000-0005-0000-0000-00000C780000}"/>
    <cellStyle name="Note 2 3 2 4 8 5" xfId="30849" xr:uid="{00000000-0005-0000-0000-00000D780000}"/>
    <cellStyle name="Note 2 3 2 4 8 6" xfId="30850" xr:uid="{00000000-0005-0000-0000-00000E780000}"/>
    <cellStyle name="Note 2 3 2 4 8 7" xfId="30851" xr:uid="{00000000-0005-0000-0000-00000F780000}"/>
    <cellStyle name="Note 2 3 2 4 8 8" xfId="30852" xr:uid="{00000000-0005-0000-0000-000010780000}"/>
    <cellStyle name="Note 2 3 2 4 9" xfId="30853" xr:uid="{00000000-0005-0000-0000-000011780000}"/>
    <cellStyle name="Note 2 3 2 4 9 2" xfId="30854" xr:uid="{00000000-0005-0000-0000-000012780000}"/>
    <cellStyle name="Note 2 3 2 4 9 3" xfId="30855" xr:uid="{00000000-0005-0000-0000-000013780000}"/>
    <cellStyle name="Note 2 3 2 4 9 4" xfId="30856" xr:uid="{00000000-0005-0000-0000-000014780000}"/>
    <cellStyle name="Note 2 3 2 4 9 5" xfId="30857" xr:uid="{00000000-0005-0000-0000-000015780000}"/>
    <cellStyle name="Note 2 3 2 4 9 6" xfId="30858" xr:uid="{00000000-0005-0000-0000-000016780000}"/>
    <cellStyle name="Note 2 3 2 4 9 7" xfId="30859" xr:uid="{00000000-0005-0000-0000-000017780000}"/>
    <cellStyle name="Note 2 3 2 4 9 8" xfId="30860" xr:uid="{00000000-0005-0000-0000-000018780000}"/>
    <cellStyle name="Note 2 3 2 5" xfId="1193" xr:uid="{00000000-0005-0000-0000-000019780000}"/>
    <cellStyle name="Note 2 3 2 5 10" xfId="30861" xr:uid="{00000000-0005-0000-0000-00001A780000}"/>
    <cellStyle name="Note 2 3 2 5 11" xfId="30862" xr:uid="{00000000-0005-0000-0000-00001B780000}"/>
    <cellStyle name="Note 2 3 2 5 12" xfId="30863" xr:uid="{00000000-0005-0000-0000-00001C780000}"/>
    <cellStyle name="Note 2 3 2 5 13" xfId="30864" xr:uid="{00000000-0005-0000-0000-00001D780000}"/>
    <cellStyle name="Note 2 3 2 5 14" xfId="30865" xr:uid="{00000000-0005-0000-0000-00001E780000}"/>
    <cellStyle name="Note 2 3 2 5 15" xfId="30866" xr:uid="{00000000-0005-0000-0000-00001F780000}"/>
    <cellStyle name="Note 2 3 2 5 16" xfId="30867" xr:uid="{00000000-0005-0000-0000-000020780000}"/>
    <cellStyle name="Note 2 3 2 5 17" xfId="30868" xr:uid="{00000000-0005-0000-0000-000021780000}"/>
    <cellStyle name="Note 2 3 2 5 2" xfId="1194" xr:uid="{00000000-0005-0000-0000-000022780000}"/>
    <cellStyle name="Note 2 3 2 5 2 10" xfId="30869" xr:uid="{00000000-0005-0000-0000-000023780000}"/>
    <cellStyle name="Note 2 3 2 5 2 11" xfId="30870" xr:uid="{00000000-0005-0000-0000-000024780000}"/>
    <cellStyle name="Note 2 3 2 5 2 12" xfId="30871" xr:uid="{00000000-0005-0000-0000-000025780000}"/>
    <cellStyle name="Note 2 3 2 5 2 13" xfId="30872" xr:uid="{00000000-0005-0000-0000-000026780000}"/>
    <cellStyle name="Note 2 3 2 5 2 14" xfId="30873" xr:uid="{00000000-0005-0000-0000-000027780000}"/>
    <cellStyle name="Note 2 3 2 5 2 15" xfId="30874" xr:uid="{00000000-0005-0000-0000-000028780000}"/>
    <cellStyle name="Note 2 3 2 5 2 16" xfId="30875" xr:uid="{00000000-0005-0000-0000-000029780000}"/>
    <cellStyle name="Note 2 3 2 5 2 2" xfId="1195" xr:uid="{00000000-0005-0000-0000-00002A780000}"/>
    <cellStyle name="Note 2 3 2 5 2 2 10" xfId="30876" xr:uid="{00000000-0005-0000-0000-00002B780000}"/>
    <cellStyle name="Note 2 3 2 5 2 2 2" xfId="30877" xr:uid="{00000000-0005-0000-0000-00002C780000}"/>
    <cellStyle name="Note 2 3 2 5 2 2 2 2" xfId="30878" xr:uid="{00000000-0005-0000-0000-00002D780000}"/>
    <cellStyle name="Note 2 3 2 5 2 2 2 3" xfId="30879" xr:uid="{00000000-0005-0000-0000-00002E780000}"/>
    <cellStyle name="Note 2 3 2 5 2 2 2 4" xfId="30880" xr:uid="{00000000-0005-0000-0000-00002F780000}"/>
    <cellStyle name="Note 2 3 2 5 2 2 2 5" xfId="30881" xr:uid="{00000000-0005-0000-0000-000030780000}"/>
    <cellStyle name="Note 2 3 2 5 2 2 2 6" xfId="30882" xr:uid="{00000000-0005-0000-0000-000031780000}"/>
    <cellStyle name="Note 2 3 2 5 2 2 2 7" xfId="30883" xr:uid="{00000000-0005-0000-0000-000032780000}"/>
    <cellStyle name="Note 2 3 2 5 2 2 2 8" xfId="30884" xr:uid="{00000000-0005-0000-0000-000033780000}"/>
    <cellStyle name="Note 2 3 2 5 2 2 3" xfId="30885" xr:uid="{00000000-0005-0000-0000-000034780000}"/>
    <cellStyle name="Note 2 3 2 5 2 2 4" xfId="30886" xr:uid="{00000000-0005-0000-0000-000035780000}"/>
    <cellStyle name="Note 2 3 2 5 2 2 5" xfId="30887" xr:uid="{00000000-0005-0000-0000-000036780000}"/>
    <cellStyle name="Note 2 3 2 5 2 2 6" xfId="30888" xr:uid="{00000000-0005-0000-0000-000037780000}"/>
    <cellStyle name="Note 2 3 2 5 2 2 7" xfId="30889" xr:uid="{00000000-0005-0000-0000-000038780000}"/>
    <cellStyle name="Note 2 3 2 5 2 2 8" xfId="30890" xr:uid="{00000000-0005-0000-0000-000039780000}"/>
    <cellStyle name="Note 2 3 2 5 2 2 9" xfId="30891" xr:uid="{00000000-0005-0000-0000-00003A780000}"/>
    <cellStyle name="Note 2 3 2 5 2 3" xfId="30892" xr:uid="{00000000-0005-0000-0000-00003B780000}"/>
    <cellStyle name="Note 2 3 2 5 2 3 10" xfId="30893" xr:uid="{00000000-0005-0000-0000-00003C780000}"/>
    <cellStyle name="Note 2 3 2 5 2 3 2" xfId="30894" xr:uid="{00000000-0005-0000-0000-00003D780000}"/>
    <cellStyle name="Note 2 3 2 5 2 3 2 2" xfId="30895" xr:uid="{00000000-0005-0000-0000-00003E780000}"/>
    <cellStyle name="Note 2 3 2 5 2 3 2 3" xfId="30896" xr:uid="{00000000-0005-0000-0000-00003F780000}"/>
    <cellStyle name="Note 2 3 2 5 2 3 2 4" xfId="30897" xr:uid="{00000000-0005-0000-0000-000040780000}"/>
    <cellStyle name="Note 2 3 2 5 2 3 2 5" xfId="30898" xr:uid="{00000000-0005-0000-0000-000041780000}"/>
    <cellStyle name="Note 2 3 2 5 2 3 2 6" xfId="30899" xr:uid="{00000000-0005-0000-0000-000042780000}"/>
    <cellStyle name="Note 2 3 2 5 2 3 2 7" xfId="30900" xr:uid="{00000000-0005-0000-0000-000043780000}"/>
    <cellStyle name="Note 2 3 2 5 2 3 2 8" xfId="30901" xr:uid="{00000000-0005-0000-0000-000044780000}"/>
    <cellStyle name="Note 2 3 2 5 2 3 3" xfId="30902" xr:uid="{00000000-0005-0000-0000-000045780000}"/>
    <cellStyle name="Note 2 3 2 5 2 3 4" xfId="30903" xr:uid="{00000000-0005-0000-0000-000046780000}"/>
    <cellStyle name="Note 2 3 2 5 2 3 5" xfId="30904" xr:uid="{00000000-0005-0000-0000-000047780000}"/>
    <cellStyle name="Note 2 3 2 5 2 3 6" xfId="30905" xr:uid="{00000000-0005-0000-0000-000048780000}"/>
    <cellStyle name="Note 2 3 2 5 2 3 7" xfId="30906" xr:uid="{00000000-0005-0000-0000-000049780000}"/>
    <cellStyle name="Note 2 3 2 5 2 3 8" xfId="30907" xr:uid="{00000000-0005-0000-0000-00004A780000}"/>
    <cellStyle name="Note 2 3 2 5 2 3 9" xfId="30908" xr:uid="{00000000-0005-0000-0000-00004B780000}"/>
    <cellStyle name="Note 2 3 2 5 2 4" xfId="30909" xr:uid="{00000000-0005-0000-0000-00004C780000}"/>
    <cellStyle name="Note 2 3 2 5 2 4 2" xfId="30910" xr:uid="{00000000-0005-0000-0000-00004D780000}"/>
    <cellStyle name="Note 2 3 2 5 2 4 3" xfId="30911" xr:uid="{00000000-0005-0000-0000-00004E780000}"/>
    <cellStyle name="Note 2 3 2 5 2 4 4" xfId="30912" xr:uid="{00000000-0005-0000-0000-00004F780000}"/>
    <cellStyle name="Note 2 3 2 5 2 4 5" xfId="30913" xr:uid="{00000000-0005-0000-0000-000050780000}"/>
    <cellStyle name="Note 2 3 2 5 2 4 6" xfId="30914" xr:uid="{00000000-0005-0000-0000-000051780000}"/>
    <cellStyle name="Note 2 3 2 5 2 4 7" xfId="30915" xr:uid="{00000000-0005-0000-0000-000052780000}"/>
    <cellStyle name="Note 2 3 2 5 2 4 8" xfId="30916" xr:uid="{00000000-0005-0000-0000-000053780000}"/>
    <cellStyle name="Note 2 3 2 5 2 4 9" xfId="30917" xr:uid="{00000000-0005-0000-0000-000054780000}"/>
    <cellStyle name="Note 2 3 2 5 2 5" xfId="30918" xr:uid="{00000000-0005-0000-0000-000055780000}"/>
    <cellStyle name="Note 2 3 2 5 2 5 2" xfId="30919" xr:uid="{00000000-0005-0000-0000-000056780000}"/>
    <cellStyle name="Note 2 3 2 5 2 5 3" xfId="30920" xr:uid="{00000000-0005-0000-0000-000057780000}"/>
    <cellStyle name="Note 2 3 2 5 2 5 4" xfId="30921" xr:uid="{00000000-0005-0000-0000-000058780000}"/>
    <cellStyle name="Note 2 3 2 5 2 5 5" xfId="30922" xr:uid="{00000000-0005-0000-0000-000059780000}"/>
    <cellStyle name="Note 2 3 2 5 2 5 6" xfId="30923" xr:uid="{00000000-0005-0000-0000-00005A780000}"/>
    <cellStyle name="Note 2 3 2 5 2 5 7" xfId="30924" xr:uid="{00000000-0005-0000-0000-00005B780000}"/>
    <cellStyle name="Note 2 3 2 5 2 5 8" xfId="30925" xr:uid="{00000000-0005-0000-0000-00005C780000}"/>
    <cellStyle name="Note 2 3 2 5 2 6" xfId="30926" xr:uid="{00000000-0005-0000-0000-00005D780000}"/>
    <cellStyle name="Note 2 3 2 5 2 6 2" xfId="30927" xr:uid="{00000000-0005-0000-0000-00005E780000}"/>
    <cellStyle name="Note 2 3 2 5 2 6 3" xfId="30928" xr:uid="{00000000-0005-0000-0000-00005F780000}"/>
    <cellStyle name="Note 2 3 2 5 2 6 4" xfId="30929" xr:uid="{00000000-0005-0000-0000-000060780000}"/>
    <cellStyle name="Note 2 3 2 5 2 6 5" xfId="30930" xr:uid="{00000000-0005-0000-0000-000061780000}"/>
    <cellStyle name="Note 2 3 2 5 2 6 6" xfId="30931" xr:uid="{00000000-0005-0000-0000-000062780000}"/>
    <cellStyle name="Note 2 3 2 5 2 6 7" xfId="30932" xr:uid="{00000000-0005-0000-0000-000063780000}"/>
    <cellStyle name="Note 2 3 2 5 2 6 8" xfId="30933" xr:uid="{00000000-0005-0000-0000-000064780000}"/>
    <cellStyle name="Note 2 3 2 5 2 7" xfId="30934" xr:uid="{00000000-0005-0000-0000-000065780000}"/>
    <cellStyle name="Note 2 3 2 5 2 7 2" xfId="30935" xr:uid="{00000000-0005-0000-0000-000066780000}"/>
    <cellStyle name="Note 2 3 2 5 2 7 3" xfId="30936" xr:uid="{00000000-0005-0000-0000-000067780000}"/>
    <cellStyle name="Note 2 3 2 5 2 7 4" xfId="30937" xr:uid="{00000000-0005-0000-0000-000068780000}"/>
    <cellStyle name="Note 2 3 2 5 2 7 5" xfId="30938" xr:uid="{00000000-0005-0000-0000-000069780000}"/>
    <cellStyle name="Note 2 3 2 5 2 7 6" xfId="30939" xr:uid="{00000000-0005-0000-0000-00006A780000}"/>
    <cellStyle name="Note 2 3 2 5 2 7 7" xfId="30940" xr:uid="{00000000-0005-0000-0000-00006B780000}"/>
    <cellStyle name="Note 2 3 2 5 2 7 8" xfId="30941" xr:uid="{00000000-0005-0000-0000-00006C780000}"/>
    <cellStyle name="Note 2 3 2 5 2 8" xfId="30942" xr:uid="{00000000-0005-0000-0000-00006D780000}"/>
    <cellStyle name="Note 2 3 2 5 2 8 2" xfId="30943" xr:uid="{00000000-0005-0000-0000-00006E780000}"/>
    <cellStyle name="Note 2 3 2 5 2 8 3" xfId="30944" xr:uid="{00000000-0005-0000-0000-00006F780000}"/>
    <cellStyle name="Note 2 3 2 5 2 8 4" xfId="30945" xr:uid="{00000000-0005-0000-0000-000070780000}"/>
    <cellStyle name="Note 2 3 2 5 2 8 5" xfId="30946" xr:uid="{00000000-0005-0000-0000-000071780000}"/>
    <cellStyle name="Note 2 3 2 5 2 8 6" xfId="30947" xr:uid="{00000000-0005-0000-0000-000072780000}"/>
    <cellStyle name="Note 2 3 2 5 2 8 7" xfId="30948" xr:uid="{00000000-0005-0000-0000-000073780000}"/>
    <cellStyle name="Note 2 3 2 5 2 8 8" xfId="30949" xr:uid="{00000000-0005-0000-0000-000074780000}"/>
    <cellStyle name="Note 2 3 2 5 2 9" xfId="30950" xr:uid="{00000000-0005-0000-0000-000075780000}"/>
    <cellStyle name="Note 2 3 2 5 3" xfId="1196" xr:uid="{00000000-0005-0000-0000-000076780000}"/>
    <cellStyle name="Note 2 3 2 5 3 10" xfId="30951" xr:uid="{00000000-0005-0000-0000-000077780000}"/>
    <cellStyle name="Note 2 3 2 5 3 2" xfId="30952" xr:uid="{00000000-0005-0000-0000-000078780000}"/>
    <cellStyle name="Note 2 3 2 5 3 2 2" xfId="30953" xr:uid="{00000000-0005-0000-0000-000079780000}"/>
    <cellStyle name="Note 2 3 2 5 3 2 3" xfId="30954" xr:uid="{00000000-0005-0000-0000-00007A780000}"/>
    <cellStyle name="Note 2 3 2 5 3 2 4" xfId="30955" xr:uid="{00000000-0005-0000-0000-00007B780000}"/>
    <cellStyle name="Note 2 3 2 5 3 2 5" xfId="30956" xr:uid="{00000000-0005-0000-0000-00007C780000}"/>
    <cellStyle name="Note 2 3 2 5 3 2 6" xfId="30957" xr:uid="{00000000-0005-0000-0000-00007D780000}"/>
    <cellStyle name="Note 2 3 2 5 3 2 7" xfId="30958" xr:uid="{00000000-0005-0000-0000-00007E780000}"/>
    <cellStyle name="Note 2 3 2 5 3 2 8" xfId="30959" xr:uid="{00000000-0005-0000-0000-00007F780000}"/>
    <cellStyle name="Note 2 3 2 5 3 3" xfId="30960" xr:uid="{00000000-0005-0000-0000-000080780000}"/>
    <cellStyle name="Note 2 3 2 5 3 4" xfId="30961" xr:uid="{00000000-0005-0000-0000-000081780000}"/>
    <cellStyle name="Note 2 3 2 5 3 5" xfId="30962" xr:uid="{00000000-0005-0000-0000-000082780000}"/>
    <cellStyle name="Note 2 3 2 5 3 6" xfId="30963" xr:uid="{00000000-0005-0000-0000-000083780000}"/>
    <cellStyle name="Note 2 3 2 5 3 7" xfId="30964" xr:uid="{00000000-0005-0000-0000-000084780000}"/>
    <cellStyle name="Note 2 3 2 5 3 8" xfId="30965" xr:uid="{00000000-0005-0000-0000-000085780000}"/>
    <cellStyle name="Note 2 3 2 5 3 9" xfId="30966" xr:uid="{00000000-0005-0000-0000-000086780000}"/>
    <cellStyle name="Note 2 3 2 5 4" xfId="30967" xr:uid="{00000000-0005-0000-0000-000087780000}"/>
    <cellStyle name="Note 2 3 2 5 4 10" xfId="30968" xr:uid="{00000000-0005-0000-0000-000088780000}"/>
    <cellStyle name="Note 2 3 2 5 4 2" xfId="30969" xr:uid="{00000000-0005-0000-0000-000089780000}"/>
    <cellStyle name="Note 2 3 2 5 4 2 2" xfId="30970" xr:uid="{00000000-0005-0000-0000-00008A780000}"/>
    <cellStyle name="Note 2 3 2 5 4 2 3" xfId="30971" xr:uid="{00000000-0005-0000-0000-00008B780000}"/>
    <cellStyle name="Note 2 3 2 5 4 2 4" xfId="30972" xr:uid="{00000000-0005-0000-0000-00008C780000}"/>
    <cellStyle name="Note 2 3 2 5 4 2 5" xfId="30973" xr:uid="{00000000-0005-0000-0000-00008D780000}"/>
    <cellStyle name="Note 2 3 2 5 4 2 6" xfId="30974" xr:uid="{00000000-0005-0000-0000-00008E780000}"/>
    <cellStyle name="Note 2 3 2 5 4 2 7" xfId="30975" xr:uid="{00000000-0005-0000-0000-00008F780000}"/>
    <cellStyle name="Note 2 3 2 5 4 2 8" xfId="30976" xr:uid="{00000000-0005-0000-0000-000090780000}"/>
    <cellStyle name="Note 2 3 2 5 4 3" xfId="30977" xr:uid="{00000000-0005-0000-0000-000091780000}"/>
    <cellStyle name="Note 2 3 2 5 4 4" xfId="30978" xr:uid="{00000000-0005-0000-0000-000092780000}"/>
    <cellStyle name="Note 2 3 2 5 4 5" xfId="30979" xr:uid="{00000000-0005-0000-0000-000093780000}"/>
    <cellStyle name="Note 2 3 2 5 4 6" xfId="30980" xr:uid="{00000000-0005-0000-0000-000094780000}"/>
    <cellStyle name="Note 2 3 2 5 4 7" xfId="30981" xr:uid="{00000000-0005-0000-0000-000095780000}"/>
    <cellStyle name="Note 2 3 2 5 4 8" xfId="30982" xr:uid="{00000000-0005-0000-0000-000096780000}"/>
    <cellStyle name="Note 2 3 2 5 4 9" xfId="30983" xr:uid="{00000000-0005-0000-0000-000097780000}"/>
    <cellStyle name="Note 2 3 2 5 5" xfId="30984" xr:uid="{00000000-0005-0000-0000-000098780000}"/>
    <cellStyle name="Note 2 3 2 5 5 2" xfId="30985" xr:uid="{00000000-0005-0000-0000-000099780000}"/>
    <cellStyle name="Note 2 3 2 5 5 3" xfId="30986" xr:uid="{00000000-0005-0000-0000-00009A780000}"/>
    <cellStyle name="Note 2 3 2 5 5 4" xfId="30987" xr:uid="{00000000-0005-0000-0000-00009B780000}"/>
    <cellStyle name="Note 2 3 2 5 5 5" xfId="30988" xr:uid="{00000000-0005-0000-0000-00009C780000}"/>
    <cellStyle name="Note 2 3 2 5 5 6" xfId="30989" xr:uid="{00000000-0005-0000-0000-00009D780000}"/>
    <cellStyle name="Note 2 3 2 5 5 7" xfId="30990" xr:uid="{00000000-0005-0000-0000-00009E780000}"/>
    <cellStyle name="Note 2 3 2 5 5 8" xfId="30991" xr:uid="{00000000-0005-0000-0000-00009F780000}"/>
    <cellStyle name="Note 2 3 2 5 5 9" xfId="30992" xr:uid="{00000000-0005-0000-0000-0000A0780000}"/>
    <cellStyle name="Note 2 3 2 5 6" xfId="30993" xr:uid="{00000000-0005-0000-0000-0000A1780000}"/>
    <cellStyle name="Note 2 3 2 5 6 2" xfId="30994" xr:uid="{00000000-0005-0000-0000-0000A2780000}"/>
    <cellStyle name="Note 2 3 2 5 6 3" xfId="30995" xr:uid="{00000000-0005-0000-0000-0000A3780000}"/>
    <cellStyle name="Note 2 3 2 5 6 4" xfId="30996" xr:uid="{00000000-0005-0000-0000-0000A4780000}"/>
    <cellStyle name="Note 2 3 2 5 6 5" xfId="30997" xr:uid="{00000000-0005-0000-0000-0000A5780000}"/>
    <cellStyle name="Note 2 3 2 5 6 6" xfId="30998" xr:uid="{00000000-0005-0000-0000-0000A6780000}"/>
    <cellStyle name="Note 2 3 2 5 6 7" xfId="30999" xr:uid="{00000000-0005-0000-0000-0000A7780000}"/>
    <cellStyle name="Note 2 3 2 5 6 8" xfId="31000" xr:uid="{00000000-0005-0000-0000-0000A8780000}"/>
    <cellStyle name="Note 2 3 2 5 7" xfId="31001" xr:uid="{00000000-0005-0000-0000-0000A9780000}"/>
    <cellStyle name="Note 2 3 2 5 7 2" xfId="31002" xr:uid="{00000000-0005-0000-0000-0000AA780000}"/>
    <cellStyle name="Note 2 3 2 5 7 3" xfId="31003" xr:uid="{00000000-0005-0000-0000-0000AB780000}"/>
    <cellStyle name="Note 2 3 2 5 7 4" xfId="31004" xr:uid="{00000000-0005-0000-0000-0000AC780000}"/>
    <cellStyle name="Note 2 3 2 5 7 5" xfId="31005" xr:uid="{00000000-0005-0000-0000-0000AD780000}"/>
    <cellStyle name="Note 2 3 2 5 7 6" xfId="31006" xr:uid="{00000000-0005-0000-0000-0000AE780000}"/>
    <cellStyle name="Note 2 3 2 5 7 7" xfId="31007" xr:uid="{00000000-0005-0000-0000-0000AF780000}"/>
    <cellStyle name="Note 2 3 2 5 7 8" xfId="31008" xr:uid="{00000000-0005-0000-0000-0000B0780000}"/>
    <cellStyle name="Note 2 3 2 5 8" xfId="31009" xr:uid="{00000000-0005-0000-0000-0000B1780000}"/>
    <cellStyle name="Note 2 3 2 5 8 2" xfId="31010" xr:uid="{00000000-0005-0000-0000-0000B2780000}"/>
    <cellStyle name="Note 2 3 2 5 8 3" xfId="31011" xr:uid="{00000000-0005-0000-0000-0000B3780000}"/>
    <cellStyle name="Note 2 3 2 5 8 4" xfId="31012" xr:uid="{00000000-0005-0000-0000-0000B4780000}"/>
    <cellStyle name="Note 2 3 2 5 8 5" xfId="31013" xr:uid="{00000000-0005-0000-0000-0000B5780000}"/>
    <cellStyle name="Note 2 3 2 5 8 6" xfId="31014" xr:uid="{00000000-0005-0000-0000-0000B6780000}"/>
    <cellStyle name="Note 2 3 2 5 8 7" xfId="31015" xr:uid="{00000000-0005-0000-0000-0000B7780000}"/>
    <cellStyle name="Note 2 3 2 5 8 8" xfId="31016" xr:uid="{00000000-0005-0000-0000-0000B8780000}"/>
    <cellStyle name="Note 2 3 2 5 9" xfId="31017" xr:uid="{00000000-0005-0000-0000-0000B9780000}"/>
    <cellStyle name="Note 2 3 2 5 9 2" xfId="31018" xr:uid="{00000000-0005-0000-0000-0000BA780000}"/>
    <cellStyle name="Note 2 3 2 5 9 3" xfId="31019" xr:uid="{00000000-0005-0000-0000-0000BB780000}"/>
    <cellStyle name="Note 2 3 2 5 9 4" xfId="31020" xr:uid="{00000000-0005-0000-0000-0000BC780000}"/>
    <cellStyle name="Note 2 3 2 5 9 5" xfId="31021" xr:uid="{00000000-0005-0000-0000-0000BD780000}"/>
    <cellStyle name="Note 2 3 2 5 9 6" xfId="31022" xr:uid="{00000000-0005-0000-0000-0000BE780000}"/>
    <cellStyle name="Note 2 3 2 5 9 7" xfId="31023" xr:uid="{00000000-0005-0000-0000-0000BF780000}"/>
    <cellStyle name="Note 2 3 2 5 9 8" xfId="31024" xr:uid="{00000000-0005-0000-0000-0000C0780000}"/>
    <cellStyle name="Note 2 3 2 6" xfId="1197" xr:uid="{00000000-0005-0000-0000-0000C1780000}"/>
    <cellStyle name="Note 2 3 2 6 10" xfId="31025" xr:uid="{00000000-0005-0000-0000-0000C2780000}"/>
    <cellStyle name="Note 2 3 2 6 11" xfId="31026" xr:uid="{00000000-0005-0000-0000-0000C3780000}"/>
    <cellStyle name="Note 2 3 2 6 12" xfId="31027" xr:uid="{00000000-0005-0000-0000-0000C4780000}"/>
    <cellStyle name="Note 2 3 2 6 13" xfId="31028" xr:uid="{00000000-0005-0000-0000-0000C5780000}"/>
    <cellStyle name="Note 2 3 2 6 14" xfId="31029" xr:uid="{00000000-0005-0000-0000-0000C6780000}"/>
    <cellStyle name="Note 2 3 2 6 15" xfId="31030" xr:uid="{00000000-0005-0000-0000-0000C7780000}"/>
    <cellStyle name="Note 2 3 2 6 16" xfId="31031" xr:uid="{00000000-0005-0000-0000-0000C8780000}"/>
    <cellStyle name="Note 2 3 2 6 2" xfId="1198" xr:uid="{00000000-0005-0000-0000-0000C9780000}"/>
    <cellStyle name="Note 2 3 2 6 2 10" xfId="31032" xr:uid="{00000000-0005-0000-0000-0000CA780000}"/>
    <cellStyle name="Note 2 3 2 6 2 2" xfId="31033" xr:uid="{00000000-0005-0000-0000-0000CB780000}"/>
    <cellStyle name="Note 2 3 2 6 2 2 2" xfId="31034" xr:uid="{00000000-0005-0000-0000-0000CC780000}"/>
    <cellStyle name="Note 2 3 2 6 2 2 3" xfId="31035" xr:uid="{00000000-0005-0000-0000-0000CD780000}"/>
    <cellStyle name="Note 2 3 2 6 2 2 4" xfId="31036" xr:uid="{00000000-0005-0000-0000-0000CE780000}"/>
    <cellStyle name="Note 2 3 2 6 2 2 5" xfId="31037" xr:uid="{00000000-0005-0000-0000-0000CF780000}"/>
    <cellStyle name="Note 2 3 2 6 2 2 6" xfId="31038" xr:uid="{00000000-0005-0000-0000-0000D0780000}"/>
    <cellStyle name="Note 2 3 2 6 2 2 7" xfId="31039" xr:uid="{00000000-0005-0000-0000-0000D1780000}"/>
    <cellStyle name="Note 2 3 2 6 2 2 8" xfId="31040" xr:uid="{00000000-0005-0000-0000-0000D2780000}"/>
    <cellStyle name="Note 2 3 2 6 2 3" xfId="31041" xr:uid="{00000000-0005-0000-0000-0000D3780000}"/>
    <cellStyle name="Note 2 3 2 6 2 4" xfId="31042" xr:uid="{00000000-0005-0000-0000-0000D4780000}"/>
    <cellStyle name="Note 2 3 2 6 2 5" xfId="31043" xr:uid="{00000000-0005-0000-0000-0000D5780000}"/>
    <cellStyle name="Note 2 3 2 6 2 6" xfId="31044" xr:uid="{00000000-0005-0000-0000-0000D6780000}"/>
    <cellStyle name="Note 2 3 2 6 2 7" xfId="31045" xr:uid="{00000000-0005-0000-0000-0000D7780000}"/>
    <cellStyle name="Note 2 3 2 6 2 8" xfId="31046" xr:uid="{00000000-0005-0000-0000-0000D8780000}"/>
    <cellStyle name="Note 2 3 2 6 2 9" xfId="31047" xr:uid="{00000000-0005-0000-0000-0000D9780000}"/>
    <cellStyle name="Note 2 3 2 6 3" xfId="31048" xr:uid="{00000000-0005-0000-0000-0000DA780000}"/>
    <cellStyle name="Note 2 3 2 6 3 10" xfId="31049" xr:uid="{00000000-0005-0000-0000-0000DB780000}"/>
    <cellStyle name="Note 2 3 2 6 3 2" xfId="31050" xr:uid="{00000000-0005-0000-0000-0000DC780000}"/>
    <cellStyle name="Note 2 3 2 6 3 2 2" xfId="31051" xr:uid="{00000000-0005-0000-0000-0000DD780000}"/>
    <cellStyle name="Note 2 3 2 6 3 2 3" xfId="31052" xr:uid="{00000000-0005-0000-0000-0000DE780000}"/>
    <cellStyle name="Note 2 3 2 6 3 2 4" xfId="31053" xr:uid="{00000000-0005-0000-0000-0000DF780000}"/>
    <cellStyle name="Note 2 3 2 6 3 2 5" xfId="31054" xr:uid="{00000000-0005-0000-0000-0000E0780000}"/>
    <cellStyle name="Note 2 3 2 6 3 2 6" xfId="31055" xr:uid="{00000000-0005-0000-0000-0000E1780000}"/>
    <cellStyle name="Note 2 3 2 6 3 2 7" xfId="31056" xr:uid="{00000000-0005-0000-0000-0000E2780000}"/>
    <cellStyle name="Note 2 3 2 6 3 2 8" xfId="31057" xr:uid="{00000000-0005-0000-0000-0000E3780000}"/>
    <cellStyle name="Note 2 3 2 6 3 3" xfId="31058" xr:uid="{00000000-0005-0000-0000-0000E4780000}"/>
    <cellStyle name="Note 2 3 2 6 3 4" xfId="31059" xr:uid="{00000000-0005-0000-0000-0000E5780000}"/>
    <cellStyle name="Note 2 3 2 6 3 5" xfId="31060" xr:uid="{00000000-0005-0000-0000-0000E6780000}"/>
    <cellStyle name="Note 2 3 2 6 3 6" xfId="31061" xr:uid="{00000000-0005-0000-0000-0000E7780000}"/>
    <cellStyle name="Note 2 3 2 6 3 7" xfId="31062" xr:uid="{00000000-0005-0000-0000-0000E8780000}"/>
    <cellStyle name="Note 2 3 2 6 3 8" xfId="31063" xr:uid="{00000000-0005-0000-0000-0000E9780000}"/>
    <cellStyle name="Note 2 3 2 6 3 9" xfId="31064" xr:uid="{00000000-0005-0000-0000-0000EA780000}"/>
    <cellStyle name="Note 2 3 2 6 4" xfId="31065" xr:uid="{00000000-0005-0000-0000-0000EB780000}"/>
    <cellStyle name="Note 2 3 2 6 4 2" xfId="31066" xr:uid="{00000000-0005-0000-0000-0000EC780000}"/>
    <cellStyle name="Note 2 3 2 6 4 3" xfId="31067" xr:uid="{00000000-0005-0000-0000-0000ED780000}"/>
    <cellStyle name="Note 2 3 2 6 4 4" xfId="31068" xr:uid="{00000000-0005-0000-0000-0000EE780000}"/>
    <cellStyle name="Note 2 3 2 6 4 5" xfId="31069" xr:uid="{00000000-0005-0000-0000-0000EF780000}"/>
    <cellStyle name="Note 2 3 2 6 4 6" xfId="31070" xr:uid="{00000000-0005-0000-0000-0000F0780000}"/>
    <cellStyle name="Note 2 3 2 6 4 7" xfId="31071" xr:uid="{00000000-0005-0000-0000-0000F1780000}"/>
    <cellStyle name="Note 2 3 2 6 4 8" xfId="31072" xr:uid="{00000000-0005-0000-0000-0000F2780000}"/>
    <cellStyle name="Note 2 3 2 6 4 9" xfId="31073" xr:uid="{00000000-0005-0000-0000-0000F3780000}"/>
    <cellStyle name="Note 2 3 2 6 5" xfId="31074" xr:uid="{00000000-0005-0000-0000-0000F4780000}"/>
    <cellStyle name="Note 2 3 2 6 5 2" xfId="31075" xr:uid="{00000000-0005-0000-0000-0000F5780000}"/>
    <cellStyle name="Note 2 3 2 6 5 3" xfId="31076" xr:uid="{00000000-0005-0000-0000-0000F6780000}"/>
    <cellStyle name="Note 2 3 2 6 5 4" xfId="31077" xr:uid="{00000000-0005-0000-0000-0000F7780000}"/>
    <cellStyle name="Note 2 3 2 6 5 5" xfId="31078" xr:uid="{00000000-0005-0000-0000-0000F8780000}"/>
    <cellStyle name="Note 2 3 2 6 5 6" xfId="31079" xr:uid="{00000000-0005-0000-0000-0000F9780000}"/>
    <cellStyle name="Note 2 3 2 6 5 7" xfId="31080" xr:uid="{00000000-0005-0000-0000-0000FA780000}"/>
    <cellStyle name="Note 2 3 2 6 5 8" xfId="31081" xr:uid="{00000000-0005-0000-0000-0000FB780000}"/>
    <cellStyle name="Note 2 3 2 6 6" xfId="31082" xr:uid="{00000000-0005-0000-0000-0000FC780000}"/>
    <cellStyle name="Note 2 3 2 6 6 2" xfId="31083" xr:uid="{00000000-0005-0000-0000-0000FD780000}"/>
    <cellStyle name="Note 2 3 2 6 6 3" xfId="31084" xr:uid="{00000000-0005-0000-0000-0000FE780000}"/>
    <cellStyle name="Note 2 3 2 6 6 4" xfId="31085" xr:uid="{00000000-0005-0000-0000-0000FF780000}"/>
    <cellStyle name="Note 2 3 2 6 6 5" xfId="31086" xr:uid="{00000000-0005-0000-0000-000000790000}"/>
    <cellStyle name="Note 2 3 2 6 6 6" xfId="31087" xr:uid="{00000000-0005-0000-0000-000001790000}"/>
    <cellStyle name="Note 2 3 2 6 6 7" xfId="31088" xr:uid="{00000000-0005-0000-0000-000002790000}"/>
    <cellStyle name="Note 2 3 2 6 6 8" xfId="31089" xr:uid="{00000000-0005-0000-0000-000003790000}"/>
    <cellStyle name="Note 2 3 2 6 7" xfId="31090" xr:uid="{00000000-0005-0000-0000-000004790000}"/>
    <cellStyle name="Note 2 3 2 6 7 2" xfId="31091" xr:uid="{00000000-0005-0000-0000-000005790000}"/>
    <cellStyle name="Note 2 3 2 6 7 3" xfId="31092" xr:uid="{00000000-0005-0000-0000-000006790000}"/>
    <cellStyle name="Note 2 3 2 6 7 4" xfId="31093" xr:uid="{00000000-0005-0000-0000-000007790000}"/>
    <cellStyle name="Note 2 3 2 6 7 5" xfId="31094" xr:uid="{00000000-0005-0000-0000-000008790000}"/>
    <cellStyle name="Note 2 3 2 6 7 6" xfId="31095" xr:uid="{00000000-0005-0000-0000-000009790000}"/>
    <cellStyle name="Note 2 3 2 6 7 7" xfId="31096" xr:uid="{00000000-0005-0000-0000-00000A790000}"/>
    <cellStyle name="Note 2 3 2 6 7 8" xfId="31097" xr:uid="{00000000-0005-0000-0000-00000B790000}"/>
    <cellStyle name="Note 2 3 2 6 8" xfId="31098" xr:uid="{00000000-0005-0000-0000-00000C790000}"/>
    <cellStyle name="Note 2 3 2 6 8 2" xfId="31099" xr:uid="{00000000-0005-0000-0000-00000D790000}"/>
    <cellStyle name="Note 2 3 2 6 8 3" xfId="31100" xr:uid="{00000000-0005-0000-0000-00000E790000}"/>
    <cellStyle name="Note 2 3 2 6 8 4" xfId="31101" xr:uid="{00000000-0005-0000-0000-00000F790000}"/>
    <cellStyle name="Note 2 3 2 6 8 5" xfId="31102" xr:uid="{00000000-0005-0000-0000-000010790000}"/>
    <cellStyle name="Note 2 3 2 6 8 6" xfId="31103" xr:uid="{00000000-0005-0000-0000-000011790000}"/>
    <cellStyle name="Note 2 3 2 6 8 7" xfId="31104" xr:uid="{00000000-0005-0000-0000-000012790000}"/>
    <cellStyle name="Note 2 3 2 6 8 8" xfId="31105" xr:uid="{00000000-0005-0000-0000-000013790000}"/>
    <cellStyle name="Note 2 3 2 6 9" xfId="31106" xr:uid="{00000000-0005-0000-0000-000014790000}"/>
    <cellStyle name="Note 2 3 2 7" xfId="1199" xr:uid="{00000000-0005-0000-0000-000015790000}"/>
    <cellStyle name="Note 2 3 2 7 10" xfId="31107" xr:uid="{00000000-0005-0000-0000-000016790000}"/>
    <cellStyle name="Note 2 3 2 7 2" xfId="31108" xr:uid="{00000000-0005-0000-0000-000017790000}"/>
    <cellStyle name="Note 2 3 2 7 2 2" xfId="31109" xr:uid="{00000000-0005-0000-0000-000018790000}"/>
    <cellStyle name="Note 2 3 2 7 2 3" xfId="31110" xr:uid="{00000000-0005-0000-0000-000019790000}"/>
    <cellStyle name="Note 2 3 2 7 2 4" xfId="31111" xr:uid="{00000000-0005-0000-0000-00001A790000}"/>
    <cellStyle name="Note 2 3 2 7 2 5" xfId="31112" xr:uid="{00000000-0005-0000-0000-00001B790000}"/>
    <cellStyle name="Note 2 3 2 7 2 6" xfId="31113" xr:uid="{00000000-0005-0000-0000-00001C790000}"/>
    <cellStyle name="Note 2 3 2 7 2 7" xfId="31114" xr:uid="{00000000-0005-0000-0000-00001D790000}"/>
    <cellStyle name="Note 2 3 2 7 2 8" xfId="31115" xr:uid="{00000000-0005-0000-0000-00001E790000}"/>
    <cellStyle name="Note 2 3 2 7 3" xfId="31116" xr:uid="{00000000-0005-0000-0000-00001F790000}"/>
    <cellStyle name="Note 2 3 2 7 4" xfId="31117" xr:uid="{00000000-0005-0000-0000-000020790000}"/>
    <cellStyle name="Note 2 3 2 7 5" xfId="31118" xr:uid="{00000000-0005-0000-0000-000021790000}"/>
    <cellStyle name="Note 2 3 2 7 6" xfId="31119" xr:uid="{00000000-0005-0000-0000-000022790000}"/>
    <cellStyle name="Note 2 3 2 7 7" xfId="31120" xr:uid="{00000000-0005-0000-0000-000023790000}"/>
    <cellStyle name="Note 2 3 2 7 8" xfId="31121" xr:uid="{00000000-0005-0000-0000-000024790000}"/>
    <cellStyle name="Note 2 3 2 7 9" xfId="31122" xr:uid="{00000000-0005-0000-0000-000025790000}"/>
    <cellStyle name="Note 2 3 2 8" xfId="31123" xr:uid="{00000000-0005-0000-0000-000026790000}"/>
    <cellStyle name="Note 2 3 2 8 10" xfId="31124" xr:uid="{00000000-0005-0000-0000-000027790000}"/>
    <cellStyle name="Note 2 3 2 8 2" xfId="31125" xr:uid="{00000000-0005-0000-0000-000028790000}"/>
    <cellStyle name="Note 2 3 2 8 2 2" xfId="31126" xr:uid="{00000000-0005-0000-0000-000029790000}"/>
    <cellStyle name="Note 2 3 2 8 2 3" xfId="31127" xr:uid="{00000000-0005-0000-0000-00002A790000}"/>
    <cellStyle name="Note 2 3 2 8 2 4" xfId="31128" xr:uid="{00000000-0005-0000-0000-00002B790000}"/>
    <cellStyle name="Note 2 3 2 8 2 5" xfId="31129" xr:uid="{00000000-0005-0000-0000-00002C790000}"/>
    <cellStyle name="Note 2 3 2 8 2 6" xfId="31130" xr:uid="{00000000-0005-0000-0000-00002D790000}"/>
    <cellStyle name="Note 2 3 2 8 2 7" xfId="31131" xr:uid="{00000000-0005-0000-0000-00002E790000}"/>
    <cellStyle name="Note 2 3 2 8 2 8" xfId="31132" xr:uid="{00000000-0005-0000-0000-00002F790000}"/>
    <cellStyle name="Note 2 3 2 8 3" xfId="31133" xr:uid="{00000000-0005-0000-0000-000030790000}"/>
    <cellStyle name="Note 2 3 2 8 4" xfId="31134" xr:uid="{00000000-0005-0000-0000-000031790000}"/>
    <cellStyle name="Note 2 3 2 8 5" xfId="31135" xr:uid="{00000000-0005-0000-0000-000032790000}"/>
    <cellStyle name="Note 2 3 2 8 6" xfId="31136" xr:uid="{00000000-0005-0000-0000-000033790000}"/>
    <cellStyle name="Note 2 3 2 8 7" xfId="31137" xr:uid="{00000000-0005-0000-0000-000034790000}"/>
    <cellStyle name="Note 2 3 2 8 8" xfId="31138" xr:uid="{00000000-0005-0000-0000-000035790000}"/>
    <cellStyle name="Note 2 3 2 8 9" xfId="31139" xr:uid="{00000000-0005-0000-0000-000036790000}"/>
    <cellStyle name="Note 2 3 2 9" xfId="31140" xr:uid="{00000000-0005-0000-0000-000037790000}"/>
    <cellStyle name="Note 2 3 2 9 2" xfId="31141" xr:uid="{00000000-0005-0000-0000-000038790000}"/>
    <cellStyle name="Note 2 3 2 9 3" xfId="31142" xr:uid="{00000000-0005-0000-0000-000039790000}"/>
    <cellStyle name="Note 2 3 2 9 4" xfId="31143" xr:uid="{00000000-0005-0000-0000-00003A790000}"/>
    <cellStyle name="Note 2 3 2 9 5" xfId="31144" xr:uid="{00000000-0005-0000-0000-00003B790000}"/>
    <cellStyle name="Note 2 3 2 9 6" xfId="31145" xr:uid="{00000000-0005-0000-0000-00003C790000}"/>
    <cellStyle name="Note 2 3 2 9 7" xfId="31146" xr:uid="{00000000-0005-0000-0000-00003D790000}"/>
    <cellStyle name="Note 2 3 2 9 8" xfId="31147" xr:uid="{00000000-0005-0000-0000-00003E790000}"/>
    <cellStyle name="Note 2 3 2 9 9" xfId="31148" xr:uid="{00000000-0005-0000-0000-00003F790000}"/>
    <cellStyle name="Note 2 3 20" xfId="31149" xr:uid="{00000000-0005-0000-0000-000040790000}"/>
    <cellStyle name="Note 2 3 3" xfId="1200" xr:uid="{00000000-0005-0000-0000-000041790000}"/>
    <cellStyle name="Note 2 3 3 10" xfId="31150" xr:uid="{00000000-0005-0000-0000-000042790000}"/>
    <cellStyle name="Note 2 3 3 10 2" xfId="31151" xr:uid="{00000000-0005-0000-0000-000043790000}"/>
    <cellStyle name="Note 2 3 3 10 3" xfId="31152" xr:uid="{00000000-0005-0000-0000-000044790000}"/>
    <cellStyle name="Note 2 3 3 10 4" xfId="31153" xr:uid="{00000000-0005-0000-0000-000045790000}"/>
    <cellStyle name="Note 2 3 3 10 5" xfId="31154" xr:uid="{00000000-0005-0000-0000-000046790000}"/>
    <cellStyle name="Note 2 3 3 10 6" xfId="31155" xr:uid="{00000000-0005-0000-0000-000047790000}"/>
    <cellStyle name="Note 2 3 3 10 7" xfId="31156" xr:uid="{00000000-0005-0000-0000-000048790000}"/>
    <cellStyle name="Note 2 3 3 10 8" xfId="31157" xr:uid="{00000000-0005-0000-0000-000049790000}"/>
    <cellStyle name="Note 2 3 3 11" xfId="31158" xr:uid="{00000000-0005-0000-0000-00004A790000}"/>
    <cellStyle name="Note 2 3 3 11 2" xfId="31159" xr:uid="{00000000-0005-0000-0000-00004B790000}"/>
    <cellStyle name="Note 2 3 3 11 3" xfId="31160" xr:uid="{00000000-0005-0000-0000-00004C790000}"/>
    <cellStyle name="Note 2 3 3 11 4" xfId="31161" xr:uid="{00000000-0005-0000-0000-00004D790000}"/>
    <cellStyle name="Note 2 3 3 11 5" xfId="31162" xr:uid="{00000000-0005-0000-0000-00004E790000}"/>
    <cellStyle name="Note 2 3 3 11 6" xfId="31163" xr:uid="{00000000-0005-0000-0000-00004F790000}"/>
    <cellStyle name="Note 2 3 3 11 7" xfId="31164" xr:uid="{00000000-0005-0000-0000-000050790000}"/>
    <cellStyle name="Note 2 3 3 11 8" xfId="31165" xr:uid="{00000000-0005-0000-0000-000051790000}"/>
    <cellStyle name="Note 2 3 3 12" xfId="31166" xr:uid="{00000000-0005-0000-0000-000052790000}"/>
    <cellStyle name="Note 2 3 3 13" xfId="31167" xr:uid="{00000000-0005-0000-0000-000053790000}"/>
    <cellStyle name="Note 2 3 3 14" xfId="31168" xr:uid="{00000000-0005-0000-0000-000054790000}"/>
    <cellStyle name="Note 2 3 3 15" xfId="31169" xr:uid="{00000000-0005-0000-0000-000055790000}"/>
    <cellStyle name="Note 2 3 3 16" xfId="31170" xr:uid="{00000000-0005-0000-0000-000056790000}"/>
    <cellStyle name="Note 2 3 3 17" xfId="31171" xr:uid="{00000000-0005-0000-0000-000057790000}"/>
    <cellStyle name="Note 2 3 3 18" xfId="31172" xr:uid="{00000000-0005-0000-0000-000058790000}"/>
    <cellStyle name="Note 2 3 3 19" xfId="31173" xr:uid="{00000000-0005-0000-0000-000059790000}"/>
    <cellStyle name="Note 2 3 3 2" xfId="1201" xr:uid="{00000000-0005-0000-0000-00005A790000}"/>
    <cellStyle name="Note 2 3 3 2 10" xfId="31174" xr:uid="{00000000-0005-0000-0000-00005B790000}"/>
    <cellStyle name="Note 2 3 3 2 11" xfId="31175" xr:uid="{00000000-0005-0000-0000-00005C790000}"/>
    <cellStyle name="Note 2 3 3 2 12" xfId="31176" xr:uid="{00000000-0005-0000-0000-00005D790000}"/>
    <cellStyle name="Note 2 3 3 2 13" xfId="31177" xr:uid="{00000000-0005-0000-0000-00005E790000}"/>
    <cellStyle name="Note 2 3 3 2 14" xfId="31178" xr:uid="{00000000-0005-0000-0000-00005F790000}"/>
    <cellStyle name="Note 2 3 3 2 15" xfId="31179" xr:uid="{00000000-0005-0000-0000-000060790000}"/>
    <cellStyle name="Note 2 3 3 2 16" xfId="31180" xr:uid="{00000000-0005-0000-0000-000061790000}"/>
    <cellStyle name="Note 2 3 3 2 17" xfId="31181" xr:uid="{00000000-0005-0000-0000-000062790000}"/>
    <cellStyle name="Note 2 3 3 2 2" xfId="1202" xr:uid="{00000000-0005-0000-0000-000063790000}"/>
    <cellStyle name="Note 2 3 3 2 2 10" xfId="31182" xr:uid="{00000000-0005-0000-0000-000064790000}"/>
    <cellStyle name="Note 2 3 3 2 2 11" xfId="31183" xr:uid="{00000000-0005-0000-0000-000065790000}"/>
    <cellStyle name="Note 2 3 3 2 2 12" xfId="31184" xr:uid="{00000000-0005-0000-0000-000066790000}"/>
    <cellStyle name="Note 2 3 3 2 2 13" xfId="31185" xr:uid="{00000000-0005-0000-0000-000067790000}"/>
    <cellStyle name="Note 2 3 3 2 2 14" xfId="31186" xr:uid="{00000000-0005-0000-0000-000068790000}"/>
    <cellStyle name="Note 2 3 3 2 2 15" xfId="31187" xr:uid="{00000000-0005-0000-0000-000069790000}"/>
    <cellStyle name="Note 2 3 3 2 2 16" xfId="31188" xr:uid="{00000000-0005-0000-0000-00006A790000}"/>
    <cellStyle name="Note 2 3 3 2 2 2" xfId="1203" xr:uid="{00000000-0005-0000-0000-00006B790000}"/>
    <cellStyle name="Note 2 3 3 2 2 2 10" xfId="31189" xr:uid="{00000000-0005-0000-0000-00006C790000}"/>
    <cellStyle name="Note 2 3 3 2 2 2 2" xfId="31190" xr:uid="{00000000-0005-0000-0000-00006D790000}"/>
    <cellStyle name="Note 2 3 3 2 2 2 2 2" xfId="31191" xr:uid="{00000000-0005-0000-0000-00006E790000}"/>
    <cellStyle name="Note 2 3 3 2 2 2 2 3" xfId="31192" xr:uid="{00000000-0005-0000-0000-00006F790000}"/>
    <cellStyle name="Note 2 3 3 2 2 2 2 4" xfId="31193" xr:uid="{00000000-0005-0000-0000-000070790000}"/>
    <cellStyle name="Note 2 3 3 2 2 2 2 5" xfId="31194" xr:uid="{00000000-0005-0000-0000-000071790000}"/>
    <cellStyle name="Note 2 3 3 2 2 2 2 6" xfId="31195" xr:uid="{00000000-0005-0000-0000-000072790000}"/>
    <cellStyle name="Note 2 3 3 2 2 2 2 7" xfId="31196" xr:uid="{00000000-0005-0000-0000-000073790000}"/>
    <cellStyle name="Note 2 3 3 2 2 2 2 8" xfId="31197" xr:uid="{00000000-0005-0000-0000-000074790000}"/>
    <cellStyle name="Note 2 3 3 2 2 2 3" xfId="31198" xr:uid="{00000000-0005-0000-0000-000075790000}"/>
    <cellStyle name="Note 2 3 3 2 2 2 4" xfId="31199" xr:uid="{00000000-0005-0000-0000-000076790000}"/>
    <cellStyle name="Note 2 3 3 2 2 2 5" xfId="31200" xr:uid="{00000000-0005-0000-0000-000077790000}"/>
    <cellStyle name="Note 2 3 3 2 2 2 6" xfId="31201" xr:uid="{00000000-0005-0000-0000-000078790000}"/>
    <cellStyle name="Note 2 3 3 2 2 2 7" xfId="31202" xr:uid="{00000000-0005-0000-0000-000079790000}"/>
    <cellStyle name="Note 2 3 3 2 2 2 8" xfId="31203" xr:uid="{00000000-0005-0000-0000-00007A790000}"/>
    <cellStyle name="Note 2 3 3 2 2 2 9" xfId="31204" xr:uid="{00000000-0005-0000-0000-00007B790000}"/>
    <cellStyle name="Note 2 3 3 2 2 3" xfId="31205" xr:uid="{00000000-0005-0000-0000-00007C790000}"/>
    <cellStyle name="Note 2 3 3 2 2 3 10" xfId="31206" xr:uid="{00000000-0005-0000-0000-00007D790000}"/>
    <cellStyle name="Note 2 3 3 2 2 3 2" xfId="31207" xr:uid="{00000000-0005-0000-0000-00007E790000}"/>
    <cellStyle name="Note 2 3 3 2 2 3 2 2" xfId="31208" xr:uid="{00000000-0005-0000-0000-00007F790000}"/>
    <cellStyle name="Note 2 3 3 2 2 3 2 3" xfId="31209" xr:uid="{00000000-0005-0000-0000-000080790000}"/>
    <cellStyle name="Note 2 3 3 2 2 3 2 4" xfId="31210" xr:uid="{00000000-0005-0000-0000-000081790000}"/>
    <cellStyle name="Note 2 3 3 2 2 3 2 5" xfId="31211" xr:uid="{00000000-0005-0000-0000-000082790000}"/>
    <cellStyle name="Note 2 3 3 2 2 3 2 6" xfId="31212" xr:uid="{00000000-0005-0000-0000-000083790000}"/>
    <cellStyle name="Note 2 3 3 2 2 3 2 7" xfId="31213" xr:uid="{00000000-0005-0000-0000-000084790000}"/>
    <cellStyle name="Note 2 3 3 2 2 3 2 8" xfId="31214" xr:uid="{00000000-0005-0000-0000-000085790000}"/>
    <cellStyle name="Note 2 3 3 2 2 3 3" xfId="31215" xr:uid="{00000000-0005-0000-0000-000086790000}"/>
    <cellStyle name="Note 2 3 3 2 2 3 4" xfId="31216" xr:uid="{00000000-0005-0000-0000-000087790000}"/>
    <cellStyle name="Note 2 3 3 2 2 3 5" xfId="31217" xr:uid="{00000000-0005-0000-0000-000088790000}"/>
    <cellStyle name="Note 2 3 3 2 2 3 6" xfId="31218" xr:uid="{00000000-0005-0000-0000-000089790000}"/>
    <cellStyle name="Note 2 3 3 2 2 3 7" xfId="31219" xr:uid="{00000000-0005-0000-0000-00008A790000}"/>
    <cellStyle name="Note 2 3 3 2 2 3 8" xfId="31220" xr:uid="{00000000-0005-0000-0000-00008B790000}"/>
    <cellStyle name="Note 2 3 3 2 2 3 9" xfId="31221" xr:uid="{00000000-0005-0000-0000-00008C790000}"/>
    <cellStyle name="Note 2 3 3 2 2 4" xfId="31222" xr:uid="{00000000-0005-0000-0000-00008D790000}"/>
    <cellStyle name="Note 2 3 3 2 2 4 2" xfId="31223" xr:uid="{00000000-0005-0000-0000-00008E790000}"/>
    <cellStyle name="Note 2 3 3 2 2 4 3" xfId="31224" xr:uid="{00000000-0005-0000-0000-00008F790000}"/>
    <cellStyle name="Note 2 3 3 2 2 4 4" xfId="31225" xr:uid="{00000000-0005-0000-0000-000090790000}"/>
    <cellStyle name="Note 2 3 3 2 2 4 5" xfId="31226" xr:uid="{00000000-0005-0000-0000-000091790000}"/>
    <cellStyle name="Note 2 3 3 2 2 4 6" xfId="31227" xr:uid="{00000000-0005-0000-0000-000092790000}"/>
    <cellStyle name="Note 2 3 3 2 2 4 7" xfId="31228" xr:uid="{00000000-0005-0000-0000-000093790000}"/>
    <cellStyle name="Note 2 3 3 2 2 4 8" xfId="31229" xr:uid="{00000000-0005-0000-0000-000094790000}"/>
    <cellStyle name="Note 2 3 3 2 2 4 9" xfId="31230" xr:uid="{00000000-0005-0000-0000-000095790000}"/>
    <cellStyle name="Note 2 3 3 2 2 5" xfId="31231" xr:uid="{00000000-0005-0000-0000-000096790000}"/>
    <cellStyle name="Note 2 3 3 2 2 5 2" xfId="31232" xr:uid="{00000000-0005-0000-0000-000097790000}"/>
    <cellStyle name="Note 2 3 3 2 2 5 3" xfId="31233" xr:uid="{00000000-0005-0000-0000-000098790000}"/>
    <cellStyle name="Note 2 3 3 2 2 5 4" xfId="31234" xr:uid="{00000000-0005-0000-0000-000099790000}"/>
    <cellStyle name="Note 2 3 3 2 2 5 5" xfId="31235" xr:uid="{00000000-0005-0000-0000-00009A790000}"/>
    <cellStyle name="Note 2 3 3 2 2 5 6" xfId="31236" xr:uid="{00000000-0005-0000-0000-00009B790000}"/>
    <cellStyle name="Note 2 3 3 2 2 5 7" xfId="31237" xr:uid="{00000000-0005-0000-0000-00009C790000}"/>
    <cellStyle name="Note 2 3 3 2 2 5 8" xfId="31238" xr:uid="{00000000-0005-0000-0000-00009D790000}"/>
    <cellStyle name="Note 2 3 3 2 2 6" xfId="31239" xr:uid="{00000000-0005-0000-0000-00009E790000}"/>
    <cellStyle name="Note 2 3 3 2 2 6 2" xfId="31240" xr:uid="{00000000-0005-0000-0000-00009F790000}"/>
    <cellStyle name="Note 2 3 3 2 2 6 3" xfId="31241" xr:uid="{00000000-0005-0000-0000-0000A0790000}"/>
    <cellStyle name="Note 2 3 3 2 2 6 4" xfId="31242" xr:uid="{00000000-0005-0000-0000-0000A1790000}"/>
    <cellStyle name="Note 2 3 3 2 2 6 5" xfId="31243" xr:uid="{00000000-0005-0000-0000-0000A2790000}"/>
    <cellStyle name="Note 2 3 3 2 2 6 6" xfId="31244" xr:uid="{00000000-0005-0000-0000-0000A3790000}"/>
    <cellStyle name="Note 2 3 3 2 2 6 7" xfId="31245" xr:uid="{00000000-0005-0000-0000-0000A4790000}"/>
    <cellStyle name="Note 2 3 3 2 2 6 8" xfId="31246" xr:uid="{00000000-0005-0000-0000-0000A5790000}"/>
    <cellStyle name="Note 2 3 3 2 2 7" xfId="31247" xr:uid="{00000000-0005-0000-0000-0000A6790000}"/>
    <cellStyle name="Note 2 3 3 2 2 7 2" xfId="31248" xr:uid="{00000000-0005-0000-0000-0000A7790000}"/>
    <cellStyle name="Note 2 3 3 2 2 7 3" xfId="31249" xr:uid="{00000000-0005-0000-0000-0000A8790000}"/>
    <cellStyle name="Note 2 3 3 2 2 7 4" xfId="31250" xr:uid="{00000000-0005-0000-0000-0000A9790000}"/>
    <cellStyle name="Note 2 3 3 2 2 7 5" xfId="31251" xr:uid="{00000000-0005-0000-0000-0000AA790000}"/>
    <cellStyle name="Note 2 3 3 2 2 7 6" xfId="31252" xr:uid="{00000000-0005-0000-0000-0000AB790000}"/>
    <cellStyle name="Note 2 3 3 2 2 7 7" xfId="31253" xr:uid="{00000000-0005-0000-0000-0000AC790000}"/>
    <cellStyle name="Note 2 3 3 2 2 7 8" xfId="31254" xr:uid="{00000000-0005-0000-0000-0000AD790000}"/>
    <cellStyle name="Note 2 3 3 2 2 8" xfId="31255" xr:uid="{00000000-0005-0000-0000-0000AE790000}"/>
    <cellStyle name="Note 2 3 3 2 2 8 2" xfId="31256" xr:uid="{00000000-0005-0000-0000-0000AF790000}"/>
    <cellStyle name="Note 2 3 3 2 2 8 3" xfId="31257" xr:uid="{00000000-0005-0000-0000-0000B0790000}"/>
    <cellStyle name="Note 2 3 3 2 2 8 4" xfId="31258" xr:uid="{00000000-0005-0000-0000-0000B1790000}"/>
    <cellStyle name="Note 2 3 3 2 2 8 5" xfId="31259" xr:uid="{00000000-0005-0000-0000-0000B2790000}"/>
    <cellStyle name="Note 2 3 3 2 2 8 6" xfId="31260" xr:uid="{00000000-0005-0000-0000-0000B3790000}"/>
    <cellStyle name="Note 2 3 3 2 2 8 7" xfId="31261" xr:uid="{00000000-0005-0000-0000-0000B4790000}"/>
    <cellStyle name="Note 2 3 3 2 2 8 8" xfId="31262" xr:uid="{00000000-0005-0000-0000-0000B5790000}"/>
    <cellStyle name="Note 2 3 3 2 2 9" xfId="31263" xr:uid="{00000000-0005-0000-0000-0000B6790000}"/>
    <cellStyle name="Note 2 3 3 2 3" xfId="1204" xr:uid="{00000000-0005-0000-0000-0000B7790000}"/>
    <cellStyle name="Note 2 3 3 2 3 10" xfId="31264" xr:uid="{00000000-0005-0000-0000-0000B8790000}"/>
    <cellStyle name="Note 2 3 3 2 3 2" xfId="31265" xr:uid="{00000000-0005-0000-0000-0000B9790000}"/>
    <cellStyle name="Note 2 3 3 2 3 2 2" xfId="31266" xr:uid="{00000000-0005-0000-0000-0000BA790000}"/>
    <cellStyle name="Note 2 3 3 2 3 2 3" xfId="31267" xr:uid="{00000000-0005-0000-0000-0000BB790000}"/>
    <cellStyle name="Note 2 3 3 2 3 2 4" xfId="31268" xr:uid="{00000000-0005-0000-0000-0000BC790000}"/>
    <cellStyle name="Note 2 3 3 2 3 2 5" xfId="31269" xr:uid="{00000000-0005-0000-0000-0000BD790000}"/>
    <cellStyle name="Note 2 3 3 2 3 2 6" xfId="31270" xr:uid="{00000000-0005-0000-0000-0000BE790000}"/>
    <cellStyle name="Note 2 3 3 2 3 2 7" xfId="31271" xr:uid="{00000000-0005-0000-0000-0000BF790000}"/>
    <cellStyle name="Note 2 3 3 2 3 2 8" xfId="31272" xr:uid="{00000000-0005-0000-0000-0000C0790000}"/>
    <cellStyle name="Note 2 3 3 2 3 3" xfId="31273" xr:uid="{00000000-0005-0000-0000-0000C1790000}"/>
    <cellStyle name="Note 2 3 3 2 3 4" xfId="31274" xr:uid="{00000000-0005-0000-0000-0000C2790000}"/>
    <cellStyle name="Note 2 3 3 2 3 5" xfId="31275" xr:uid="{00000000-0005-0000-0000-0000C3790000}"/>
    <cellStyle name="Note 2 3 3 2 3 6" xfId="31276" xr:uid="{00000000-0005-0000-0000-0000C4790000}"/>
    <cellStyle name="Note 2 3 3 2 3 7" xfId="31277" xr:uid="{00000000-0005-0000-0000-0000C5790000}"/>
    <cellStyle name="Note 2 3 3 2 3 8" xfId="31278" xr:uid="{00000000-0005-0000-0000-0000C6790000}"/>
    <cellStyle name="Note 2 3 3 2 3 9" xfId="31279" xr:uid="{00000000-0005-0000-0000-0000C7790000}"/>
    <cellStyle name="Note 2 3 3 2 4" xfId="31280" xr:uid="{00000000-0005-0000-0000-0000C8790000}"/>
    <cellStyle name="Note 2 3 3 2 4 10" xfId="31281" xr:uid="{00000000-0005-0000-0000-0000C9790000}"/>
    <cellStyle name="Note 2 3 3 2 4 2" xfId="31282" xr:uid="{00000000-0005-0000-0000-0000CA790000}"/>
    <cellStyle name="Note 2 3 3 2 4 2 2" xfId="31283" xr:uid="{00000000-0005-0000-0000-0000CB790000}"/>
    <cellStyle name="Note 2 3 3 2 4 2 3" xfId="31284" xr:uid="{00000000-0005-0000-0000-0000CC790000}"/>
    <cellStyle name="Note 2 3 3 2 4 2 4" xfId="31285" xr:uid="{00000000-0005-0000-0000-0000CD790000}"/>
    <cellStyle name="Note 2 3 3 2 4 2 5" xfId="31286" xr:uid="{00000000-0005-0000-0000-0000CE790000}"/>
    <cellStyle name="Note 2 3 3 2 4 2 6" xfId="31287" xr:uid="{00000000-0005-0000-0000-0000CF790000}"/>
    <cellStyle name="Note 2 3 3 2 4 2 7" xfId="31288" xr:uid="{00000000-0005-0000-0000-0000D0790000}"/>
    <cellStyle name="Note 2 3 3 2 4 2 8" xfId="31289" xr:uid="{00000000-0005-0000-0000-0000D1790000}"/>
    <cellStyle name="Note 2 3 3 2 4 3" xfId="31290" xr:uid="{00000000-0005-0000-0000-0000D2790000}"/>
    <cellStyle name="Note 2 3 3 2 4 4" xfId="31291" xr:uid="{00000000-0005-0000-0000-0000D3790000}"/>
    <cellStyle name="Note 2 3 3 2 4 5" xfId="31292" xr:uid="{00000000-0005-0000-0000-0000D4790000}"/>
    <cellStyle name="Note 2 3 3 2 4 6" xfId="31293" xr:uid="{00000000-0005-0000-0000-0000D5790000}"/>
    <cellStyle name="Note 2 3 3 2 4 7" xfId="31294" xr:uid="{00000000-0005-0000-0000-0000D6790000}"/>
    <cellStyle name="Note 2 3 3 2 4 8" xfId="31295" xr:uid="{00000000-0005-0000-0000-0000D7790000}"/>
    <cellStyle name="Note 2 3 3 2 4 9" xfId="31296" xr:uid="{00000000-0005-0000-0000-0000D8790000}"/>
    <cellStyle name="Note 2 3 3 2 5" xfId="31297" xr:uid="{00000000-0005-0000-0000-0000D9790000}"/>
    <cellStyle name="Note 2 3 3 2 5 2" xfId="31298" xr:uid="{00000000-0005-0000-0000-0000DA790000}"/>
    <cellStyle name="Note 2 3 3 2 5 3" xfId="31299" xr:uid="{00000000-0005-0000-0000-0000DB790000}"/>
    <cellStyle name="Note 2 3 3 2 5 4" xfId="31300" xr:uid="{00000000-0005-0000-0000-0000DC790000}"/>
    <cellStyle name="Note 2 3 3 2 5 5" xfId="31301" xr:uid="{00000000-0005-0000-0000-0000DD790000}"/>
    <cellStyle name="Note 2 3 3 2 5 6" xfId="31302" xr:uid="{00000000-0005-0000-0000-0000DE790000}"/>
    <cellStyle name="Note 2 3 3 2 5 7" xfId="31303" xr:uid="{00000000-0005-0000-0000-0000DF790000}"/>
    <cellStyle name="Note 2 3 3 2 5 8" xfId="31304" xr:uid="{00000000-0005-0000-0000-0000E0790000}"/>
    <cellStyle name="Note 2 3 3 2 5 9" xfId="31305" xr:uid="{00000000-0005-0000-0000-0000E1790000}"/>
    <cellStyle name="Note 2 3 3 2 6" xfId="31306" xr:uid="{00000000-0005-0000-0000-0000E2790000}"/>
    <cellStyle name="Note 2 3 3 2 6 2" xfId="31307" xr:uid="{00000000-0005-0000-0000-0000E3790000}"/>
    <cellStyle name="Note 2 3 3 2 6 3" xfId="31308" xr:uid="{00000000-0005-0000-0000-0000E4790000}"/>
    <cellStyle name="Note 2 3 3 2 6 4" xfId="31309" xr:uid="{00000000-0005-0000-0000-0000E5790000}"/>
    <cellStyle name="Note 2 3 3 2 6 5" xfId="31310" xr:uid="{00000000-0005-0000-0000-0000E6790000}"/>
    <cellStyle name="Note 2 3 3 2 6 6" xfId="31311" xr:uid="{00000000-0005-0000-0000-0000E7790000}"/>
    <cellStyle name="Note 2 3 3 2 6 7" xfId="31312" xr:uid="{00000000-0005-0000-0000-0000E8790000}"/>
    <cellStyle name="Note 2 3 3 2 6 8" xfId="31313" xr:uid="{00000000-0005-0000-0000-0000E9790000}"/>
    <cellStyle name="Note 2 3 3 2 7" xfId="31314" xr:uid="{00000000-0005-0000-0000-0000EA790000}"/>
    <cellStyle name="Note 2 3 3 2 7 2" xfId="31315" xr:uid="{00000000-0005-0000-0000-0000EB790000}"/>
    <cellStyle name="Note 2 3 3 2 7 3" xfId="31316" xr:uid="{00000000-0005-0000-0000-0000EC790000}"/>
    <cellStyle name="Note 2 3 3 2 7 4" xfId="31317" xr:uid="{00000000-0005-0000-0000-0000ED790000}"/>
    <cellStyle name="Note 2 3 3 2 7 5" xfId="31318" xr:uid="{00000000-0005-0000-0000-0000EE790000}"/>
    <cellStyle name="Note 2 3 3 2 7 6" xfId="31319" xr:uid="{00000000-0005-0000-0000-0000EF790000}"/>
    <cellStyle name="Note 2 3 3 2 7 7" xfId="31320" xr:uid="{00000000-0005-0000-0000-0000F0790000}"/>
    <cellStyle name="Note 2 3 3 2 7 8" xfId="31321" xr:uid="{00000000-0005-0000-0000-0000F1790000}"/>
    <cellStyle name="Note 2 3 3 2 8" xfId="31322" xr:uid="{00000000-0005-0000-0000-0000F2790000}"/>
    <cellStyle name="Note 2 3 3 2 8 2" xfId="31323" xr:uid="{00000000-0005-0000-0000-0000F3790000}"/>
    <cellStyle name="Note 2 3 3 2 8 3" xfId="31324" xr:uid="{00000000-0005-0000-0000-0000F4790000}"/>
    <cellStyle name="Note 2 3 3 2 8 4" xfId="31325" xr:uid="{00000000-0005-0000-0000-0000F5790000}"/>
    <cellStyle name="Note 2 3 3 2 8 5" xfId="31326" xr:uid="{00000000-0005-0000-0000-0000F6790000}"/>
    <cellStyle name="Note 2 3 3 2 8 6" xfId="31327" xr:uid="{00000000-0005-0000-0000-0000F7790000}"/>
    <cellStyle name="Note 2 3 3 2 8 7" xfId="31328" xr:uid="{00000000-0005-0000-0000-0000F8790000}"/>
    <cellStyle name="Note 2 3 3 2 8 8" xfId="31329" xr:uid="{00000000-0005-0000-0000-0000F9790000}"/>
    <cellStyle name="Note 2 3 3 2 9" xfId="31330" xr:uid="{00000000-0005-0000-0000-0000FA790000}"/>
    <cellStyle name="Note 2 3 3 2 9 2" xfId="31331" xr:uid="{00000000-0005-0000-0000-0000FB790000}"/>
    <cellStyle name="Note 2 3 3 2 9 3" xfId="31332" xr:uid="{00000000-0005-0000-0000-0000FC790000}"/>
    <cellStyle name="Note 2 3 3 2 9 4" xfId="31333" xr:uid="{00000000-0005-0000-0000-0000FD790000}"/>
    <cellStyle name="Note 2 3 3 2 9 5" xfId="31334" xr:uid="{00000000-0005-0000-0000-0000FE790000}"/>
    <cellStyle name="Note 2 3 3 2 9 6" xfId="31335" xr:uid="{00000000-0005-0000-0000-0000FF790000}"/>
    <cellStyle name="Note 2 3 3 2 9 7" xfId="31336" xr:uid="{00000000-0005-0000-0000-0000007A0000}"/>
    <cellStyle name="Note 2 3 3 2 9 8" xfId="31337" xr:uid="{00000000-0005-0000-0000-0000017A0000}"/>
    <cellStyle name="Note 2 3 3 3" xfId="1205" xr:uid="{00000000-0005-0000-0000-0000027A0000}"/>
    <cellStyle name="Note 2 3 3 3 10" xfId="31338" xr:uid="{00000000-0005-0000-0000-0000037A0000}"/>
    <cellStyle name="Note 2 3 3 3 11" xfId="31339" xr:uid="{00000000-0005-0000-0000-0000047A0000}"/>
    <cellStyle name="Note 2 3 3 3 12" xfId="31340" xr:uid="{00000000-0005-0000-0000-0000057A0000}"/>
    <cellStyle name="Note 2 3 3 3 13" xfId="31341" xr:uid="{00000000-0005-0000-0000-0000067A0000}"/>
    <cellStyle name="Note 2 3 3 3 14" xfId="31342" xr:uid="{00000000-0005-0000-0000-0000077A0000}"/>
    <cellStyle name="Note 2 3 3 3 15" xfId="31343" xr:uid="{00000000-0005-0000-0000-0000087A0000}"/>
    <cellStyle name="Note 2 3 3 3 16" xfId="31344" xr:uid="{00000000-0005-0000-0000-0000097A0000}"/>
    <cellStyle name="Note 2 3 3 3 17" xfId="31345" xr:uid="{00000000-0005-0000-0000-00000A7A0000}"/>
    <cellStyle name="Note 2 3 3 3 2" xfId="1206" xr:uid="{00000000-0005-0000-0000-00000B7A0000}"/>
    <cellStyle name="Note 2 3 3 3 2 10" xfId="31346" xr:uid="{00000000-0005-0000-0000-00000C7A0000}"/>
    <cellStyle name="Note 2 3 3 3 2 11" xfId="31347" xr:uid="{00000000-0005-0000-0000-00000D7A0000}"/>
    <cellStyle name="Note 2 3 3 3 2 12" xfId="31348" xr:uid="{00000000-0005-0000-0000-00000E7A0000}"/>
    <cellStyle name="Note 2 3 3 3 2 13" xfId="31349" xr:uid="{00000000-0005-0000-0000-00000F7A0000}"/>
    <cellStyle name="Note 2 3 3 3 2 14" xfId="31350" xr:uid="{00000000-0005-0000-0000-0000107A0000}"/>
    <cellStyle name="Note 2 3 3 3 2 15" xfId="31351" xr:uid="{00000000-0005-0000-0000-0000117A0000}"/>
    <cellStyle name="Note 2 3 3 3 2 16" xfId="31352" xr:uid="{00000000-0005-0000-0000-0000127A0000}"/>
    <cellStyle name="Note 2 3 3 3 2 2" xfId="1207" xr:uid="{00000000-0005-0000-0000-0000137A0000}"/>
    <cellStyle name="Note 2 3 3 3 2 2 10" xfId="31353" xr:uid="{00000000-0005-0000-0000-0000147A0000}"/>
    <cellStyle name="Note 2 3 3 3 2 2 2" xfId="31354" xr:uid="{00000000-0005-0000-0000-0000157A0000}"/>
    <cellStyle name="Note 2 3 3 3 2 2 2 2" xfId="31355" xr:uid="{00000000-0005-0000-0000-0000167A0000}"/>
    <cellStyle name="Note 2 3 3 3 2 2 2 3" xfId="31356" xr:uid="{00000000-0005-0000-0000-0000177A0000}"/>
    <cellStyle name="Note 2 3 3 3 2 2 2 4" xfId="31357" xr:uid="{00000000-0005-0000-0000-0000187A0000}"/>
    <cellStyle name="Note 2 3 3 3 2 2 2 5" xfId="31358" xr:uid="{00000000-0005-0000-0000-0000197A0000}"/>
    <cellStyle name="Note 2 3 3 3 2 2 2 6" xfId="31359" xr:uid="{00000000-0005-0000-0000-00001A7A0000}"/>
    <cellStyle name="Note 2 3 3 3 2 2 2 7" xfId="31360" xr:uid="{00000000-0005-0000-0000-00001B7A0000}"/>
    <cellStyle name="Note 2 3 3 3 2 2 2 8" xfId="31361" xr:uid="{00000000-0005-0000-0000-00001C7A0000}"/>
    <cellStyle name="Note 2 3 3 3 2 2 3" xfId="31362" xr:uid="{00000000-0005-0000-0000-00001D7A0000}"/>
    <cellStyle name="Note 2 3 3 3 2 2 4" xfId="31363" xr:uid="{00000000-0005-0000-0000-00001E7A0000}"/>
    <cellStyle name="Note 2 3 3 3 2 2 5" xfId="31364" xr:uid="{00000000-0005-0000-0000-00001F7A0000}"/>
    <cellStyle name="Note 2 3 3 3 2 2 6" xfId="31365" xr:uid="{00000000-0005-0000-0000-0000207A0000}"/>
    <cellStyle name="Note 2 3 3 3 2 2 7" xfId="31366" xr:uid="{00000000-0005-0000-0000-0000217A0000}"/>
    <cellStyle name="Note 2 3 3 3 2 2 8" xfId="31367" xr:uid="{00000000-0005-0000-0000-0000227A0000}"/>
    <cellStyle name="Note 2 3 3 3 2 2 9" xfId="31368" xr:uid="{00000000-0005-0000-0000-0000237A0000}"/>
    <cellStyle name="Note 2 3 3 3 2 3" xfId="31369" xr:uid="{00000000-0005-0000-0000-0000247A0000}"/>
    <cellStyle name="Note 2 3 3 3 2 3 10" xfId="31370" xr:uid="{00000000-0005-0000-0000-0000257A0000}"/>
    <cellStyle name="Note 2 3 3 3 2 3 2" xfId="31371" xr:uid="{00000000-0005-0000-0000-0000267A0000}"/>
    <cellStyle name="Note 2 3 3 3 2 3 2 2" xfId="31372" xr:uid="{00000000-0005-0000-0000-0000277A0000}"/>
    <cellStyle name="Note 2 3 3 3 2 3 2 3" xfId="31373" xr:uid="{00000000-0005-0000-0000-0000287A0000}"/>
    <cellStyle name="Note 2 3 3 3 2 3 2 4" xfId="31374" xr:uid="{00000000-0005-0000-0000-0000297A0000}"/>
    <cellStyle name="Note 2 3 3 3 2 3 2 5" xfId="31375" xr:uid="{00000000-0005-0000-0000-00002A7A0000}"/>
    <cellStyle name="Note 2 3 3 3 2 3 2 6" xfId="31376" xr:uid="{00000000-0005-0000-0000-00002B7A0000}"/>
    <cellStyle name="Note 2 3 3 3 2 3 2 7" xfId="31377" xr:uid="{00000000-0005-0000-0000-00002C7A0000}"/>
    <cellStyle name="Note 2 3 3 3 2 3 2 8" xfId="31378" xr:uid="{00000000-0005-0000-0000-00002D7A0000}"/>
    <cellStyle name="Note 2 3 3 3 2 3 3" xfId="31379" xr:uid="{00000000-0005-0000-0000-00002E7A0000}"/>
    <cellStyle name="Note 2 3 3 3 2 3 4" xfId="31380" xr:uid="{00000000-0005-0000-0000-00002F7A0000}"/>
    <cellStyle name="Note 2 3 3 3 2 3 5" xfId="31381" xr:uid="{00000000-0005-0000-0000-0000307A0000}"/>
    <cellStyle name="Note 2 3 3 3 2 3 6" xfId="31382" xr:uid="{00000000-0005-0000-0000-0000317A0000}"/>
    <cellStyle name="Note 2 3 3 3 2 3 7" xfId="31383" xr:uid="{00000000-0005-0000-0000-0000327A0000}"/>
    <cellStyle name="Note 2 3 3 3 2 3 8" xfId="31384" xr:uid="{00000000-0005-0000-0000-0000337A0000}"/>
    <cellStyle name="Note 2 3 3 3 2 3 9" xfId="31385" xr:uid="{00000000-0005-0000-0000-0000347A0000}"/>
    <cellStyle name="Note 2 3 3 3 2 4" xfId="31386" xr:uid="{00000000-0005-0000-0000-0000357A0000}"/>
    <cellStyle name="Note 2 3 3 3 2 4 2" xfId="31387" xr:uid="{00000000-0005-0000-0000-0000367A0000}"/>
    <cellStyle name="Note 2 3 3 3 2 4 3" xfId="31388" xr:uid="{00000000-0005-0000-0000-0000377A0000}"/>
    <cellStyle name="Note 2 3 3 3 2 4 4" xfId="31389" xr:uid="{00000000-0005-0000-0000-0000387A0000}"/>
    <cellStyle name="Note 2 3 3 3 2 4 5" xfId="31390" xr:uid="{00000000-0005-0000-0000-0000397A0000}"/>
    <cellStyle name="Note 2 3 3 3 2 4 6" xfId="31391" xr:uid="{00000000-0005-0000-0000-00003A7A0000}"/>
    <cellStyle name="Note 2 3 3 3 2 4 7" xfId="31392" xr:uid="{00000000-0005-0000-0000-00003B7A0000}"/>
    <cellStyle name="Note 2 3 3 3 2 4 8" xfId="31393" xr:uid="{00000000-0005-0000-0000-00003C7A0000}"/>
    <cellStyle name="Note 2 3 3 3 2 4 9" xfId="31394" xr:uid="{00000000-0005-0000-0000-00003D7A0000}"/>
    <cellStyle name="Note 2 3 3 3 2 5" xfId="31395" xr:uid="{00000000-0005-0000-0000-00003E7A0000}"/>
    <cellStyle name="Note 2 3 3 3 2 5 2" xfId="31396" xr:uid="{00000000-0005-0000-0000-00003F7A0000}"/>
    <cellStyle name="Note 2 3 3 3 2 5 3" xfId="31397" xr:uid="{00000000-0005-0000-0000-0000407A0000}"/>
    <cellStyle name="Note 2 3 3 3 2 5 4" xfId="31398" xr:uid="{00000000-0005-0000-0000-0000417A0000}"/>
    <cellStyle name="Note 2 3 3 3 2 5 5" xfId="31399" xr:uid="{00000000-0005-0000-0000-0000427A0000}"/>
    <cellStyle name="Note 2 3 3 3 2 5 6" xfId="31400" xr:uid="{00000000-0005-0000-0000-0000437A0000}"/>
    <cellStyle name="Note 2 3 3 3 2 5 7" xfId="31401" xr:uid="{00000000-0005-0000-0000-0000447A0000}"/>
    <cellStyle name="Note 2 3 3 3 2 5 8" xfId="31402" xr:uid="{00000000-0005-0000-0000-0000457A0000}"/>
    <cellStyle name="Note 2 3 3 3 2 6" xfId="31403" xr:uid="{00000000-0005-0000-0000-0000467A0000}"/>
    <cellStyle name="Note 2 3 3 3 2 6 2" xfId="31404" xr:uid="{00000000-0005-0000-0000-0000477A0000}"/>
    <cellStyle name="Note 2 3 3 3 2 6 3" xfId="31405" xr:uid="{00000000-0005-0000-0000-0000487A0000}"/>
    <cellStyle name="Note 2 3 3 3 2 6 4" xfId="31406" xr:uid="{00000000-0005-0000-0000-0000497A0000}"/>
    <cellStyle name="Note 2 3 3 3 2 6 5" xfId="31407" xr:uid="{00000000-0005-0000-0000-00004A7A0000}"/>
    <cellStyle name="Note 2 3 3 3 2 6 6" xfId="31408" xr:uid="{00000000-0005-0000-0000-00004B7A0000}"/>
    <cellStyle name="Note 2 3 3 3 2 6 7" xfId="31409" xr:uid="{00000000-0005-0000-0000-00004C7A0000}"/>
    <cellStyle name="Note 2 3 3 3 2 6 8" xfId="31410" xr:uid="{00000000-0005-0000-0000-00004D7A0000}"/>
    <cellStyle name="Note 2 3 3 3 2 7" xfId="31411" xr:uid="{00000000-0005-0000-0000-00004E7A0000}"/>
    <cellStyle name="Note 2 3 3 3 2 7 2" xfId="31412" xr:uid="{00000000-0005-0000-0000-00004F7A0000}"/>
    <cellStyle name="Note 2 3 3 3 2 7 3" xfId="31413" xr:uid="{00000000-0005-0000-0000-0000507A0000}"/>
    <cellStyle name="Note 2 3 3 3 2 7 4" xfId="31414" xr:uid="{00000000-0005-0000-0000-0000517A0000}"/>
    <cellStyle name="Note 2 3 3 3 2 7 5" xfId="31415" xr:uid="{00000000-0005-0000-0000-0000527A0000}"/>
    <cellStyle name="Note 2 3 3 3 2 7 6" xfId="31416" xr:uid="{00000000-0005-0000-0000-0000537A0000}"/>
    <cellStyle name="Note 2 3 3 3 2 7 7" xfId="31417" xr:uid="{00000000-0005-0000-0000-0000547A0000}"/>
    <cellStyle name="Note 2 3 3 3 2 7 8" xfId="31418" xr:uid="{00000000-0005-0000-0000-0000557A0000}"/>
    <cellStyle name="Note 2 3 3 3 2 8" xfId="31419" xr:uid="{00000000-0005-0000-0000-0000567A0000}"/>
    <cellStyle name="Note 2 3 3 3 2 8 2" xfId="31420" xr:uid="{00000000-0005-0000-0000-0000577A0000}"/>
    <cellStyle name="Note 2 3 3 3 2 8 3" xfId="31421" xr:uid="{00000000-0005-0000-0000-0000587A0000}"/>
    <cellStyle name="Note 2 3 3 3 2 8 4" xfId="31422" xr:uid="{00000000-0005-0000-0000-0000597A0000}"/>
    <cellStyle name="Note 2 3 3 3 2 8 5" xfId="31423" xr:uid="{00000000-0005-0000-0000-00005A7A0000}"/>
    <cellStyle name="Note 2 3 3 3 2 8 6" xfId="31424" xr:uid="{00000000-0005-0000-0000-00005B7A0000}"/>
    <cellStyle name="Note 2 3 3 3 2 8 7" xfId="31425" xr:uid="{00000000-0005-0000-0000-00005C7A0000}"/>
    <cellStyle name="Note 2 3 3 3 2 8 8" xfId="31426" xr:uid="{00000000-0005-0000-0000-00005D7A0000}"/>
    <cellStyle name="Note 2 3 3 3 2 9" xfId="31427" xr:uid="{00000000-0005-0000-0000-00005E7A0000}"/>
    <cellStyle name="Note 2 3 3 3 3" xfId="1208" xr:uid="{00000000-0005-0000-0000-00005F7A0000}"/>
    <cellStyle name="Note 2 3 3 3 3 10" xfId="31428" xr:uid="{00000000-0005-0000-0000-0000607A0000}"/>
    <cellStyle name="Note 2 3 3 3 3 2" xfId="31429" xr:uid="{00000000-0005-0000-0000-0000617A0000}"/>
    <cellStyle name="Note 2 3 3 3 3 2 2" xfId="31430" xr:uid="{00000000-0005-0000-0000-0000627A0000}"/>
    <cellStyle name="Note 2 3 3 3 3 2 3" xfId="31431" xr:uid="{00000000-0005-0000-0000-0000637A0000}"/>
    <cellStyle name="Note 2 3 3 3 3 2 4" xfId="31432" xr:uid="{00000000-0005-0000-0000-0000647A0000}"/>
    <cellStyle name="Note 2 3 3 3 3 2 5" xfId="31433" xr:uid="{00000000-0005-0000-0000-0000657A0000}"/>
    <cellStyle name="Note 2 3 3 3 3 2 6" xfId="31434" xr:uid="{00000000-0005-0000-0000-0000667A0000}"/>
    <cellStyle name="Note 2 3 3 3 3 2 7" xfId="31435" xr:uid="{00000000-0005-0000-0000-0000677A0000}"/>
    <cellStyle name="Note 2 3 3 3 3 2 8" xfId="31436" xr:uid="{00000000-0005-0000-0000-0000687A0000}"/>
    <cellStyle name="Note 2 3 3 3 3 3" xfId="31437" xr:uid="{00000000-0005-0000-0000-0000697A0000}"/>
    <cellStyle name="Note 2 3 3 3 3 4" xfId="31438" xr:uid="{00000000-0005-0000-0000-00006A7A0000}"/>
    <cellStyle name="Note 2 3 3 3 3 5" xfId="31439" xr:uid="{00000000-0005-0000-0000-00006B7A0000}"/>
    <cellStyle name="Note 2 3 3 3 3 6" xfId="31440" xr:uid="{00000000-0005-0000-0000-00006C7A0000}"/>
    <cellStyle name="Note 2 3 3 3 3 7" xfId="31441" xr:uid="{00000000-0005-0000-0000-00006D7A0000}"/>
    <cellStyle name="Note 2 3 3 3 3 8" xfId="31442" xr:uid="{00000000-0005-0000-0000-00006E7A0000}"/>
    <cellStyle name="Note 2 3 3 3 3 9" xfId="31443" xr:uid="{00000000-0005-0000-0000-00006F7A0000}"/>
    <cellStyle name="Note 2 3 3 3 4" xfId="31444" xr:uid="{00000000-0005-0000-0000-0000707A0000}"/>
    <cellStyle name="Note 2 3 3 3 4 10" xfId="31445" xr:uid="{00000000-0005-0000-0000-0000717A0000}"/>
    <cellStyle name="Note 2 3 3 3 4 2" xfId="31446" xr:uid="{00000000-0005-0000-0000-0000727A0000}"/>
    <cellStyle name="Note 2 3 3 3 4 2 2" xfId="31447" xr:uid="{00000000-0005-0000-0000-0000737A0000}"/>
    <cellStyle name="Note 2 3 3 3 4 2 3" xfId="31448" xr:uid="{00000000-0005-0000-0000-0000747A0000}"/>
    <cellStyle name="Note 2 3 3 3 4 2 4" xfId="31449" xr:uid="{00000000-0005-0000-0000-0000757A0000}"/>
    <cellStyle name="Note 2 3 3 3 4 2 5" xfId="31450" xr:uid="{00000000-0005-0000-0000-0000767A0000}"/>
    <cellStyle name="Note 2 3 3 3 4 2 6" xfId="31451" xr:uid="{00000000-0005-0000-0000-0000777A0000}"/>
    <cellStyle name="Note 2 3 3 3 4 2 7" xfId="31452" xr:uid="{00000000-0005-0000-0000-0000787A0000}"/>
    <cellStyle name="Note 2 3 3 3 4 2 8" xfId="31453" xr:uid="{00000000-0005-0000-0000-0000797A0000}"/>
    <cellStyle name="Note 2 3 3 3 4 3" xfId="31454" xr:uid="{00000000-0005-0000-0000-00007A7A0000}"/>
    <cellStyle name="Note 2 3 3 3 4 4" xfId="31455" xr:uid="{00000000-0005-0000-0000-00007B7A0000}"/>
    <cellStyle name="Note 2 3 3 3 4 5" xfId="31456" xr:uid="{00000000-0005-0000-0000-00007C7A0000}"/>
    <cellStyle name="Note 2 3 3 3 4 6" xfId="31457" xr:uid="{00000000-0005-0000-0000-00007D7A0000}"/>
    <cellStyle name="Note 2 3 3 3 4 7" xfId="31458" xr:uid="{00000000-0005-0000-0000-00007E7A0000}"/>
    <cellStyle name="Note 2 3 3 3 4 8" xfId="31459" xr:uid="{00000000-0005-0000-0000-00007F7A0000}"/>
    <cellStyle name="Note 2 3 3 3 4 9" xfId="31460" xr:uid="{00000000-0005-0000-0000-0000807A0000}"/>
    <cellStyle name="Note 2 3 3 3 5" xfId="31461" xr:uid="{00000000-0005-0000-0000-0000817A0000}"/>
    <cellStyle name="Note 2 3 3 3 5 2" xfId="31462" xr:uid="{00000000-0005-0000-0000-0000827A0000}"/>
    <cellStyle name="Note 2 3 3 3 5 3" xfId="31463" xr:uid="{00000000-0005-0000-0000-0000837A0000}"/>
    <cellStyle name="Note 2 3 3 3 5 4" xfId="31464" xr:uid="{00000000-0005-0000-0000-0000847A0000}"/>
    <cellStyle name="Note 2 3 3 3 5 5" xfId="31465" xr:uid="{00000000-0005-0000-0000-0000857A0000}"/>
    <cellStyle name="Note 2 3 3 3 5 6" xfId="31466" xr:uid="{00000000-0005-0000-0000-0000867A0000}"/>
    <cellStyle name="Note 2 3 3 3 5 7" xfId="31467" xr:uid="{00000000-0005-0000-0000-0000877A0000}"/>
    <cellStyle name="Note 2 3 3 3 5 8" xfId="31468" xr:uid="{00000000-0005-0000-0000-0000887A0000}"/>
    <cellStyle name="Note 2 3 3 3 5 9" xfId="31469" xr:uid="{00000000-0005-0000-0000-0000897A0000}"/>
    <cellStyle name="Note 2 3 3 3 6" xfId="31470" xr:uid="{00000000-0005-0000-0000-00008A7A0000}"/>
    <cellStyle name="Note 2 3 3 3 6 2" xfId="31471" xr:uid="{00000000-0005-0000-0000-00008B7A0000}"/>
    <cellStyle name="Note 2 3 3 3 6 3" xfId="31472" xr:uid="{00000000-0005-0000-0000-00008C7A0000}"/>
    <cellStyle name="Note 2 3 3 3 6 4" xfId="31473" xr:uid="{00000000-0005-0000-0000-00008D7A0000}"/>
    <cellStyle name="Note 2 3 3 3 6 5" xfId="31474" xr:uid="{00000000-0005-0000-0000-00008E7A0000}"/>
    <cellStyle name="Note 2 3 3 3 6 6" xfId="31475" xr:uid="{00000000-0005-0000-0000-00008F7A0000}"/>
    <cellStyle name="Note 2 3 3 3 6 7" xfId="31476" xr:uid="{00000000-0005-0000-0000-0000907A0000}"/>
    <cellStyle name="Note 2 3 3 3 6 8" xfId="31477" xr:uid="{00000000-0005-0000-0000-0000917A0000}"/>
    <cellStyle name="Note 2 3 3 3 7" xfId="31478" xr:uid="{00000000-0005-0000-0000-0000927A0000}"/>
    <cellStyle name="Note 2 3 3 3 7 2" xfId="31479" xr:uid="{00000000-0005-0000-0000-0000937A0000}"/>
    <cellStyle name="Note 2 3 3 3 7 3" xfId="31480" xr:uid="{00000000-0005-0000-0000-0000947A0000}"/>
    <cellStyle name="Note 2 3 3 3 7 4" xfId="31481" xr:uid="{00000000-0005-0000-0000-0000957A0000}"/>
    <cellStyle name="Note 2 3 3 3 7 5" xfId="31482" xr:uid="{00000000-0005-0000-0000-0000967A0000}"/>
    <cellStyle name="Note 2 3 3 3 7 6" xfId="31483" xr:uid="{00000000-0005-0000-0000-0000977A0000}"/>
    <cellStyle name="Note 2 3 3 3 7 7" xfId="31484" xr:uid="{00000000-0005-0000-0000-0000987A0000}"/>
    <cellStyle name="Note 2 3 3 3 7 8" xfId="31485" xr:uid="{00000000-0005-0000-0000-0000997A0000}"/>
    <cellStyle name="Note 2 3 3 3 8" xfId="31486" xr:uid="{00000000-0005-0000-0000-00009A7A0000}"/>
    <cellStyle name="Note 2 3 3 3 8 2" xfId="31487" xr:uid="{00000000-0005-0000-0000-00009B7A0000}"/>
    <cellStyle name="Note 2 3 3 3 8 3" xfId="31488" xr:uid="{00000000-0005-0000-0000-00009C7A0000}"/>
    <cellStyle name="Note 2 3 3 3 8 4" xfId="31489" xr:uid="{00000000-0005-0000-0000-00009D7A0000}"/>
    <cellStyle name="Note 2 3 3 3 8 5" xfId="31490" xr:uid="{00000000-0005-0000-0000-00009E7A0000}"/>
    <cellStyle name="Note 2 3 3 3 8 6" xfId="31491" xr:uid="{00000000-0005-0000-0000-00009F7A0000}"/>
    <cellStyle name="Note 2 3 3 3 8 7" xfId="31492" xr:uid="{00000000-0005-0000-0000-0000A07A0000}"/>
    <cellStyle name="Note 2 3 3 3 8 8" xfId="31493" xr:uid="{00000000-0005-0000-0000-0000A17A0000}"/>
    <cellStyle name="Note 2 3 3 3 9" xfId="31494" xr:uid="{00000000-0005-0000-0000-0000A27A0000}"/>
    <cellStyle name="Note 2 3 3 3 9 2" xfId="31495" xr:uid="{00000000-0005-0000-0000-0000A37A0000}"/>
    <cellStyle name="Note 2 3 3 3 9 3" xfId="31496" xr:uid="{00000000-0005-0000-0000-0000A47A0000}"/>
    <cellStyle name="Note 2 3 3 3 9 4" xfId="31497" xr:uid="{00000000-0005-0000-0000-0000A57A0000}"/>
    <cellStyle name="Note 2 3 3 3 9 5" xfId="31498" xr:uid="{00000000-0005-0000-0000-0000A67A0000}"/>
    <cellStyle name="Note 2 3 3 3 9 6" xfId="31499" xr:uid="{00000000-0005-0000-0000-0000A77A0000}"/>
    <cellStyle name="Note 2 3 3 3 9 7" xfId="31500" xr:uid="{00000000-0005-0000-0000-0000A87A0000}"/>
    <cellStyle name="Note 2 3 3 3 9 8" xfId="31501" xr:uid="{00000000-0005-0000-0000-0000A97A0000}"/>
    <cellStyle name="Note 2 3 3 4" xfId="1209" xr:uid="{00000000-0005-0000-0000-0000AA7A0000}"/>
    <cellStyle name="Note 2 3 3 4 10" xfId="31502" xr:uid="{00000000-0005-0000-0000-0000AB7A0000}"/>
    <cellStyle name="Note 2 3 3 4 11" xfId="31503" xr:uid="{00000000-0005-0000-0000-0000AC7A0000}"/>
    <cellStyle name="Note 2 3 3 4 12" xfId="31504" xr:uid="{00000000-0005-0000-0000-0000AD7A0000}"/>
    <cellStyle name="Note 2 3 3 4 13" xfId="31505" xr:uid="{00000000-0005-0000-0000-0000AE7A0000}"/>
    <cellStyle name="Note 2 3 3 4 14" xfId="31506" xr:uid="{00000000-0005-0000-0000-0000AF7A0000}"/>
    <cellStyle name="Note 2 3 3 4 15" xfId="31507" xr:uid="{00000000-0005-0000-0000-0000B07A0000}"/>
    <cellStyle name="Note 2 3 3 4 16" xfId="31508" xr:uid="{00000000-0005-0000-0000-0000B17A0000}"/>
    <cellStyle name="Note 2 3 3 4 2" xfId="1210" xr:uid="{00000000-0005-0000-0000-0000B27A0000}"/>
    <cellStyle name="Note 2 3 3 4 2 10" xfId="31509" xr:uid="{00000000-0005-0000-0000-0000B37A0000}"/>
    <cellStyle name="Note 2 3 3 4 2 2" xfId="31510" xr:uid="{00000000-0005-0000-0000-0000B47A0000}"/>
    <cellStyle name="Note 2 3 3 4 2 2 2" xfId="31511" xr:uid="{00000000-0005-0000-0000-0000B57A0000}"/>
    <cellStyle name="Note 2 3 3 4 2 2 3" xfId="31512" xr:uid="{00000000-0005-0000-0000-0000B67A0000}"/>
    <cellStyle name="Note 2 3 3 4 2 2 4" xfId="31513" xr:uid="{00000000-0005-0000-0000-0000B77A0000}"/>
    <cellStyle name="Note 2 3 3 4 2 2 5" xfId="31514" xr:uid="{00000000-0005-0000-0000-0000B87A0000}"/>
    <cellStyle name="Note 2 3 3 4 2 2 6" xfId="31515" xr:uid="{00000000-0005-0000-0000-0000B97A0000}"/>
    <cellStyle name="Note 2 3 3 4 2 2 7" xfId="31516" xr:uid="{00000000-0005-0000-0000-0000BA7A0000}"/>
    <cellStyle name="Note 2 3 3 4 2 2 8" xfId="31517" xr:uid="{00000000-0005-0000-0000-0000BB7A0000}"/>
    <cellStyle name="Note 2 3 3 4 2 3" xfId="31518" xr:uid="{00000000-0005-0000-0000-0000BC7A0000}"/>
    <cellStyle name="Note 2 3 3 4 2 4" xfId="31519" xr:uid="{00000000-0005-0000-0000-0000BD7A0000}"/>
    <cellStyle name="Note 2 3 3 4 2 5" xfId="31520" xr:uid="{00000000-0005-0000-0000-0000BE7A0000}"/>
    <cellStyle name="Note 2 3 3 4 2 6" xfId="31521" xr:uid="{00000000-0005-0000-0000-0000BF7A0000}"/>
    <cellStyle name="Note 2 3 3 4 2 7" xfId="31522" xr:uid="{00000000-0005-0000-0000-0000C07A0000}"/>
    <cellStyle name="Note 2 3 3 4 2 8" xfId="31523" xr:uid="{00000000-0005-0000-0000-0000C17A0000}"/>
    <cellStyle name="Note 2 3 3 4 2 9" xfId="31524" xr:uid="{00000000-0005-0000-0000-0000C27A0000}"/>
    <cellStyle name="Note 2 3 3 4 3" xfId="31525" xr:uid="{00000000-0005-0000-0000-0000C37A0000}"/>
    <cellStyle name="Note 2 3 3 4 3 10" xfId="31526" xr:uid="{00000000-0005-0000-0000-0000C47A0000}"/>
    <cellStyle name="Note 2 3 3 4 3 2" xfId="31527" xr:uid="{00000000-0005-0000-0000-0000C57A0000}"/>
    <cellStyle name="Note 2 3 3 4 3 2 2" xfId="31528" xr:uid="{00000000-0005-0000-0000-0000C67A0000}"/>
    <cellStyle name="Note 2 3 3 4 3 2 3" xfId="31529" xr:uid="{00000000-0005-0000-0000-0000C77A0000}"/>
    <cellStyle name="Note 2 3 3 4 3 2 4" xfId="31530" xr:uid="{00000000-0005-0000-0000-0000C87A0000}"/>
    <cellStyle name="Note 2 3 3 4 3 2 5" xfId="31531" xr:uid="{00000000-0005-0000-0000-0000C97A0000}"/>
    <cellStyle name="Note 2 3 3 4 3 2 6" xfId="31532" xr:uid="{00000000-0005-0000-0000-0000CA7A0000}"/>
    <cellStyle name="Note 2 3 3 4 3 2 7" xfId="31533" xr:uid="{00000000-0005-0000-0000-0000CB7A0000}"/>
    <cellStyle name="Note 2 3 3 4 3 2 8" xfId="31534" xr:uid="{00000000-0005-0000-0000-0000CC7A0000}"/>
    <cellStyle name="Note 2 3 3 4 3 3" xfId="31535" xr:uid="{00000000-0005-0000-0000-0000CD7A0000}"/>
    <cellStyle name="Note 2 3 3 4 3 4" xfId="31536" xr:uid="{00000000-0005-0000-0000-0000CE7A0000}"/>
    <cellStyle name="Note 2 3 3 4 3 5" xfId="31537" xr:uid="{00000000-0005-0000-0000-0000CF7A0000}"/>
    <cellStyle name="Note 2 3 3 4 3 6" xfId="31538" xr:uid="{00000000-0005-0000-0000-0000D07A0000}"/>
    <cellStyle name="Note 2 3 3 4 3 7" xfId="31539" xr:uid="{00000000-0005-0000-0000-0000D17A0000}"/>
    <cellStyle name="Note 2 3 3 4 3 8" xfId="31540" xr:uid="{00000000-0005-0000-0000-0000D27A0000}"/>
    <cellStyle name="Note 2 3 3 4 3 9" xfId="31541" xr:uid="{00000000-0005-0000-0000-0000D37A0000}"/>
    <cellStyle name="Note 2 3 3 4 4" xfId="31542" xr:uid="{00000000-0005-0000-0000-0000D47A0000}"/>
    <cellStyle name="Note 2 3 3 4 4 2" xfId="31543" xr:uid="{00000000-0005-0000-0000-0000D57A0000}"/>
    <cellStyle name="Note 2 3 3 4 4 3" xfId="31544" xr:uid="{00000000-0005-0000-0000-0000D67A0000}"/>
    <cellStyle name="Note 2 3 3 4 4 4" xfId="31545" xr:uid="{00000000-0005-0000-0000-0000D77A0000}"/>
    <cellStyle name="Note 2 3 3 4 4 5" xfId="31546" xr:uid="{00000000-0005-0000-0000-0000D87A0000}"/>
    <cellStyle name="Note 2 3 3 4 4 6" xfId="31547" xr:uid="{00000000-0005-0000-0000-0000D97A0000}"/>
    <cellStyle name="Note 2 3 3 4 4 7" xfId="31548" xr:uid="{00000000-0005-0000-0000-0000DA7A0000}"/>
    <cellStyle name="Note 2 3 3 4 4 8" xfId="31549" xr:uid="{00000000-0005-0000-0000-0000DB7A0000}"/>
    <cellStyle name="Note 2 3 3 4 4 9" xfId="31550" xr:uid="{00000000-0005-0000-0000-0000DC7A0000}"/>
    <cellStyle name="Note 2 3 3 4 5" xfId="31551" xr:uid="{00000000-0005-0000-0000-0000DD7A0000}"/>
    <cellStyle name="Note 2 3 3 4 5 2" xfId="31552" xr:uid="{00000000-0005-0000-0000-0000DE7A0000}"/>
    <cellStyle name="Note 2 3 3 4 5 3" xfId="31553" xr:uid="{00000000-0005-0000-0000-0000DF7A0000}"/>
    <cellStyle name="Note 2 3 3 4 5 4" xfId="31554" xr:uid="{00000000-0005-0000-0000-0000E07A0000}"/>
    <cellStyle name="Note 2 3 3 4 5 5" xfId="31555" xr:uid="{00000000-0005-0000-0000-0000E17A0000}"/>
    <cellStyle name="Note 2 3 3 4 5 6" xfId="31556" xr:uid="{00000000-0005-0000-0000-0000E27A0000}"/>
    <cellStyle name="Note 2 3 3 4 5 7" xfId="31557" xr:uid="{00000000-0005-0000-0000-0000E37A0000}"/>
    <cellStyle name="Note 2 3 3 4 5 8" xfId="31558" xr:uid="{00000000-0005-0000-0000-0000E47A0000}"/>
    <cellStyle name="Note 2 3 3 4 6" xfId="31559" xr:uid="{00000000-0005-0000-0000-0000E57A0000}"/>
    <cellStyle name="Note 2 3 3 4 6 2" xfId="31560" xr:uid="{00000000-0005-0000-0000-0000E67A0000}"/>
    <cellStyle name="Note 2 3 3 4 6 3" xfId="31561" xr:uid="{00000000-0005-0000-0000-0000E77A0000}"/>
    <cellStyle name="Note 2 3 3 4 6 4" xfId="31562" xr:uid="{00000000-0005-0000-0000-0000E87A0000}"/>
    <cellStyle name="Note 2 3 3 4 6 5" xfId="31563" xr:uid="{00000000-0005-0000-0000-0000E97A0000}"/>
    <cellStyle name="Note 2 3 3 4 6 6" xfId="31564" xr:uid="{00000000-0005-0000-0000-0000EA7A0000}"/>
    <cellStyle name="Note 2 3 3 4 6 7" xfId="31565" xr:uid="{00000000-0005-0000-0000-0000EB7A0000}"/>
    <cellStyle name="Note 2 3 3 4 6 8" xfId="31566" xr:uid="{00000000-0005-0000-0000-0000EC7A0000}"/>
    <cellStyle name="Note 2 3 3 4 7" xfId="31567" xr:uid="{00000000-0005-0000-0000-0000ED7A0000}"/>
    <cellStyle name="Note 2 3 3 4 7 2" xfId="31568" xr:uid="{00000000-0005-0000-0000-0000EE7A0000}"/>
    <cellStyle name="Note 2 3 3 4 7 3" xfId="31569" xr:uid="{00000000-0005-0000-0000-0000EF7A0000}"/>
    <cellStyle name="Note 2 3 3 4 7 4" xfId="31570" xr:uid="{00000000-0005-0000-0000-0000F07A0000}"/>
    <cellStyle name="Note 2 3 3 4 7 5" xfId="31571" xr:uid="{00000000-0005-0000-0000-0000F17A0000}"/>
    <cellStyle name="Note 2 3 3 4 7 6" xfId="31572" xr:uid="{00000000-0005-0000-0000-0000F27A0000}"/>
    <cellStyle name="Note 2 3 3 4 7 7" xfId="31573" xr:uid="{00000000-0005-0000-0000-0000F37A0000}"/>
    <cellStyle name="Note 2 3 3 4 7 8" xfId="31574" xr:uid="{00000000-0005-0000-0000-0000F47A0000}"/>
    <cellStyle name="Note 2 3 3 4 8" xfId="31575" xr:uid="{00000000-0005-0000-0000-0000F57A0000}"/>
    <cellStyle name="Note 2 3 3 4 8 2" xfId="31576" xr:uid="{00000000-0005-0000-0000-0000F67A0000}"/>
    <cellStyle name="Note 2 3 3 4 8 3" xfId="31577" xr:uid="{00000000-0005-0000-0000-0000F77A0000}"/>
    <cellStyle name="Note 2 3 3 4 8 4" xfId="31578" xr:uid="{00000000-0005-0000-0000-0000F87A0000}"/>
    <cellStyle name="Note 2 3 3 4 8 5" xfId="31579" xr:uid="{00000000-0005-0000-0000-0000F97A0000}"/>
    <cellStyle name="Note 2 3 3 4 8 6" xfId="31580" xr:uid="{00000000-0005-0000-0000-0000FA7A0000}"/>
    <cellStyle name="Note 2 3 3 4 8 7" xfId="31581" xr:uid="{00000000-0005-0000-0000-0000FB7A0000}"/>
    <cellStyle name="Note 2 3 3 4 8 8" xfId="31582" xr:uid="{00000000-0005-0000-0000-0000FC7A0000}"/>
    <cellStyle name="Note 2 3 3 4 9" xfId="31583" xr:uid="{00000000-0005-0000-0000-0000FD7A0000}"/>
    <cellStyle name="Note 2 3 3 5" xfId="1211" xr:uid="{00000000-0005-0000-0000-0000FE7A0000}"/>
    <cellStyle name="Note 2 3 3 5 10" xfId="31584" xr:uid="{00000000-0005-0000-0000-0000FF7A0000}"/>
    <cellStyle name="Note 2 3 3 5 2" xfId="31585" xr:uid="{00000000-0005-0000-0000-0000007B0000}"/>
    <cellStyle name="Note 2 3 3 5 2 2" xfId="31586" xr:uid="{00000000-0005-0000-0000-0000017B0000}"/>
    <cellStyle name="Note 2 3 3 5 2 3" xfId="31587" xr:uid="{00000000-0005-0000-0000-0000027B0000}"/>
    <cellStyle name="Note 2 3 3 5 2 4" xfId="31588" xr:uid="{00000000-0005-0000-0000-0000037B0000}"/>
    <cellStyle name="Note 2 3 3 5 2 5" xfId="31589" xr:uid="{00000000-0005-0000-0000-0000047B0000}"/>
    <cellStyle name="Note 2 3 3 5 2 6" xfId="31590" xr:uid="{00000000-0005-0000-0000-0000057B0000}"/>
    <cellStyle name="Note 2 3 3 5 2 7" xfId="31591" xr:uid="{00000000-0005-0000-0000-0000067B0000}"/>
    <cellStyle name="Note 2 3 3 5 2 8" xfId="31592" xr:uid="{00000000-0005-0000-0000-0000077B0000}"/>
    <cellStyle name="Note 2 3 3 5 3" xfId="31593" xr:uid="{00000000-0005-0000-0000-0000087B0000}"/>
    <cellStyle name="Note 2 3 3 5 4" xfId="31594" xr:uid="{00000000-0005-0000-0000-0000097B0000}"/>
    <cellStyle name="Note 2 3 3 5 5" xfId="31595" xr:uid="{00000000-0005-0000-0000-00000A7B0000}"/>
    <cellStyle name="Note 2 3 3 5 6" xfId="31596" xr:uid="{00000000-0005-0000-0000-00000B7B0000}"/>
    <cellStyle name="Note 2 3 3 5 7" xfId="31597" xr:uid="{00000000-0005-0000-0000-00000C7B0000}"/>
    <cellStyle name="Note 2 3 3 5 8" xfId="31598" xr:uid="{00000000-0005-0000-0000-00000D7B0000}"/>
    <cellStyle name="Note 2 3 3 5 9" xfId="31599" xr:uid="{00000000-0005-0000-0000-00000E7B0000}"/>
    <cellStyle name="Note 2 3 3 6" xfId="31600" xr:uid="{00000000-0005-0000-0000-00000F7B0000}"/>
    <cellStyle name="Note 2 3 3 6 10" xfId="31601" xr:uid="{00000000-0005-0000-0000-0000107B0000}"/>
    <cellStyle name="Note 2 3 3 6 2" xfId="31602" xr:uid="{00000000-0005-0000-0000-0000117B0000}"/>
    <cellStyle name="Note 2 3 3 6 2 2" xfId="31603" xr:uid="{00000000-0005-0000-0000-0000127B0000}"/>
    <cellStyle name="Note 2 3 3 6 2 3" xfId="31604" xr:uid="{00000000-0005-0000-0000-0000137B0000}"/>
    <cellStyle name="Note 2 3 3 6 2 4" xfId="31605" xr:uid="{00000000-0005-0000-0000-0000147B0000}"/>
    <cellStyle name="Note 2 3 3 6 2 5" xfId="31606" xr:uid="{00000000-0005-0000-0000-0000157B0000}"/>
    <cellStyle name="Note 2 3 3 6 2 6" xfId="31607" xr:uid="{00000000-0005-0000-0000-0000167B0000}"/>
    <cellStyle name="Note 2 3 3 6 2 7" xfId="31608" xr:uid="{00000000-0005-0000-0000-0000177B0000}"/>
    <cellStyle name="Note 2 3 3 6 2 8" xfId="31609" xr:uid="{00000000-0005-0000-0000-0000187B0000}"/>
    <cellStyle name="Note 2 3 3 6 3" xfId="31610" xr:uid="{00000000-0005-0000-0000-0000197B0000}"/>
    <cellStyle name="Note 2 3 3 6 4" xfId="31611" xr:uid="{00000000-0005-0000-0000-00001A7B0000}"/>
    <cellStyle name="Note 2 3 3 6 5" xfId="31612" xr:uid="{00000000-0005-0000-0000-00001B7B0000}"/>
    <cellStyle name="Note 2 3 3 6 6" xfId="31613" xr:uid="{00000000-0005-0000-0000-00001C7B0000}"/>
    <cellStyle name="Note 2 3 3 6 7" xfId="31614" xr:uid="{00000000-0005-0000-0000-00001D7B0000}"/>
    <cellStyle name="Note 2 3 3 6 8" xfId="31615" xr:uid="{00000000-0005-0000-0000-00001E7B0000}"/>
    <cellStyle name="Note 2 3 3 6 9" xfId="31616" xr:uid="{00000000-0005-0000-0000-00001F7B0000}"/>
    <cellStyle name="Note 2 3 3 7" xfId="31617" xr:uid="{00000000-0005-0000-0000-0000207B0000}"/>
    <cellStyle name="Note 2 3 3 7 2" xfId="31618" xr:uid="{00000000-0005-0000-0000-0000217B0000}"/>
    <cellStyle name="Note 2 3 3 7 3" xfId="31619" xr:uid="{00000000-0005-0000-0000-0000227B0000}"/>
    <cellStyle name="Note 2 3 3 7 4" xfId="31620" xr:uid="{00000000-0005-0000-0000-0000237B0000}"/>
    <cellStyle name="Note 2 3 3 7 5" xfId="31621" xr:uid="{00000000-0005-0000-0000-0000247B0000}"/>
    <cellStyle name="Note 2 3 3 7 6" xfId="31622" xr:uid="{00000000-0005-0000-0000-0000257B0000}"/>
    <cellStyle name="Note 2 3 3 7 7" xfId="31623" xr:uid="{00000000-0005-0000-0000-0000267B0000}"/>
    <cellStyle name="Note 2 3 3 7 8" xfId="31624" xr:uid="{00000000-0005-0000-0000-0000277B0000}"/>
    <cellStyle name="Note 2 3 3 7 9" xfId="31625" xr:uid="{00000000-0005-0000-0000-0000287B0000}"/>
    <cellStyle name="Note 2 3 3 8" xfId="31626" xr:uid="{00000000-0005-0000-0000-0000297B0000}"/>
    <cellStyle name="Note 2 3 3 8 2" xfId="31627" xr:uid="{00000000-0005-0000-0000-00002A7B0000}"/>
    <cellStyle name="Note 2 3 3 8 3" xfId="31628" xr:uid="{00000000-0005-0000-0000-00002B7B0000}"/>
    <cellStyle name="Note 2 3 3 8 4" xfId="31629" xr:uid="{00000000-0005-0000-0000-00002C7B0000}"/>
    <cellStyle name="Note 2 3 3 8 5" xfId="31630" xr:uid="{00000000-0005-0000-0000-00002D7B0000}"/>
    <cellStyle name="Note 2 3 3 8 6" xfId="31631" xr:uid="{00000000-0005-0000-0000-00002E7B0000}"/>
    <cellStyle name="Note 2 3 3 8 7" xfId="31632" xr:uid="{00000000-0005-0000-0000-00002F7B0000}"/>
    <cellStyle name="Note 2 3 3 8 8" xfId="31633" xr:uid="{00000000-0005-0000-0000-0000307B0000}"/>
    <cellStyle name="Note 2 3 3 9" xfId="31634" xr:uid="{00000000-0005-0000-0000-0000317B0000}"/>
    <cellStyle name="Note 2 3 3 9 2" xfId="31635" xr:uid="{00000000-0005-0000-0000-0000327B0000}"/>
    <cellStyle name="Note 2 3 3 9 3" xfId="31636" xr:uid="{00000000-0005-0000-0000-0000337B0000}"/>
    <cellStyle name="Note 2 3 3 9 4" xfId="31637" xr:uid="{00000000-0005-0000-0000-0000347B0000}"/>
    <cellStyle name="Note 2 3 3 9 5" xfId="31638" xr:uid="{00000000-0005-0000-0000-0000357B0000}"/>
    <cellStyle name="Note 2 3 3 9 6" xfId="31639" xr:uid="{00000000-0005-0000-0000-0000367B0000}"/>
    <cellStyle name="Note 2 3 3 9 7" xfId="31640" xr:uid="{00000000-0005-0000-0000-0000377B0000}"/>
    <cellStyle name="Note 2 3 3 9 8" xfId="31641" xr:uid="{00000000-0005-0000-0000-0000387B0000}"/>
    <cellStyle name="Note 2 3 4" xfId="1212" xr:uid="{00000000-0005-0000-0000-0000397B0000}"/>
    <cellStyle name="Note 2 3 4 10" xfId="31642" xr:uid="{00000000-0005-0000-0000-00003A7B0000}"/>
    <cellStyle name="Note 2 3 4 10 2" xfId="31643" xr:uid="{00000000-0005-0000-0000-00003B7B0000}"/>
    <cellStyle name="Note 2 3 4 10 3" xfId="31644" xr:uid="{00000000-0005-0000-0000-00003C7B0000}"/>
    <cellStyle name="Note 2 3 4 10 4" xfId="31645" xr:uid="{00000000-0005-0000-0000-00003D7B0000}"/>
    <cellStyle name="Note 2 3 4 10 5" xfId="31646" xr:uid="{00000000-0005-0000-0000-00003E7B0000}"/>
    <cellStyle name="Note 2 3 4 10 6" xfId="31647" xr:uid="{00000000-0005-0000-0000-00003F7B0000}"/>
    <cellStyle name="Note 2 3 4 10 7" xfId="31648" xr:uid="{00000000-0005-0000-0000-0000407B0000}"/>
    <cellStyle name="Note 2 3 4 10 8" xfId="31649" xr:uid="{00000000-0005-0000-0000-0000417B0000}"/>
    <cellStyle name="Note 2 3 4 11" xfId="31650" xr:uid="{00000000-0005-0000-0000-0000427B0000}"/>
    <cellStyle name="Note 2 3 4 11 2" xfId="31651" xr:uid="{00000000-0005-0000-0000-0000437B0000}"/>
    <cellStyle name="Note 2 3 4 11 3" xfId="31652" xr:uid="{00000000-0005-0000-0000-0000447B0000}"/>
    <cellStyle name="Note 2 3 4 11 4" xfId="31653" xr:uid="{00000000-0005-0000-0000-0000457B0000}"/>
    <cellStyle name="Note 2 3 4 11 5" xfId="31654" xr:uid="{00000000-0005-0000-0000-0000467B0000}"/>
    <cellStyle name="Note 2 3 4 11 6" xfId="31655" xr:uid="{00000000-0005-0000-0000-0000477B0000}"/>
    <cellStyle name="Note 2 3 4 11 7" xfId="31656" xr:uid="{00000000-0005-0000-0000-0000487B0000}"/>
    <cellStyle name="Note 2 3 4 11 8" xfId="31657" xr:uid="{00000000-0005-0000-0000-0000497B0000}"/>
    <cellStyle name="Note 2 3 4 12" xfId="31658" xr:uid="{00000000-0005-0000-0000-00004A7B0000}"/>
    <cellStyle name="Note 2 3 4 13" xfId="31659" xr:uid="{00000000-0005-0000-0000-00004B7B0000}"/>
    <cellStyle name="Note 2 3 4 14" xfId="31660" xr:uid="{00000000-0005-0000-0000-00004C7B0000}"/>
    <cellStyle name="Note 2 3 4 15" xfId="31661" xr:uid="{00000000-0005-0000-0000-00004D7B0000}"/>
    <cellStyle name="Note 2 3 4 16" xfId="31662" xr:uid="{00000000-0005-0000-0000-00004E7B0000}"/>
    <cellStyle name="Note 2 3 4 17" xfId="31663" xr:uid="{00000000-0005-0000-0000-00004F7B0000}"/>
    <cellStyle name="Note 2 3 4 18" xfId="31664" xr:uid="{00000000-0005-0000-0000-0000507B0000}"/>
    <cellStyle name="Note 2 3 4 19" xfId="31665" xr:uid="{00000000-0005-0000-0000-0000517B0000}"/>
    <cellStyle name="Note 2 3 4 2" xfId="1213" xr:uid="{00000000-0005-0000-0000-0000527B0000}"/>
    <cellStyle name="Note 2 3 4 2 10" xfId="31666" xr:uid="{00000000-0005-0000-0000-0000537B0000}"/>
    <cellStyle name="Note 2 3 4 2 11" xfId="31667" xr:uid="{00000000-0005-0000-0000-0000547B0000}"/>
    <cellStyle name="Note 2 3 4 2 12" xfId="31668" xr:uid="{00000000-0005-0000-0000-0000557B0000}"/>
    <cellStyle name="Note 2 3 4 2 13" xfId="31669" xr:uid="{00000000-0005-0000-0000-0000567B0000}"/>
    <cellStyle name="Note 2 3 4 2 14" xfId="31670" xr:uid="{00000000-0005-0000-0000-0000577B0000}"/>
    <cellStyle name="Note 2 3 4 2 15" xfId="31671" xr:uid="{00000000-0005-0000-0000-0000587B0000}"/>
    <cellStyle name="Note 2 3 4 2 16" xfId="31672" xr:uid="{00000000-0005-0000-0000-0000597B0000}"/>
    <cellStyle name="Note 2 3 4 2 17" xfId="31673" xr:uid="{00000000-0005-0000-0000-00005A7B0000}"/>
    <cellStyle name="Note 2 3 4 2 2" xfId="1214" xr:uid="{00000000-0005-0000-0000-00005B7B0000}"/>
    <cellStyle name="Note 2 3 4 2 2 10" xfId="31674" xr:uid="{00000000-0005-0000-0000-00005C7B0000}"/>
    <cellStyle name="Note 2 3 4 2 2 11" xfId="31675" xr:uid="{00000000-0005-0000-0000-00005D7B0000}"/>
    <cellStyle name="Note 2 3 4 2 2 12" xfId="31676" xr:uid="{00000000-0005-0000-0000-00005E7B0000}"/>
    <cellStyle name="Note 2 3 4 2 2 13" xfId="31677" xr:uid="{00000000-0005-0000-0000-00005F7B0000}"/>
    <cellStyle name="Note 2 3 4 2 2 14" xfId="31678" xr:uid="{00000000-0005-0000-0000-0000607B0000}"/>
    <cellStyle name="Note 2 3 4 2 2 15" xfId="31679" xr:uid="{00000000-0005-0000-0000-0000617B0000}"/>
    <cellStyle name="Note 2 3 4 2 2 16" xfId="31680" xr:uid="{00000000-0005-0000-0000-0000627B0000}"/>
    <cellStyle name="Note 2 3 4 2 2 2" xfId="1215" xr:uid="{00000000-0005-0000-0000-0000637B0000}"/>
    <cellStyle name="Note 2 3 4 2 2 2 10" xfId="31681" xr:uid="{00000000-0005-0000-0000-0000647B0000}"/>
    <cellStyle name="Note 2 3 4 2 2 2 2" xfId="31682" xr:uid="{00000000-0005-0000-0000-0000657B0000}"/>
    <cellStyle name="Note 2 3 4 2 2 2 2 2" xfId="31683" xr:uid="{00000000-0005-0000-0000-0000667B0000}"/>
    <cellStyle name="Note 2 3 4 2 2 2 2 3" xfId="31684" xr:uid="{00000000-0005-0000-0000-0000677B0000}"/>
    <cellStyle name="Note 2 3 4 2 2 2 2 4" xfId="31685" xr:uid="{00000000-0005-0000-0000-0000687B0000}"/>
    <cellStyle name="Note 2 3 4 2 2 2 2 5" xfId="31686" xr:uid="{00000000-0005-0000-0000-0000697B0000}"/>
    <cellStyle name="Note 2 3 4 2 2 2 2 6" xfId="31687" xr:uid="{00000000-0005-0000-0000-00006A7B0000}"/>
    <cellStyle name="Note 2 3 4 2 2 2 2 7" xfId="31688" xr:uid="{00000000-0005-0000-0000-00006B7B0000}"/>
    <cellStyle name="Note 2 3 4 2 2 2 2 8" xfId="31689" xr:uid="{00000000-0005-0000-0000-00006C7B0000}"/>
    <cellStyle name="Note 2 3 4 2 2 2 3" xfId="31690" xr:uid="{00000000-0005-0000-0000-00006D7B0000}"/>
    <cellStyle name="Note 2 3 4 2 2 2 4" xfId="31691" xr:uid="{00000000-0005-0000-0000-00006E7B0000}"/>
    <cellStyle name="Note 2 3 4 2 2 2 5" xfId="31692" xr:uid="{00000000-0005-0000-0000-00006F7B0000}"/>
    <cellStyle name="Note 2 3 4 2 2 2 6" xfId="31693" xr:uid="{00000000-0005-0000-0000-0000707B0000}"/>
    <cellStyle name="Note 2 3 4 2 2 2 7" xfId="31694" xr:uid="{00000000-0005-0000-0000-0000717B0000}"/>
    <cellStyle name="Note 2 3 4 2 2 2 8" xfId="31695" xr:uid="{00000000-0005-0000-0000-0000727B0000}"/>
    <cellStyle name="Note 2 3 4 2 2 2 9" xfId="31696" xr:uid="{00000000-0005-0000-0000-0000737B0000}"/>
    <cellStyle name="Note 2 3 4 2 2 3" xfId="31697" xr:uid="{00000000-0005-0000-0000-0000747B0000}"/>
    <cellStyle name="Note 2 3 4 2 2 3 10" xfId="31698" xr:uid="{00000000-0005-0000-0000-0000757B0000}"/>
    <cellStyle name="Note 2 3 4 2 2 3 2" xfId="31699" xr:uid="{00000000-0005-0000-0000-0000767B0000}"/>
    <cellStyle name="Note 2 3 4 2 2 3 2 2" xfId="31700" xr:uid="{00000000-0005-0000-0000-0000777B0000}"/>
    <cellStyle name="Note 2 3 4 2 2 3 2 3" xfId="31701" xr:uid="{00000000-0005-0000-0000-0000787B0000}"/>
    <cellStyle name="Note 2 3 4 2 2 3 2 4" xfId="31702" xr:uid="{00000000-0005-0000-0000-0000797B0000}"/>
    <cellStyle name="Note 2 3 4 2 2 3 2 5" xfId="31703" xr:uid="{00000000-0005-0000-0000-00007A7B0000}"/>
    <cellStyle name="Note 2 3 4 2 2 3 2 6" xfId="31704" xr:uid="{00000000-0005-0000-0000-00007B7B0000}"/>
    <cellStyle name="Note 2 3 4 2 2 3 2 7" xfId="31705" xr:uid="{00000000-0005-0000-0000-00007C7B0000}"/>
    <cellStyle name="Note 2 3 4 2 2 3 2 8" xfId="31706" xr:uid="{00000000-0005-0000-0000-00007D7B0000}"/>
    <cellStyle name="Note 2 3 4 2 2 3 3" xfId="31707" xr:uid="{00000000-0005-0000-0000-00007E7B0000}"/>
    <cellStyle name="Note 2 3 4 2 2 3 4" xfId="31708" xr:uid="{00000000-0005-0000-0000-00007F7B0000}"/>
    <cellStyle name="Note 2 3 4 2 2 3 5" xfId="31709" xr:uid="{00000000-0005-0000-0000-0000807B0000}"/>
    <cellStyle name="Note 2 3 4 2 2 3 6" xfId="31710" xr:uid="{00000000-0005-0000-0000-0000817B0000}"/>
    <cellStyle name="Note 2 3 4 2 2 3 7" xfId="31711" xr:uid="{00000000-0005-0000-0000-0000827B0000}"/>
    <cellStyle name="Note 2 3 4 2 2 3 8" xfId="31712" xr:uid="{00000000-0005-0000-0000-0000837B0000}"/>
    <cellStyle name="Note 2 3 4 2 2 3 9" xfId="31713" xr:uid="{00000000-0005-0000-0000-0000847B0000}"/>
    <cellStyle name="Note 2 3 4 2 2 4" xfId="31714" xr:uid="{00000000-0005-0000-0000-0000857B0000}"/>
    <cellStyle name="Note 2 3 4 2 2 4 2" xfId="31715" xr:uid="{00000000-0005-0000-0000-0000867B0000}"/>
    <cellStyle name="Note 2 3 4 2 2 4 3" xfId="31716" xr:uid="{00000000-0005-0000-0000-0000877B0000}"/>
    <cellStyle name="Note 2 3 4 2 2 4 4" xfId="31717" xr:uid="{00000000-0005-0000-0000-0000887B0000}"/>
    <cellStyle name="Note 2 3 4 2 2 4 5" xfId="31718" xr:uid="{00000000-0005-0000-0000-0000897B0000}"/>
    <cellStyle name="Note 2 3 4 2 2 4 6" xfId="31719" xr:uid="{00000000-0005-0000-0000-00008A7B0000}"/>
    <cellStyle name="Note 2 3 4 2 2 4 7" xfId="31720" xr:uid="{00000000-0005-0000-0000-00008B7B0000}"/>
    <cellStyle name="Note 2 3 4 2 2 4 8" xfId="31721" xr:uid="{00000000-0005-0000-0000-00008C7B0000}"/>
    <cellStyle name="Note 2 3 4 2 2 4 9" xfId="31722" xr:uid="{00000000-0005-0000-0000-00008D7B0000}"/>
    <cellStyle name="Note 2 3 4 2 2 5" xfId="31723" xr:uid="{00000000-0005-0000-0000-00008E7B0000}"/>
    <cellStyle name="Note 2 3 4 2 2 5 2" xfId="31724" xr:uid="{00000000-0005-0000-0000-00008F7B0000}"/>
    <cellStyle name="Note 2 3 4 2 2 5 3" xfId="31725" xr:uid="{00000000-0005-0000-0000-0000907B0000}"/>
    <cellStyle name="Note 2 3 4 2 2 5 4" xfId="31726" xr:uid="{00000000-0005-0000-0000-0000917B0000}"/>
    <cellStyle name="Note 2 3 4 2 2 5 5" xfId="31727" xr:uid="{00000000-0005-0000-0000-0000927B0000}"/>
    <cellStyle name="Note 2 3 4 2 2 5 6" xfId="31728" xr:uid="{00000000-0005-0000-0000-0000937B0000}"/>
    <cellStyle name="Note 2 3 4 2 2 5 7" xfId="31729" xr:uid="{00000000-0005-0000-0000-0000947B0000}"/>
    <cellStyle name="Note 2 3 4 2 2 5 8" xfId="31730" xr:uid="{00000000-0005-0000-0000-0000957B0000}"/>
    <cellStyle name="Note 2 3 4 2 2 6" xfId="31731" xr:uid="{00000000-0005-0000-0000-0000967B0000}"/>
    <cellStyle name="Note 2 3 4 2 2 6 2" xfId="31732" xr:uid="{00000000-0005-0000-0000-0000977B0000}"/>
    <cellStyle name="Note 2 3 4 2 2 6 3" xfId="31733" xr:uid="{00000000-0005-0000-0000-0000987B0000}"/>
    <cellStyle name="Note 2 3 4 2 2 6 4" xfId="31734" xr:uid="{00000000-0005-0000-0000-0000997B0000}"/>
    <cellStyle name="Note 2 3 4 2 2 6 5" xfId="31735" xr:uid="{00000000-0005-0000-0000-00009A7B0000}"/>
    <cellStyle name="Note 2 3 4 2 2 6 6" xfId="31736" xr:uid="{00000000-0005-0000-0000-00009B7B0000}"/>
    <cellStyle name="Note 2 3 4 2 2 6 7" xfId="31737" xr:uid="{00000000-0005-0000-0000-00009C7B0000}"/>
    <cellStyle name="Note 2 3 4 2 2 6 8" xfId="31738" xr:uid="{00000000-0005-0000-0000-00009D7B0000}"/>
    <cellStyle name="Note 2 3 4 2 2 7" xfId="31739" xr:uid="{00000000-0005-0000-0000-00009E7B0000}"/>
    <cellStyle name="Note 2 3 4 2 2 7 2" xfId="31740" xr:uid="{00000000-0005-0000-0000-00009F7B0000}"/>
    <cellStyle name="Note 2 3 4 2 2 7 3" xfId="31741" xr:uid="{00000000-0005-0000-0000-0000A07B0000}"/>
    <cellStyle name="Note 2 3 4 2 2 7 4" xfId="31742" xr:uid="{00000000-0005-0000-0000-0000A17B0000}"/>
    <cellStyle name="Note 2 3 4 2 2 7 5" xfId="31743" xr:uid="{00000000-0005-0000-0000-0000A27B0000}"/>
    <cellStyle name="Note 2 3 4 2 2 7 6" xfId="31744" xr:uid="{00000000-0005-0000-0000-0000A37B0000}"/>
    <cellStyle name="Note 2 3 4 2 2 7 7" xfId="31745" xr:uid="{00000000-0005-0000-0000-0000A47B0000}"/>
    <cellStyle name="Note 2 3 4 2 2 7 8" xfId="31746" xr:uid="{00000000-0005-0000-0000-0000A57B0000}"/>
    <cellStyle name="Note 2 3 4 2 2 8" xfId="31747" xr:uid="{00000000-0005-0000-0000-0000A67B0000}"/>
    <cellStyle name="Note 2 3 4 2 2 8 2" xfId="31748" xr:uid="{00000000-0005-0000-0000-0000A77B0000}"/>
    <cellStyle name="Note 2 3 4 2 2 8 3" xfId="31749" xr:uid="{00000000-0005-0000-0000-0000A87B0000}"/>
    <cellStyle name="Note 2 3 4 2 2 8 4" xfId="31750" xr:uid="{00000000-0005-0000-0000-0000A97B0000}"/>
    <cellStyle name="Note 2 3 4 2 2 8 5" xfId="31751" xr:uid="{00000000-0005-0000-0000-0000AA7B0000}"/>
    <cellStyle name="Note 2 3 4 2 2 8 6" xfId="31752" xr:uid="{00000000-0005-0000-0000-0000AB7B0000}"/>
    <cellStyle name="Note 2 3 4 2 2 8 7" xfId="31753" xr:uid="{00000000-0005-0000-0000-0000AC7B0000}"/>
    <cellStyle name="Note 2 3 4 2 2 8 8" xfId="31754" xr:uid="{00000000-0005-0000-0000-0000AD7B0000}"/>
    <cellStyle name="Note 2 3 4 2 2 9" xfId="31755" xr:uid="{00000000-0005-0000-0000-0000AE7B0000}"/>
    <cellStyle name="Note 2 3 4 2 3" xfId="1216" xr:uid="{00000000-0005-0000-0000-0000AF7B0000}"/>
    <cellStyle name="Note 2 3 4 2 3 10" xfId="31756" xr:uid="{00000000-0005-0000-0000-0000B07B0000}"/>
    <cellStyle name="Note 2 3 4 2 3 2" xfId="31757" xr:uid="{00000000-0005-0000-0000-0000B17B0000}"/>
    <cellStyle name="Note 2 3 4 2 3 2 2" xfId="31758" xr:uid="{00000000-0005-0000-0000-0000B27B0000}"/>
    <cellStyle name="Note 2 3 4 2 3 2 3" xfId="31759" xr:uid="{00000000-0005-0000-0000-0000B37B0000}"/>
    <cellStyle name="Note 2 3 4 2 3 2 4" xfId="31760" xr:uid="{00000000-0005-0000-0000-0000B47B0000}"/>
    <cellStyle name="Note 2 3 4 2 3 2 5" xfId="31761" xr:uid="{00000000-0005-0000-0000-0000B57B0000}"/>
    <cellStyle name="Note 2 3 4 2 3 2 6" xfId="31762" xr:uid="{00000000-0005-0000-0000-0000B67B0000}"/>
    <cellStyle name="Note 2 3 4 2 3 2 7" xfId="31763" xr:uid="{00000000-0005-0000-0000-0000B77B0000}"/>
    <cellStyle name="Note 2 3 4 2 3 2 8" xfId="31764" xr:uid="{00000000-0005-0000-0000-0000B87B0000}"/>
    <cellStyle name="Note 2 3 4 2 3 3" xfId="31765" xr:uid="{00000000-0005-0000-0000-0000B97B0000}"/>
    <cellStyle name="Note 2 3 4 2 3 4" xfId="31766" xr:uid="{00000000-0005-0000-0000-0000BA7B0000}"/>
    <cellStyle name="Note 2 3 4 2 3 5" xfId="31767" xr:uid="{00000000-0005-0000-0000-0000BB7B0000}"/>
    <cellStyle name="Note 2 3 4 2 3 6" xfId="31768" xr:uid="{00000000-0005-0000-0000-0000BC7B0000}"/>
    <cellStyle name="Note 2 3 4 2 3 7" xfId="31769" xr:uid="{00000000-0005-0000-0000-0000BD7B0000}"/>
    <cellStyle name="Note 2 3 4 2 3 8" xfId="31770" xr:uid="{00000000-0005-0000-0000-0000BE7B0000}"/>
    <cellStyle name="Note 2 3 4 2 3 9" xfId="31771" xr:uid="{00000000-0005-0000-0000-0000BF7B0000}"/>
    <cellStyle name="Note 2 3 4 2 4" xfId="31772" xr:uid="{00000000-0005-0000-0000-0000C07B0000}"/>
    <cellStyle name="Note 2 3 4 2 4 10" xfId="31773" xr:uid="{00000000-0005-0000-0000-0000C17B0000}"/>
    <cellStyle name="Note 2 3 4 2 4 2" xfId="31774" xr:uid="{00000000-0005-0000-0000-0000C27B0000}"/>
    <cellStyle name="Note 2 3 4 2 4 2 2" xfId="31775" xr:uid="{00000000-0005-0000-0000-0000C37B0000}"/>
    <cellStyle name="Note 2 3 4 2 4 2 3" xfId="31776" xr:uid="{00000000-0005-0000-0000-0000C47B0000}"/>
    <cellStyle name="Note 2 3 4 2 4 2 4" xfId="31777" xr:uid="{00000000-0005-0000-0000-0000C57B0000}"/>
    <cellStyle name="Note 2 3 4 2 4 2 5" xfId="31778" xr:uid="{00000000-0005-0000-0000-0000C67B0000}"/>
    <cellStyle name="Note 2 3 4 2 4 2 6" xfId="31779" xr:uid="{00000000-0005-0000-0000-0000C77B0000}"/>
    <cellStyle name="Note 2 3 4 2 4 2 7" xfId="31780" xr:uid="{00000000-0005-0000-0000-0000C87B0000}"/>
    <cellStyle name="Note 2 3 4 2 4 2 8" xfId="31781" xr:uid="{00000000-0005-0000-0000-0000C97B0000}"/>
    <cellStyle name="Note 2 3 4 2 4 3" xfId="31782" xr:uid="{00000000-0005-0000-0000-0000CA7B0000}"/>
    <cellStyle name="Note 2 3 4 2 4 4" xfId="31783" xr:uid="{00000000-0005-0000-0000-0000CB7B0000}"/>
    <cellStyle name="Note 2 3 4 2 4 5" xfId="31784" xr:uid="{00000000-0005-0000-0000-0000CC7B0000}"/>
    <cellStyle name="Note 2 3 4 2 4 6" xfId="31785" xr:uid="{00000000-0005-0000-0000-0000CD7B0000}"/>
    <cellStyle name="Note 2 3 4 2 4 7" xfId="31786" xr:uid="{00000000-0005-0000-0000-0000CE7B0000}"/>
    <cellStyle name="Note 2 3 4 2 4 8" xfId="31787" xr:uid="{00000000-0005-0000-0000-0000CF7B0000}"/>
    <cellStyle name="Note 2 3 4 2 4 9" xfId="31788" xr:uid="{00000000-0005-0000-0000-0000D07B0000}"/>
    <cellStyle name="Note 2 3 4 2 5" xfId="31789" xr:uid="{00000000-0005-0000-0000-0000D17B0000}"/>
    <cellStyle name="Note 2 3 4 2 5 2" xfId="31790" xr:uid="{00000000-0005-0000-0000-0000D27B0000}"/>
    <cellStyle name="Note 2 3 4 2 5 3" xfId="31791" xr:uid="{00000000-0005-0000-0000-0000D37B0000}"/>
    <cellStyle name="Note 2 3 4 2 5 4" xfId="31792" xr:uid="{00000000-0005-0000-0000-0000D47B0000}"/>
    <cellStyle name="Note 2 3 4 2 5 5" xfId="31793" xr:uid="{00000000-0005-0000-0000-0000D57B0000}"/>
    <cellStyle name="Note 2 3 4 2 5 6" xfId="31794" xr:uid="{00000000-0005-0000-0000-0000D67B0000}"/>
    <cellStyle name="Note 2 3 4 2 5 7" xfId="31795" xr:uid="{00000000-0005-0000-0000-0000D77B0000}"/>
    <cellStyle name="Note 2 3 4 2 5 8" xfId="31796" xr:uid="{00000000-0005-0000-0000-0000D87B0000}"/>
    <cellStyle name="Note 2 3 4 2 5 9" xfId="31797" xr:uid="{00000000-0005-0000-0000-0000D97B0000}"/>
    <cellStyle name="Note 2 3 4 2 6" xfId="31798" xr:uid="{00000000-0005-0000-0000-0000DA7B0000}"/>
    <cellStyle name="Note 2 3 4 2 6 2" xfId="31799" xr:uid="{00000000-0005-0000-0000-0000DB7B0000}"/>
    <cellStyle name="Note 2 3 4 2 6 3" xfId="31800" xr:uid="{00000000-0005-0000-0000-0000DC7B0000}"/>
    <cellStyle name="Note 2 3 4 2 6 4" xfId="31801" xr:uid="{00000000-0005-0000-0000-0000DD7B0000}"/>
    <cellStyle name="Note 2 3 4 2 6 5" xfId="31802" xr:uid="{00000000-0005-0000-0000-0000DE7B0000}"/>
    <cellStyle name="Note 2 3 4 2 6 6" xfId="31803" xr:uid="{00000000-0005-0000-0000-0000DF7B0000}"/>
    <cellStyle name="Note 2 3 4 2 6 7" xfId="31804" xr:uid="{00000000-0005-0000-0000-0000E07B0000}"/>
    <cellStyle name="Note 2 3 4 2 6 8" xfId="31805" xr:uid="{00000000-0005-0000-0000-0000E17B0000}"/>
    <cellStyle name="Note 2 3 4 2 7" xfId="31806" xr:uid="{00000000-0005-0000-0000-0000E27B0000}"/>
    <cellStyle name="Note 2 3 4 2 7 2" xfId="31807" xr:uid="{00000000-0005-0000-0000-0000E37B0000}"/>
    <cellStyle name="Note 2 3 4 2 7 3" xfId="31808" xr:uid="{00000000-0005-0000-0000-0000E47B0000}"/>
    <cellStyle name="Note 2 3 4 2 7 4" xfId="31809" xr:uid="{00000000-0005-0000-0000-0000E57B0000}"/>
    <cellStyle name="Note 2 3 4 2 7 5" xfId="31810" xr:uid="{00000000-0005-0000-0000-0000E67B0000}"/>
    <cellStyle name="Note 2 3 4 2 7 6" xfId="31811" xr:uid="{00000000-0005-0000-0000-0000E77B0000}"/>
    <cellStyle name="Note 2 3 4 2 7 7" xfId="31812" xr:uid="{00000000-0005-0000-0000-0000E87B0000}"/>
    <cellStyle name="Note 2 3 4 2 7 8" xfId="31813" xr:uid="{00000000-0005-0000-0000-0000E97B0000}"/>
    <cellStyle name="Note 2 3 4 2 8" xfId="31814" xr:uid="{00000000-0005-0000-0000-0000EA7B0000}"/>
    <cellStyle name="Note 2 3 4 2 8 2" xfId="31815" xr:uid="{00000000-0005-0000-0000-0000EB7B0000}"/>
    <cellStyle name="Note 2 3 4 2 8 3" xfId="31816" xr:uid="{00000000-0005-0000-0000-0000EC7B0000}"/>
    <cellStyle name="Note 2 3 4 2 8 4" xfId="31817" xr:uid="{00000000-0005-0000-0000-0000ED7B0000}"/>
    <cellStyle name="Note 2 3 4 2 8 5" xfId="31818" xr:uid="{00000000-0005-0000-0000-0000EE7B0000}"/>
    <cellStyle name="Note 2 3 4 2 8 6" xfId="31819" xr:uid="{00000000-0005-0000-0000-0000EF7B0000}"/>
    <cellStyle name="Note 2 3 4 2 8 7" xfId="31820" xr:uid="{00000000-0005-0000-0000-0000F07B0000}"/>
    <cellStyle name="Note 2 3 4 2 8 8" xfId="31821" xr:uid="{00000000-0005-0000-0000-0000F17B0000}"/>
    <cellStyle name="Note 2 3 4 2 9" xfId="31822" xr:uid="{00000000-0005-0000-0000-0000F27B0000}"/>
    <cellStyle name="Note 2 3 4 2 9 2" xfId="31823" xr:uid="{00000000-0005-0000-0000-0000F37B0000}"/>
    <cellStyle name="Note 2 3 4 2 9 3" xfId="31824" xr:uid="{00000000-0005-0000-0000-0000F47B0000}"/>
    <cellStyle name="Note 2 3 4 2 9 4" xfId="31825" xr:uid="{00000000-0005-0000-0000-0000F57B0000}"/>
    <cellStyle name="Note 2 3 4 2 9 5" xfId="31826" xr:uid="{00000000-0005-0000-0000-0000F67B0000}"/>
    <cellStyle name="Note 2 3 4 2 9 6" xfId="31827" xr:uid="{00000000-0005-0000-0000-0000F77B0000}"/>
    <cellStyle name="Note 2 3 4 2 9 7" xfId="31828" xr:uid="{00000000-0005-0000-0000-0000F87B0000}"/>
    <cellStyle name="Note 2 3 4 2 9 8" xfId="31829" xr:uid="{00000000-0005-0000-0000-0000F97B0000}"/>
    <cellStyle name="Note 2 3 4 3" xfId="1217" xr:uid="{00000000-0005-0000-0000-0000FA7B0000}"/>
    <cellStyle name="Note 2 3 4 3 10" xfId="31830" xr:uid="{00000000-0005-0000-0000-0000FB7B0000}"/>
    <cellStyle name="Note 2 3 4 3 11" xfId="31831" xr:uid="{00000000-0005-0000-0000-0000FC7B0000}"/>
    <cellStyle name="Note 2 3 4 3 12" xfId="31832" xr:uid="{00000000-0005-0000-0000-0000FD7B0000}"/>
    <cellStyle name="Note 2 3 4 3 13" xfId="31833" xr:uid="{00000000-0005-0000-0000-0000FE7B0000}"/>
    <cellStyle name="Note 2 3 4 3 14" xfId="31834" xr:uid="{00000000-0005-0000-0000-0000FF7B0000}"/>
    <cellStyle name="Note 2 3 4 3 15" xfId="31835" xr:uid="{00000000-0005-0000-0000-0000007C0000}"/>
    <cellStyle name="Note 2 3 4 3 16" xfId="31836" xr:uid="{00000000-0005-0000-0000-0000017C0000}"/>
    <cellStyle name="Note 2 3 4 3 17" xfId="31837" xr:uid="{00000000-0005-0000-0000-0000027C0000}"/>
    <cellStyle name="Note 2 3 4 3 2" xfId="1218" xr:uid="{00000000-0005-0000-0000-0000037C0000}"/>
    <cellStyle name="Note 2 3 4 3 2 10" xfId="31838" xr:uid="{00000000-0005-0000-0000-0000047C0000}"/>
    <cellStyle name="Note 2 3 4 3 2 11" xfId="31839" xr:uid="{00000000-0005-0000-0000-0000057C0000}"/>
    <cellStyle name="Note 2 3 4 3 2 12" xfId="31840" xr:uid="{00000000-0005-0000-0000-0000067C0000}"/>
    <cellStyle name="Note 2 3 4 3 2 13" xfId="31841" xr:uid="{00000000-0005-0000-0000-0000077C0000}"/>
    <cellStyle name="Note 2 3 4 3 2 14" xfId="31842" xr:uid="{00000000-0005-0000-0000-0000087C0000}"/>
    <cellStyle name="Note 2 3 4 3 2 15" xfId="31843" xr:uid="{00000000-0005-0000-0000-0000097C0000}"/>
    <cellStyle name="Note 2 3 4 3 2 16" xfId="31844" xr:uid="{00000000-0005-0000-0000-00000A7C0000}"/>
    <cellStyle name="Note 2 3 4 3 2 2" xfId="1219" xr:uid="{00000000-0005-0000-0000-00000B7C0000}"/>
    <cellStyle name="Note 2 3 4 3 2 2 10" xfId="31845" xr:uid="{00000000-0005-0000-0000-00000C7C0000}"/>
    <cellStyle name="Note 2 3 4 3 2 2 2" xfId="31846" xr:uid="{00000000-0005-0000-0000-00000D7C0000}"/>
    <cellStyle name="Note 2 3 4 3 2 2 2 2" xfId="31847" xr:uid="{00000000-0005-0000-0000-00000E7C0000}"/>
    <cellStyle name="Note 2 3 4 3 2 2 2 3" xfId="31848" xr:uid="{00000000-0005-0000-0000-00000F7C0000}"/>
    <cellStyle name="Note 2 3 4 3 2 2 2 4" xfId="31849" xr:uid="{00000000-0005-0000-0000-0000107C0000}"/>
    <cellStyle name="Note 2 3 4 3 2 2 2 5" xfId="31850" xr:uid="{00000000-0005-0000-0000-0000117C0000}"/>
    <cellStyle name="Note 2 3 4 3 2 2 2 6" xfId="31851" xr:uid="{00000000-0005-0000-0000-0000127C0000}"/>
    <cellStyle name="Note 2 3 4 3 2 2 2 7" xfId="31852" xr:uid="{00000000-0005-0000-0000-0000137C0000}"/>
    <cellStyle name="Note 2 3 4 3 2 2 2 8" xfId="31853" xr:uid="{00000000-0005-0000-0000-0000147C0000}"/>
    <cellStyle name="Note 2 3 4 3 2 2 3" xfId="31854" xr:uid="{00000000-0005-0000-0000-0000157C0000}"/>
    <cellStyle name="Note 2 3 4 3 2 2 4" xfId="31855" xr:uid="{00000000-0005-0000-0000-0000167C0000}"/>
    <cellStyle name="Note 2 3 4 3 2 2 5" xfId="31856" xr:uid="{00000000-0005-0000-0000-0000177C0000}"/>
    <cellStyle name="Note 2 3 4 3 2 2 6" xfId="31857" xr:uid="{00000000-0005-0000-0000-0000187C0000}"/>
    <cellStyle name="Note 2 3 4 3 2 2 7" xfId="31858" xr:uid="{00000000-0005-0000-0000-0000197C0000}"/>
    <cellStyle name="Note 2 3 4 3 2 2 8" xfId="31859" xr:uid="{00000000-0005-0000-0000-00001A7C0000}"/>
    <cellStyle name="Note 2 3 4 3 2 2 9" xfId="31860" xr:uid="{00000000-0005-0000-0000-00001B7C0000}"/>
    <cellStyle name="Note 2 3 4 3 2 3" xfId="31861" xr:uid="{00000000-0005-0000-0000-00001C7C0000}"/>
    <cellStyle name="Note 2 3 4 3 2 3 10" xfId="31862" xr:uid="{00000000-0005-0000-0000-00001D7C0000}"/>
    <cellStyle name="Note 2 3 4 3 2 3 2" xfId="31863" xr:uid="{00000000-0005-0000-0000-00001E7C0000}"/>
    <cellStyle name="Note 2 3 4 3 2 3 2 2" xfId="31864" xr:uid="{00000000-0005-0000-0000-00001F7C0000}"/>
    <cellStyle name="Note 2 3 4 3 2 3 2 3" xfId="31865" xr:uid="{00000000-0005-0000-0000-0000207C0000}"/>
    <cellStyle name="Note 2 3 4 3 2 3 2 4" xfId="31866" xr:uid="{00000000-0005-0000-0000-0000217C0000}"/>
    <cellStyle name="Note 2 3 4 3 2 3 2 5" xfId="31867" xr:uid="{00000000-0005-0000-0000-0000227C0000}"/>
    <cellStyle name="Note 2 3 4 3 2 3 2 6" xfId="31868" xr:uid="{00000000-0005-0000-0000-0000237C0000}"/>
    <cellStyle name="Note 2 3 4 3 2 3 2 7" xfId="31869" xr:uid="{00000000-0005-0000-0000-0000247C0000}"/>
    <cellStyle name="Note 2 3 4 3 2 3 2 8" xfId="31870" xr:uid="{00000000-0005-0000-0000-0000257C0000}"/>
    <cellStyle name="Note 2 3 4 3 2 3 3" xfId="31871" xr:uid="{00000000-0005-0000-0000-0000267C0000}"/>
    <cellStyle name="Note 2 3 4 3 2 3 4" xfId="31872" xr:uid="{00000000-0005-0000-0000-0000277C0000}"/>
    <cellStyle name="Note 2 3 4 3 2 3 5" xfId="31873" xr:uid="{00000000-0005-0000-0000-0000287C0000}"/>
    <cellStyle name="Note 2 3 4 3 2 3 6" xfId="31874" xr:uid="{00000000-0005-0000-0000-0000297C0000}"/>
    <cellStyle name="Note 2 3 4 3 2 3 7" xfId="31875" xr:uid="{00000000-0005-0000-0000-00002A7C0000}"/>
    <cellStyle name="Note 2 3 4 3 2 3 8" xfId="31876" xr:uid="{00000000-0005-0000-0000-00002B7C0000}"/>
    <cellStyle name="Note 2 3 4 3 2 3 9" xfId="31877" xr:uid="{00000000-0005-0000-0000-00002C7C0000}"/>
    <cellStyle name="Note 2 3 4 3 2 4" xfId="31878" xr:uid="{00000000-0005-0000-0000-00002D7C0000}"/>
    <cellStyle name="Note 2 3 4 3 2 4 2" xfId="31879" xr:uid="{00000000-0005-0000-0000-00002E7C0000}"/>
    <cellStyle name="Note 2 3 4 3 2 4 3" xfId="31880" xr:uid="{00000000-0005-0000-0000-00002F7C0000}"/>
    <cellStyle name="Note 2 3 4 3 2 4 4" xfId="31881" xr:uid="{00000000-0005-0000-0000-0000307C0000}"/>
    <cellStyle name="Note 2 3 4 3 2 4 5" xfId="31882" xr:uid="{00000000-0005-0000-0000-0000317C0000}"/>
    <cellStyle name="Note 2 3 4 3 2 4 6" xfId="31883" xr:uid="{00000000-0005-0000-0000-0000327C0000}"/>
    <cellStyle name="Note 2 3 4 3 2 4 7" xfId="31884" xr:uid="{00000000-0005-0000-0000-0000337C0000}"/>
    <cellStyle name="Note 2 3 4 3 2 4 8" xfId="31885" xr:uid="{00000000-0005-0000-0000-0000347C0000}"/>
    <cellStyle name="Note 2 3 4 3 2 4 9" xfId="31886" xr:uid="{00000000-0005-0000-0000-0000357C0000}"/>
    <cellStyle name="Note 2 3 4 3 2 5" xfId="31887" xr:uid="{00000000-0005-0000-0000-0000367C0000}"/>
    <cellStyle name="Note 2 3 4 3 2 5 2" xfId="31888" xr:uid="{00000000-0005-0000-0000-0000377C0000}"/>
    <cellStyle name="Note 2 3 4 3 2 5 3" xfId="31889" xr:uid="{00000000-0005-0000-0000-0000387C0000}"/>
    <cellStyle name="Note 2 3 4 3 2 5 4" xfId="31890" xr:uid="{00000000-0005-0000-0000-0000397C0000}"/>
    <cellStyle name="Note 2 3 4 3 2 5 5" xfId="31891" xr:uid="{00000000-0005-0000-0000-00003A7C0000}"/>
    <cellStyle name="Note 2 3 4 3 2 5 6" xfId="31892" xr:uid="{00000000-0005-0000-0000-00003B7C0000}"/>
    <cellStyle name="Note 2 3 4 3 2 5 7" xfId="31893" xr:uid="{00000000-0005-0000-0000-00003C7C0000}"/>
    <cellStyle name="Note 2 3 4 3 2 5 8" xfId="31894" xr:uid="{00000000-0005-0000-0000-00003D7C0000}"/>
    <cellStyle name="Note 2 3 4 3 2 6" xfId="31895" xr:uid="{00000000-0005-0000-0000-00003E7C0000}"/>
    <cellStyle name="Note 2 3 4 3 2 6 2" xfId="31896" xr:uid="{00000000-0005-0000-0000-00003F7C0000}"/>
    <cellStyle name="Note 2 3 4 3 2 6 3" xfId="31897" xr:uid="{00000000-0005-0000-0000-0000407C0000}"/>
    <cellStyle name="Note 2 3 4 3 2 6 4" xfId="31898" xr:uid="{00000000-0005-0000-0000-0000417C0000}"/>
    <cellStyle name="Note 2 3 4 3 2 6 5" xfId="31899" xr:uid="{00000000-0005-0000-0000-0000427C0000}"/>
    <cellStyle name="Note 2 3 4 3 2 6 6" xfId="31900" xr:uid="{00000000-0005-0000-0000-0000437C0000}"/>
    <cellStyle name="Note 2 3 4 3 2 6 7" xfId="31901" xr:uid="{00000000-0005-0000-0000-0000447C0000}"/>
    <cellStyle name="Note 2 3 4 3 2 6 8" xfId="31902" xr:uid="{00000000-0005-0000-0000-0000457C0000}"/>
    <cellStyle name="Note 2 3 4 3 2 7" xfId="31903" xr:uid="{00000000-0005-0000-0000-0000467C0000}"/>
    <cellStyle name="Note 2 3 4 3 2 7 2" xfId="31904" xr:uid="{00000000-0005-0000-0000-0000477C0000}"/>
    <cellStyle name="Note 2 3 4 3 2 7 3" xfId="31905" xr:uid="{00000000-0005-0000-0000-0000487C0000}"/>
    <cellStyle name="Note 2 3 4 3 2 7 4" xfId="31906" xr:uid="{00000000-0005-0000-0000-0000497C0000}"/>
    <cellStyle name="Note 2 3 4 3 2 7 5" xfId="31907" xr:uid="{00000000-0005-0000-0000-00004A7C0000}"/>
    <cellStyle name="Note 2 3 4 3 2 7 6" xfId="31908" xr:uid="{00000000-0005-0000-0000-00004B7C0000}"/>
    <cellStyle name="Note 2 3 4 3 2 7 7" xfId="31909" xr:uid="{00000000-0005-0000-0000-00004C7C0000}"/>
    <cellStyle name="Note 2 3 4 3 2 7 8" xfId="31910" xr:uid="{00000000-0005-0000-0000-00004D7C0000}"/>
    <cellStyle name="Note 2 3 4 3 2 8" xfId="31911" xr:uid="{00000000-0005-0000-0000-00004E7C0000}"/>
    <cellStyle name="Note 2 3 4 3 2 8 2" xfId="31912" xr:uid="{00000000-0005-0000-0000-00004F7C0000}"/>
    <cellStyle name="Note 2 3 4 3 2 8 3" xfId="31913" xr:uid="{00000000-0005-0000-0000-0000507C0000}"/>
    <cellStyle name="Note 2 3 4 3 2 8 4" xfId="31914" xr:uid="{00000000-0005-0000-0000-0000517C0000}"/>
    <cellStyle name="Note 2 3 4 3 2 8 5" xfId="31915" xr:uid="{00000000-0005-0000-0000-0000527C0000}"/>
    <cellStyle name="Note 2 3 4 3 2 8 6" xfId="31916" xr:uid="{00000000-0005-0000-0000-0000537C0000}"/>
    <cellStyle name="Note 2 3 4 3 2 8 7" xfId="31917" xr:uid="{00000000-0005-0000-0000-0000547C0000}"/>
    <cellStyle name="Note 2 3 4 3 2 8 8" xfId="31918" xr:uid="{00000000-0005-0000-0000-0000557C0000}"/>
    <cellStyle name="Note 2 3 4 3 2 9" xfId="31919" xr:uid="{00000000-0005-0000-0000-0000567C0000}"/>
    <cellStyle name="Note 2 3 4 3 3" xfId="1220" xr:uid="{00000000-0005-0000-0000-0000577C0000}"/>
    <cellStyle name="Note 2 3 4 3 3 10" xfId="31920" xr:uid="{00000000-0005-0000-0000-0000587C0000}"/>
    <cellStyle name="Note 2 3 4 3 3 2" xfId="31921" xr:uid="{00000000-0005-0000-0000-0000597C0000}"/>
    <cellStyle name="Note 2 3 4 3 3 2 2" xfId="31922" xr:uid="{00000000-0005-0000-0000-00005A7C0000}"/>
    <cellStyle name="Note 2 3 4 3 3 2 3" xfId="31923" xr:uid="{00000000-0005-0000-0000-00005B7C0000}"/>
    <cellStyle name="Note 2 3 4 3 3 2 4" xfId="31924" xr:uid="{00000000-0005-0000-0000-00005C7C0000}"/>
    <cellStyle name="Note 2 3 4 3 3 2 5" xfId="31925" xr:uid="{00000000-0005-0000-0000-00005D7C0000}"/>
    <cellStyle name="Note 2 3 4 3 3 2 6" xfId="31926" xr:uid="{00000000-0005-0000-0000-00005E7C0000}"/>
    <cellStyle name="Note 2 3 4 3 3 2 7" xfId="31927" xr:uid="{00000000-0005-0000-0000-00005F7C0000}"/>
    <cellStyle name="Note 2 3 4 3 3 2 8" xfId="31928" xr:uid="{00000000-0005-0000-0000-0000607C0000}"/>
    <cellStyle name="Note 2 3 4 3 3 3" xfId="31929" xr:uid="{00000000-0005-0000-0000-0000617C0000}"/>
    <cellStyle name="Note 2 3 4 3 3 4" xfId="31930" xr:uid="{00000000-0005-0000-0000-0000627C0000}"/>
    <cellStyle name="Note 2 3 4 3 3 5" xfId="31931" xr:uid="{00000000-0005-0000-0000-0000637C0000}"/>
    <cellStyle name="Note 2 3 4 3 3 6" xfId="31932" xr:uid="{00000000-0005-0000-0000-0000647C0000}"/>
    <cellStyle name="Note 2 3 4 3 3 7" xfId="31933" xr:uid="{00000000-0005-0000-0000-0000657C0000}"/>
    <cellStyle name="Note 2 3 4 3 3 8" xfId="31934" xr:uid="{00000000-0005-0000-0000-0000667C0000}"/>
    <cellStyle name="Note 2 3 4 3 3 9" xfId="31935" xr:uid="{00000000-0005-0000-0000-0000677C0000}"/>
    <cellStyle name="Note 2 3 4 3 4" xfId="31936" xr:uid="{00000000-0005-0000-0000-0000687C0000}"/>
    <cellStyle name="Note 2 3 4 3 4 10" xfId="31937" xr:uid="{00000000-0005-0000-0000-0000697C0000}"/>
    <cellStyle name="Note 2 3 4 3 4 2" xfId="31938" xr:uid="{00000000-0005-0000-0000-00006A7C0000}"/>
    <cellStyle name="Note 2 3 4 3 4 2 2" xfId="31939" xr:uid="{00000000-0005-0000-0000-00006B7C0000}"/>
    <cellStyle name="Note 2 3 4 3 4 2 3" xfId="31940" xr:uid="{00000000-0005-0000-0000-00006C7C0000}"/>
    <cellStyle name="Note 2 3 4 3 4 2 4" xfId="31941" xr:uid="{00000000-0005-0000-0000-00006D7C0000}"/>
    <cellStyle name="Note 2 3 4 3 4 2 5" xfId="31942" xr:uid="{00000000-0005-0000-0000-00006E7C0000}"/>
    <cellStyle name="Note 2 3 4 3 4 2 6" xfId="31943" xr:uid="{00000000-0005-0000-0000-00006F7C0000}"/>
    <cellStyle name="Note 2 3 4 3 4 2 7" xfId="31944" xr:uid="{00000000-0005-0000-0000-0000707C0000}"/>
    <cellStyle name="Note 2 3 4 3 4 2 8" xfId="31945" xr:uid="{00000000-0005-0000-0000-0000717C0000}"/>
    <cellStyle name="Note 2 3 4 3 4 3" xfId="31946" xr:uid="{00000000-0005-0000-0000-0000727C0000}"/>
    <cellStyle name="Note 2 3 4 3 4 4" xfId="31947" xr:uid="{00000000-0005-0000-0000-0000737C0000}"/>
    <cellStyle name="Note 2 3 4 3 4 5" xfId="31948" xr:uid="{00000000-0005-0000-0000-0000747C0000}"/>
    <cellStyle name="Note 2 3 4 3 4 6" xfId="31949" xr:uid="{00000000-0005-0000-0000-0000757C0000}"/>
    <cellStyle name="Note 2 3 4 3 4 7" xfId="31950" xr:uid="{00000000-0005-0000-0000-0000767C0000}"/>
    <cellStyle name="Note 2 3 4 3 4 8" xfId="31951" xr:uid="{00000000-0005-0000-0000-0000777C0000}"/>
    <cellStyle name="Note 2 3 4 3 4 9" xfId="31952" xr:uid="{00000000-0005-0000-0000-0000787C0000}"/>
    <cellStyle name="Note 2 3 4 3 5" xfId="31953" xr:uid="{00000000-0005-0000-0000-0000797C0000}"/>
    <cellStyle name="Note 2 3 4 3 5 2" xfId="31954" xr:uid="{00000000-0005-0000-0000-00007A7C0000}"/>
    <cellStyle name="Note 2 3 4 3 5 3" xfId="31955" xr:uid="{00000000-0005-0000-0000-00007B7C0000}"/>
    <cellStyle name="Note 2 3 4 3 5 4" xfId="31956" xr:uid="{00000000-0005-0000-0000-00007C7C0000}"/>
    <cellStyle name="Note 2 3 4 3 5 5" xfId="31957" xr:uid="{00000000-0005-0000-0000-00007D7C0000}"/>
    <cellStyle name="Note 2 3 4 3 5 6" xfId="31958" xr:uid="{00000000-0005-0000-0000-00007E7C0000}"/>
    <cellStyle name="Note 2 3 4 3 5 7" xfId="31959" xr:uid="{00000000-0005-0000-0000-00007F7C0000}"/>
    <cellStyle name="Note 2 3 4 3 5 8" xfId="31960" xr:uid="{00000000-0005-0000-0000-0000807C0000}"/>
    <cellStyle name="Note 2 3 4 3 5 9" xfId="31961" xr:uid="{00000000-0005-0000-0000-0000817C0000}"/>
    <cellStyle name="Note 2 3 4 3 6" xfId="31962" xr:uid="{00000000-0005-0000-0000-0000827C0000}"/>
    <cellStyle name="Note 2 3 4 3 6 2" xfId="31963" xr:uid="{00000000-0005-0000-0000-0000837C0000}"/>
    <cellStyle name="Note 2 3 4 3 6 3" xfId="31964" xr:uid="{00000000-0005-0000-0000-0000847C0000}"/>
    <cellStyle name="Note 2 3 4 3 6 4" xfId="31965" xr:uid="{00000000-0005-0000-0000-0000857C0000}"/>
    <cellStyle name="Note 2 3 4 3 6 5" xfId="31966" xr:uid="{00000000-0005-0000-0000-0000867C0000}"/>
    <cellStyle name="Note 2 3 4 3 6 6" xfId="31967" xr:uid="{00000000-0005-0000-0000-0000877C0000}"/>
    <cellStyle name="Note 2 3 4 3 6 7" xfId="31968" xr:uid="{00000000-0005-0000-0000-0000887C0000}"/>
    <cellStyle name="Note 2 3 4 3 6 8" xfId="31969" xr:uid="{00000000-0005-0000-0000-0000897C0000}"/>
    <cellStyle name="Note 2 3 4 3 7" xfId="31970" xr:uid="{00000000-0005-0000-0000-00008A7C0000}"/>
    <cellStyle name="Note 2 3 4 3 7 2" xfId="31971" xr:uid="{00000000-0005-0000-0000-00008B7C0000}"/>
    <cellStyle name="Note 2 3 4 3 7 3" xfId="31972" xr:uid="{00000000-0005-0000-0000-00008C7C0000}"/>
    <cellStyle name="Note 2 3 4 3 7 4" xfId="31973" xr:uid="{00000000-0005-0000-0000-00008D7C0000}"/>
    <cellStyle name="Note 2 3 4 3 7 5" xfId="31974" xr:uid="{00000000-0005-0000-0000-00008E7C0000}"/>
    <cellStyle name="Note 2 3 4 3 7 6" xfId="31975" xr:uid="{00000000-0005-0000-0000-00008F7C0000}"/>
    <cellStyle name="Note 2 3 4 3 7 7" xfId="31976" xr:uid="{00000000-0005-0000-0000-0000907C0000}"/>
    <cellStyle name="Note 2 3 4 3 7 8" xfId="31977" xr:uid="{00000000-0005-0000-0000-0000917C0000}"/>
    <cellStyle name="Note 2 3 4 3 8" xfId="31978" xr:uid="{00000000-0005-0000-0000-0000927C0000}"/>
    <cellStyle name="Note 2 3 4 3 8 2" xfId="31979" xr:uid="{00000000-0005-0000-0000-0000937C0000}"/>
    <cellStyle name="Note 2 3 4 3 8 3" xfId="31980" xr:uid="{00000000-0005-0000-0000-0000947C0000}"/>
    <cellStyle name="Note 2 3 4 3 8 4" xfId="31981" xr:uid="{00000000-0005-0000-0000-0000957C0000}"/>
    <cellStyle name="Note 2 3 4 3 8 5" xfId="31982" xr:uid="{00000000-0005-0000-0000-0000967C0000}"/>
    <cellStyle name="Note 2 3 4 3 8 6" xfId="31983" xr:uid="{00000000-0005-0000-0000-0000977C0000}"/>
    <cellStyle name="Note 2 3 4 3 8 7" xfId="31984" xr:uid="{00000000-0005-0000-0000-0000987C0000}"/>
    <cellStyle name="Note 2 3 4 3 8 8" xfId="31985" xr:uid="{00000000-0005-0000-0000-0000997C0000}"/>
    <cellStyle name="Note 2 3 4 3 9" xfId="31986" xr:uid="{00000000-0005-0000-0000-00009A7C0000}"/>
    <cellStyle name="Note 2 3 4 3 9 2" xfId="31987" xr:uid="{00000000-0005-0000-0000-00009B7C0000}"/>
    <cellStyle name="Note 2 3 4 3 9 3" xfId="31988" xr:uid="{00000000-0005-0000-0000-00009C7C0000}"/>
    <cellStyle name="Note 2 3 4 3 9 4" xfId="31989" xr:uid="{00000000-0005-0000-0000-00009D7C0000}"/>
    <cellStyle name="Note 2 3 4 3 9 5" xfId="31990" xr:uid="{00000000-0005-0000-0000-00009E7C0000}"/>
    <cellStyle name="Note 2 3 4 3 9 6" xfId="31991" xr:uid="{00000000-0005-0000-0000-00009F7C0000}"/>
    <cellStyle name="Note 2 3 4 3 9 7" xfId="31992" xr:uid="{00000000-0005-0000-0000-0000A07C0000}"/>
    <cellStyle name="Note 2 3 4 3 9 8" xfId="31993" xr:uid="{00000000-0005-0000-0000-0000A17C0000}"/>
    <cellStyle name="Note 2 3 4 4" xfId="1221" xr:uid="{00000000-0005-0000-0000-0000A27C0000}"/>
    <cellStyle name="Note 2 3 4 4 10" xfId="31994" xr:uid="{00000000-0005-0000-0000-0000A37C0000}"/>
    <cellStyle name="Note 2 3 4 4 11" xfId="31995" xr:uid="{00000000-0005-0000-0000-0000A47C0000}"/>
    <cellStyle name="Note 2 3 4 4 12" xfId="31996" xr:uid="{00000000-0005-0000-0000-0000A57C0000}"/>
    <cellStyle name="Note 2 3 4 4 13" xfId="31997" xr:uid="{00000000-0005-0000-0000-0000A67C0000}"/>
    <cellStyle name="Note 2 3 4 4 14" xfId="31998" xr:uid="{00000000-0005-0000-0000-0000A77C0000}"/>
    <cellStyle name="Note 2 3 4 4 15" xfId="31999" xr:uid="{00000000-0005-0000-0000-0000A87C0000}"/>
    <cellStyle name="Note 2 3 4 4 16" xfId="32000" xr:uid="{00000000-0005-0000-0000-0000A97C0000}"/>
    <cellStyle name="Note 2 3 4 4 2" xfId="1222" xr:uid="{00000000-0005-0000-0000-0000AA7C0000}"/>
    <cellStyle name="Note 2 3 4 4 2 10" xfId="32001" xr:uid="{00000000-0005-0000-0000-0000AB7C0000}"/>
    <cellStyle name="Note 2 3 4 4 2 2" xfId="32002" xr:uid="{00000000-0005-0000-0000-0000AC7C0000}"/>
    <cellStyle name="Note 2 3 4 4 2 2 2" xfId="32003" xr:uid="{00000000-0005-0000-0000-0000AD7C0000}"/>
    <cellStyle name="Note 2 3 4 4 2 2 3" xfId="32004" xr:uid="{00000000-0005-0000-0000-0000AE7C0000}"/>
    <cellStyle name="Note 2 3 4 4 2 2 4" xfId="32005" xr:uid="{00000000-0005-0000-0000-0000AF7C0000}"/>
    <cellStyle name="Note 2 3 4 4 2 2 5" xfId="32006" xr:uid="{00000000-0005-0000-0000-0000B07C0000}"/>
    <cellStyle name="Note 2 3 4 4 2 2 6" xfId="32007" xr:uid="{00000000-0005-0000-0000-0000B17C0000}"/>
    <cellStyle name="Note 2 3 4 4 2 2 7" xfId="32008" xr:uid="{00000000-0005-0000-0000-0000B27C0000}"/>
    <cellStyle name="Note 2 3 4 4 2 2 8" xfId="32009" xr:uid="{00000000-0005-0000-0000-0000B37C0000}"/>
    <cellStyle name="Note 2 3 4 4 2 3" xfId="32010" xr:uid="{00000000-0005-0000-0000-0000B47C0000}"/>
    <cellStyle name="Note 2 3 4 4 2 4" xfId="32011" xr:uid="{00000000-0005-0000-0000-0000B57C0000}"/>
    <cellStyle name="Note 2 3 4 4 2 5" xfId="32012" xr:uid="{00000000-0005-0000-0000-0000B67C0000}"/>
    <cellStyle name="Note 2 3 4 4 2 6" xfId="32013" xr:uid="{00000000-0005-0000-0000-0000B77C0000}"/>
    <cellStyle name="Note 2 3 4 4 2 7" xfId="32014" xr:uid="{00000000-0005-0000-0000-0000B87C0000}"/>
    <cellStyle name="Note 2 3 4 4 2 8" xfId="32015" xr:uid="{00000000-0005-0000-0000-0000B97C0000}"/>
    <cellStyle name="Note 2 3 4 4 2 9" xfId="32016" xr:uid="{00000000-0005-0000-0000-0000BA7C0000}"/>
    <cellStyle name="Note 2 3 4 4 3" xfId="32017" xr:uid="{00000000-0005-0000-0000-0000BB7C0000}"/>
    <cellStyle name="Note 2 3 4 4 3 10" xfId="32018" xr:uid="{00000000-0005-0000-0000-0000BC7C0000}"/>
    <cellStyle name="Note 2 3 4 4 3 2" xfId="32019" xr:uid="{00000000-0005-0000-0000-0000BD7C0000}"/>
    <cellStyle name="Note 2 3 4 4 3 2 2" xfId="32020" xr:uid="{00000000-0005-0000-0000-0000BE7C0000}"/>
    <cellStyle name="Note 2 3 4 4 3 2 3" xfId="32021" xr:uid="{00000000-0005-0000-0000-0000BF7C0000}"/>
    <cellStyle name="Note 2 3 4 4 3 2 4" xfId="32022" xr:uid="{00000000-0005-0000-0000-0000C07C0000}"/>
    <cellStyle name="Note 2 3 4 4 3 2 5" xfId="32023" xr:uid="{00000000-0005-0000-0000-0000C17C0000}"/>
    <cellStyle name="Note 2 3 4 4 3 2 6" xfId="32024" xr:uid="{00000000-0005-0000-0000-0000C27C0000}"/>
    <cellStyle name="Note 2 3 4 4 3 2 7" xfId="32025" xr:uid="{00000000-0005-0000-0000-0000C37C0000}"/>
    <cellStyle name="Note 2 3 4 4 3 2 8" xfId="32026" xr:uid="{00000000-0005-0000-0000-0000C47C0000}"/>
    <cellStyle name="Note 2 3 4 4 3 3" xfId="32027" xr:uid="{00000000-0005-0000-0000-0000C57C0000}"/>
    <cellStyle name="Note 2 3 4 4 3 4" xfId="32028" xr:uid="{00000000-0005-0000-0000-0000C67C0000}"/>
    <cellStyle name="Note 2 3 4 4 3 5" xfId="32029" xr:uid="{00000000-0005-0000-0000-0000C77C0000}"/>
    <cellStyle name="Note 2 3 4 4 3 6" xfId="32030" xr:uid="{00000000-0005-0000-0000-0000C87C0000}"/>
    <cellStyle name="Note 2 3 4 4 3 7" xfId="32031" xr:uid="{00000000-0005-0000-0000-0000C97C0000}"/>
    <cellStyle name="Note 2 3 4 4 3 8" xfId="32032" xr:uid="{00000000-0005-0000-0000-0000CA7C0000}"/>
    <cellStyle name="Note 2 3 4 4 3 9" xfId="32033" xr:uid="{00000000-0005-0000-0000-0000CB7C0000}"/>
    <cellStyle name="Note 2 3 4 4 4" xfId="32034" xr:uid="{00000000-0005-0000-0000-0000CC7C0000}"/>
    <cellStyle name="Note 2 3 4 4 4 2" xfId="32035" xr:uid="{00000000-0005-0000-0000-0000CD7C0000}"/>
    <cellStyle name="Note 2 3 4 4 4 3" xfId="32036" xr:uid="{00000000-0005-0000-0000-0000CE7C0000}"/>
    <cellStyle name="Note 2 3 4 4 4 4" xfId="32037" xr:uid="{00000000-0005-0000-0000-0000CF7C0000}"/>
    <cellStyle name="Note 2 3 4 4 4 5" xfId="32038" xr:uid="{00000000-0005-0000-0000-0000D07C0000}"/>
    <cellStyle name="Note 2 3 4 4 4 6" xfId="32039" xr:uid="{00000000-0005-0000-0000-0000D17C0000}"/>
    <cellStyle name="Note 2 3 4 4 4 7" xfId="32040" xr:uid="{00000000-0005-0000-0000-0000D27C0000}"/>
    <cellStyle name="Note 2 3 4 4 4 8" xfId="32041" xr:uid="{00000000-0005-0000-0000-0000D37C0000}"/>
    <cellStyle name="Note 2 3 4 4 4 9" xfId="32042" xr:uid="{00000000-0005-0000-0000-0000D47C0000}"/>
    <cellStyle name="Note 2 3 4 4 5" xfId="32043" xr:uid="{00000000-0005-0000-0000-0000D57C0000}"/>
    <cellStyle name="Note 2 3 4 4 5 2" xfId="32044" xr:uid="{00000000-0005-0000-0000-0000D67C0000}"/>
    <cellStyle name="Note 2 3 4 4 5 3" xfId="32045" xr:uid="{00000000-0005-0000-0000-0000D77C0000}"/>
    <cellStyle name="Note 2 3 4 4 5 4" xfId="32046" xr:uid="{00000000-0005-0000-0000-0000D87C0000}"/>
    <cellStyle name="Note 2 3 4 4 5 5" xfId="32047" xr:uid="{00000000-0005-0000-0000-0000D97C0000}"/>
    <cellStyle name="Note 2 3 4 4 5 6" xfId="32048" xr:uid="{00000000-0005-0000-0000-0000DA7C0000}"/>
    <cellStyle name="Note 2 3 4 4 5 7" xfId="32049" xr:uid="{00000000-0005-0000-0000-0000DB7C0000}"/>
    <cellStyle name="Note 2 3 4 4 5 8" xfId="32050" xr:uid="{00000000-0005-0000-0000-0000DC7C0000}"/>
    <cellStyle name="Note 2 3 4 4 6" xfId="32051" xr:uid="{00000000-0005-0000-0000-0000DD7C0000}"/>
    <cellStyle name="Note 2 3 4 4 6 2" xfId="32052" xr:uid="{00000000-0005-0000-0000-0000DE7C0000}"/>
    <cellStyle name="Note 2 3 4 4 6 3" xfId="32053" xr:uid="{00000000-0005-0000-0000-0000DF7C0000}"/>
    <cellStyle name="Note 2 3 4 4 6 4" xfId="32054" xr:uid="{00000000-0005-0000-0000-0000E07C0000}"/>
    <cellStyle name="Note 2 3 4 4 6 5" xfId="32055" xr:uid="{00000000-0005-0000-0000-0000E17C0000}"/>
    <cellStyle name="Note 2 3 4 4 6 6" xfId="32056" xr:uid="{00000000-0005-0000-0000-0000E27C0000}"/>
    <cellStyle name="Note 2 3 4 4 6 7" xfId="32057" xr:uid="{00000000-0005-0000-0000-0000E37C0000}"/>
    <cellStyle name="Note 2 3 4 4 6 8" xfId="32058" xr:uid="{00000000-0005-0000-0000-0000E47C0000}"/>
    <cellStyle name="Note 2 3 4 4 7" xfId="32059" xr:uid="{00000000-0005-0000-0000-0000E57C0000}"/>
    <cellStyle name="Note 2 3 4 4 7 2" xfId="32060" xr:uid="{00000000-0005-0000-0000-0000E67C0000}"/>
    <cellStyle name="Note 2 3 4 4 7 3" xfId="32061" xr:uid="{00000000-0005-0000-0000-0000E77C0000}"/>
    <cellStyle name="Note 2 3 4 4 7 4" xfId="32062" xr:uid="{00000000-0005-0000-0000-0000E87C0000}"/>
    <cellStyle name="Note 2 3 4 4 7 5" xfId="32063" xr:uid="{00000000-0005-0000-0000-0000E97C0000}"/>
    <cellStyle name="Note 2 3 4 4 7 6" xfId="32064" xr:uid="{00000000-0005-0000-0000-0000EA7C0000}"/>
    <cellStyle name="Note 2 3 4 4 7 7" xfId="32065" xr:uid="{00000000-0005-0000-0000-0000EB7C0000}"/>
    <cellStyle name="Note 2 3 4 4 7 8" xfId="32066" xr:uid="{00000000-0005-0000-0000-0000EC7C0000}"/>
    <cellStyle name="Note 2 3 4 4 8" xfId="32067" xr:uid="{00000000-0005-0000-0000-0000ED7C0000}"/>
    <cellStyle name="Note 2 3 4 4 8 2" xfId="32068" xr:uid="{00000000-0005-0000-0000-0000EE7C0000}"/>
    <cellStyle name="Note 2 3 4 4 8 3" xfId="32069" xr:uid="{00000000-0005-0000-0000-0000EF7C0000}"/>
    <cellStyle name="Note 2 3 4 4 8 4" xfId="32070" xr:uid="{00000000-0005-0000-0000-0000F07C0000}"/>
    <cellStyle name="Note 2 3 4 4 8 5" xfId="32071" xr:uid="{00000000-0005-0000-0000-0000F17C0000}"/>
    <cellStyle name="Note 2 3 4 4 8 6" xfId="32072" xr:uid="{00000000-0005-0000-0000-0000F27C0000}"/>
    <cellStyle name="Note 2 3 4 4 8 7" xfId="32073" xr:uid="{00000000-0005-0000-0000-0000F37C0000}"/>
    <cellStyle name="Note 2 3 4 4 8 8" xfId="32074" xr:uid="{00000000-0005-0000-0000-0000F47C0000}"/>
    <cellStyle name="Note 2 3 4 4 9" xfId="32075" xr:uid="{00000000-0005-0000-0000-0000F57C0000}"/>
    <cellStyle name="Note 2 3 4 5" xfId="1223" xr:uid="{00000000-0005-0000-0000-0000F67C0000}"/>
    <cellStyle name="Note 2 3 4 5 10" xfId="32076" xr:uid="{00000000-0005-0000-0000-0000F77C0000}"/>
    <cellStyle name="Note 2 3 4 5 2" xfId="32077" xr:uid="{00000000-0005-0000-0000-0000F87C0000}"/>
    <cellStyle name="Note 2 3 4 5 2 2" xfId="32078" xr:uid="{00000000-0005-0000-0000-0000F97C0000}"/>
    <cellStyle name="Note 2 3 4 5 2 3" xfId="32079" xr:uid="{00000000-0005-0000-0000-0000FA7C0000}"/>
    <cellStyle name="Note 2 3 4 5 2 4" xfId="32080" xr:uid="{00000000-0005-0000-0000-0000FB7C0000}"/>
    <cellStyle name="Note 2 3 4 5 2 5" xfId="32081" xr:uid="{00000000-0005-0000-0000-0000FC7C0000}"/>
    <cellStyle name="Note 2 3 4 5 2 6" xfId="32082" xr:uid="{00000000-0005-0000-0000-0000FD7C0000}"/>
    <cellStyle name="Note 2 3 4 5 2 7" xfId="32083" xr:uid="{00000000-0005-0000-0000-0000FE7C0000}"/>
    <cellStyle name="Note 2 3 4 5 2 8" xfId="32084" xr:uid="{00000000-0005-0000-0000-0000FF7C0000}"/>
    <cellStyle name="Note 2 3 4 5 3" xfId="32085" xr:uid="{00000000-0005-0000-0000-0000007D0000}"/>
    <cellStyle name="Note 2 3 4 5 4" xfId="32086" xr:uid="{00000000-0005-0000-0000-0000017D0000}"/>
    <cellStyle name="Note 2 3 4 5 5" xfId="32087" xr:uid="{00000000-0005-0000-0000-0000027D0000}"/>
    <cellStyle name="Note 2 3 4 5 6" xfId="32088" xr:uid="{00000000-0005-0000-0000-0000037D0000}"/>
    <cellStyle name="Note 2 3 4 5 7" xfId="32089" xr:uid="{00000000-0005-0000-0000-0000047D0000}"/>
    <cellStyle name="Note 2 3 4 5 8" xfId="32090" xr:uid="{00000000-0005-0000-0000-0000057D0000}"/>
    <cellStyle name="Note 2 3 4 5 9" xfId="32091" xr:uid="{00000000-0005-0000-0000-0000067D0000}"/>
    <cellStyle name="Note 2 3 4 6" xfId="32092" xr:uid="{00000000-0005-0000-0000-0000077D0000}"/>
    <cellStyle name="Note 2 3 4 6 10" xfId="32093" xr:uid="{00000000-0005-0000-0000-0000087D0000}"/>
    <cellStyle name="Note 2 3 4 6 2" xfId="32094" xr:uid="{00000000-0005-0000-0000-0000097D0000}"/>
    <cellStyle name="Note 2 3 4 6 2 2" xfId="32095" xr:uid="{00000000-0005-0000-0000-00000A7D0000}"/>
    <cellStyle name="Note 2 3 4 6 2 3" xfId="32096" xr:uid="{00000000-0005-0000-0000-00000B7D0000}"/>
    <cellStyle name="Note 2 3 4 6 2 4" xfId="32097" xr:uid="{00000000-0005-0000-0000-00000C7D0000}"/>
    <cellStyle name="Note 2 3 4 6 2 5" xfId="32098" xr:uid="{00000000-0005-0000-0000-00000D7D0000}"/>
    <cellStyle name="Note 2 3 4 6 2 6" xfId="32099" xr:uid="{00000000-0005-0000-0000-00000E7D0000}"/>
    <cellStyle name="Note 2 3 4 6 2 7" xfId="32100" xr:uid="{00000000-0005-0000-0000-00000F7D0000}"/>
    <cellStyle name="Note 2 3 4 6 2 8" xfId="32101" xr:uid="{00000000-0005-0000-0000-0000107D0000}"/>
    <cellStyle name="Note 2 3 4 6 3" xfId="32102" xr:uid="{00000000-0005-0000-0000-0000117D0000}"/>
    <cellStyle name="Note 2 3 4 6 4" xfId="32103" xr:uid="{00000000-0005-0000-0000-0000127D0000}"/>
    <cellStyle name="Note 2 3 4 6 5" xfId="32104" xr:uid="{00000000-0005-0000-0000-0000137D0000}"/>
    <cellStyle name="Note 2 3 4 6 6" xfId="32105" xr:uid="{00000000-0005-0000-0000-0000147D0000}"/>
    <cellStyle name="Note 2 3 4 6 7" xfId="32106" xr:uid="{00000000-0005-0000-0000-0000157D0000}"/>
    <cellStyle name="Note 2 3 4 6 8" xfId="32107" xr:uid="{00000000-0005-0000-0000-0000167D0000}"/>
    <cellStyle name="Note 2 3 4 6 9" xfId="32108" xr:uid="{00000000-0005-0000-0000-0000177D0000}"/>
    <cellStyle name="Note 2 3 4 7" xfId="32109" xr:uid="{00000000-0005-0000-0000-0000187D0000}"/>
    <cellStyle name="Note 2 3 4 7 2" xfId="32110" xr:uid="{00000000-0005-0000-0000-0000197D0000}"/>
    <cellStyle name="Note 2 3 4 7 3" xfId="32111" xr:uid="{00000000-0005-0000-0000-00001A7D0000}"/>
    <cellStyle name="Note 2 3 4 7 4" xfId="32112" xr:uid="{00000000-0005-0000-0000-00001B7D0000}"/>
    <cellStyle name="Note 2 3 4 7 5" xfId="32113" xr:uid="{00000000-0005-0000-0000-00001C7D0000}"/>
    <cellStyle name="Note 2 3 4 7 6" xfId="32114" xr:uid="{00000000-0005-0000-0000-00001D7D0000}"/>
    <cellStyle name="Note 2 3 4 7 7" xfId="32115" xr:uid="{00000000-0005-0000-0000-00001E7D0000}"/>
    <cellStyle name="Note 2 3 4 7 8" xfId="32116" xr:uid="{00000000-0005-0000-0000-00001F7D0000}"/>
    <cellStyle name="Note 2 3 4 7 9" xfId="32117" xr:uid="{00000000-0005-0000-0000-0000207D0000}"/>
    <cellStyle name="Note 2 3 4 8" xfId="32118" xr:uid="{00000000-0005-0000-0000-0000217D0000}"/>
    <cellStyle name="Note 2 3 4 8 2" xfId="32119" xr:uid="{00000000-0005-0000-0000-0000227D0000}"/>
    <cellStyle name="Note 2 3 4 8 3" xfId="32120" xr:uid="{00000000-0005-0000-0000-0000237D0000}"/>
    <cellStyle name="Note 2 3 4 8 4" xfId="32121" xr:uid="{00000000-0005-0000-0000-0000247D0000}"/>
    <cellStyle name="Note 2 3 4 8 5" xfId="32122" xr:uid="{00000000-0005-0000-0000-0000257D0000}"/>
    <cellStyle name="Note 2 3 4 8 6" xfId="32123" xr:uid="{00000000-0005-0000-0000-0000267D0000}"/>
    <cellStyle name="Note 2 3 4 8 7" xfId="32124" xr:uid="{00000000-0005-0000-0000-0000277D0000}"/>
    <cellStyle name="Note 2 3 4 8 8" xfId="32125" xr:uid="{00000000-0005-0000-0000-0000287D0000}"/>
    <cellStyle name="Note 2 3 4 9" xfId="32126" xr:uid="{00000000-0005-0000-0000-0000297D0000}"/>
    <cellStyle name="Note 2 3 4 9 2" xfId="32127" xr:uid="{00000000-0005-0000-0000-00002A7D0000}"/>
    <cellStyle name="Note 2 3 4 9 3" xfId="32128" xr:uid="{00000000-0005-0000-0000-00002B7D0000}"/>
    <cellStyle name="Note 2 3 4 9 4" xfId="32129" xr:uid="{00000000-0005-0000-0000-00002C7D0000}"/>
    <cellStyle name="Note 2 3 4 9 5" xfId="32130" xr:uid="{00000000-0005-0000-0000-00002D7D0000}"/>
    <cellStyle name="Note 2 3 4 9 6" xfId="32131" xr:uid="{00000000-0005-0000-0000-00002E7D0000}"/>
    <cellStyle name="Note 2 3 4 9 7" xfId="32132" xr:uid="{00000000-0005-0000-0000-00002F7D0000}"/>
    <cellStyle name="Note 2 3 4 9 8" xfId="32133" xr:uid="{00000000-0005-0000-0000-0000307D0000}"/>
    <cellStyle name="Note 2 3 5" xfId="1224" xr:uid="{00000000-0005-0000-0000-0000317D0000}"/>
    <cellStyle name="Note 2 3 5 10" xfId="32134" xr:uid="{00000000-0005-0000-0000-0000327D0000}"/>
    <cellStyle name="Note 2 3 5 10 2" xfId="32135" xr:uid="{00000000-0005-0000-0000-0000337D0000}"/>
    <cellStyle name="Note 2 3 5 10 3" xfId="32136" xr:uid="{00000000-0005-0000-0000-0000347D0000}"/>
    <cellStyle name="Note 2 3 5 10 4" xfId="32137" xr:uid="{00000000-0005-0000-0000-0000357D0000}"/>
    <cellStyle name="Note 2 3 5 10 5" xfId="32138" xr:uid="{00000000-0005-0000-0000-0000367D0000}"/>
    <cellStyle name="Note 2 3 5 10 6" xfId="32139" xr:uid="{00000000-0005-0000-0000-0000377D0000}"/>
    <cellStyle name="Note 2 3 5 10 7" xfId="32140" xr:uid="{00000000-0005-0000-0000-0000387D0000}"/>
    <cellStyle name="Note 2 3 5 10 8" xfId="32141" xr:uid="{00000000-0005-0000-0000-0000397D0000}"/>
    <cellStyle name="Note 2 3 5 11" xfId="32142" xr:uid="{00000000-0005-0000-0000-00003A7D0000}"/>
    <cellStyle name="Note 2 3 5 11 2" xfId="32143" xr:uid="{00000000-0005-0000-0000-00003B7D0000}"/>
    <cellStyle name="Note 2 3 5 11 3" xfId="32144" xr:uid="{00000000-0005-0000-0000-00003C7D0000}"/>
    <cellStyle name="Note 2 3 5 11 4" xfId="32145" xr:uid="{00000000-0005-0000-0000-00003D7D0000}"/>
    <cellStyle name="Note 2 3 5 11 5" xfId="32146" xr:uid="{00000000-0005-0000-0000-00003E7D0000}"/>
    <cellStyle name="Note 2 3 5 11 6" xfId="32147" xr:uid="{00000000-0005-0000-0000-00003F7D0000}"/>
    <cellStyle name="Note 2 3 5 11 7" xfId="32148" xr:uid="{00000000-0005-0000-0000-0000407D0000}"/>
    <cellStyle name="Note 2 3 5 11 8" xfId="32149" xr:uid="{00000000-0005-0000-0000-0000417D0000}"/>
    <cellStyle name="Note 2 3 5 12" xfId="32150" xr:uid="{00000000-0005-0000-0000-0000427D0000}"/>
    <cellStyle name="Note 2 3 5 13" xfId="32151" xr:uid="{00000000-0005-0000-0000-0000437D0000}"/>
    <cellStyle name="Note 2 3 5 14" xfId="32152" xr:uid="{00000000-0005-0000-0000-0000447D0000}"/>
    <cellStyle name="Note 2 3 5 15" xfId="32153" xr:uid="{00000000-0005-0000-0000-0000457D0000}"/>
    <cellStyle name="Note 2 3 5 16" xfId="32154" xr:uid="{00000000-0005-0000-0000-0000467D0000}"/>
    <cellStyle name="Note 2 3 5 17" xfId="32155" xr:uid="{00000000-0005-0000-0000-0000477D0000}"/>
    <cellStyle name="Note 2 3 5 18" xfId="32156" xr:uid="{00000000-0005-0000-0000-0000487D0000}"/>
    <cellStyle name="Note 2 3 5 19" xfId="32157" xr:uid="{00000000-0005-0000-0000-0000497D0000}"/>
    <cellStyle name="Note 2 3 5 2" xfId="1225" xr:uid="{00000000-0005-0000-0000-00004A7D0000}"/>
    <cellStyle name="Note 2 3 5 2 10" xfId="32158" xr:uid="{00000000-0005-0000-0000-00004B7D0000}"/>
    <cellStyle name="Note 2 3 5 2 11" xfId="32159" xr:uid="{00000000-0005-0000-0000-00004C7D0000}"/>
    <cellStyle name="Note 2 3 5 2 12" xfId="32160" xr:uid="{00000000-0005-0000-0000-00004D7D0000}"/>
    <cellStyle name="Note 2 3 5 2 13" xfId="32161" xr:uid="{00000000-0005-0000-0000-00004E7D0000}"/>
    <cellStyle name="Note 2 3 5 2 14" xfId="32162" xr:uid="{00000000-0005-0000-0000-00004F7D0000}"/>
    <cellStyle name="Note 2 3 5 2 15" xfId="32163" xr:uid="{00000000-0005-0000-0000-0000507D0000}"/>
    <cellStyle name="Note 2 3 5 2 16" xfId="32164" xr:uid="{00000000-0005-0000-0000-0000517D0000}"/>
    <cellStyle name="Note 2 3 5 2 17" xfId="32165" xr:uid="{00000000-0005-0000-0000-0000527D0000}"/>
    <cellStyle name="Note 2 3 5 2 2" xfId="1226" xr:uid="{00000000-0005-0000-0000-0000537D0000}"/>
    <cellStyle name="Note 2 3 5 2 2 10" xfId="32166" xr:uid="{00000000-0005-0000-0000-0000547D0000}"/>
    <cellStyle name="Note 2 3 5 2 2 11" xfId="32167" xr:uid="{00000000-0005-0000-0000-0000557D0000}"/>
    <cellStyle name="Note 2 3 5 2 2 12" xfId="32168" xr:uid="{00000000-0005-0000-0000-0000567D0000}"/>
    <cellStyle name="Note 2 3 5 2 2 13" xfId="32169" xr:uid="{00000000-0005-0000-0000-0000577D0000}"/>
    <cellStyle name="Note 2 3 5 2 2 14" xfId="32170" xr:uid="{00000000-0005-0000-0000-0000587D0000}"/>
    <cellStyle name="Note 2 3 5 2 2 15" xfId="32171" xr:uid="{00000000-0005-0000-0000-0000597D0000}"/>
    <cellStyle name="Note 2 3 5 2 2 16" xfId="32172" xr:uid="{00000000-0005-0000-0000-00005A7D0000}"/>
    <cellStyle name="Note 2 3 5 2 2 2" xfId="1227" xr:uid="{00000000-0005-0000-0000-00005B7D0000}"/>
    <cellStyle name="Note 2 3 5 2 2 2 10" xfId="32173" xr:uid="{00000000-0005-0000-0000-00005C7D0000}"/>
    <cellStyle name="Note 2 3 5 2 2 2 2" xfId="32174" xr:uid="{00000000-0005-0000-0000-00005D7D0000}"/>
    <cellStyle name="Note 2 3 5 2 2 2 2 2" xfId="32175" xr:uid="{00000000-0005-0000-0000-00005E7D0000}"/>
    <cellStyle name="Note 2 3 5 2 2 2 2 3" xfId="32176" xr:uid="{00000000-0005-0000-0000-00005F7D0000}"/>
    <cellStyle name="Note 2 3 5 2 2 2 2 4" xfId="32177" xr:uid="{00000000-0005-0000-0000-0000607D0000}"/>
    <cellStyle name="Note 2 3 5 2 2 2 2 5" xfId="32178" xr:uid="{00000000-0005-0000-0000-0000617D0000}"/>
    <cellStyle name="Note 2 3 5 2 2 2 2 6" xfId="32179" xr:uid="{00000000-0005-0000-0000-0000627D0000}"/>
    <cellStyle name="Note 2 3 5 2 2 2 2 7" xfId="32180" xr:uid="{00000000-0005-0000-0000-0000637D0000}"/>
    <cellStyle name="Note 2 3 5 2 2 2 2 8" xfId="32181" xr:uid="{00000000-0005-0000-0000-0000647D0000}"/>
    <cellStyle name="Note 2 3 5 2 2 2 3" xfId="32182" xr:uid="{00000000-0005-0000-0000-0000657D0000}"/>
    <cellStyle name="Note 2 3 5 2 2 2 4" xfId="32183" xr:uid="{00000000-0005-0000-0000-0000667D0000}"/>
    <cellStyle name="Note 2 3 5 2 2 2 5" xfId="32184" xr:uid="{00000000-0005-0000-0000-0000677D0000}"/>
    <cellStyle name="Note 2 3 5 2 2 2 6" xfId="32185" xr:uid="{00000000-0005-0000-0000-0000687D0000}"/>
    <cellStyle name="Note 2 3 5 2 2 2 7" xfId="32186" xr:uid="{00000000-0005-0000-0000-0000697D0000}"/>
    <cellStyle name="Note 2 3 5 2 2 2 8" xfId="32187" xr:uid="{00000000-0005-0000-0000-00006A7D0000}"/>
    <cellStyle name="Note 2 3 5 2 2 2 9" xfId="32188" xr:uid="{00000000-0005-0000-0000-00006B7D0000}"/>
    <cellStyle name="Note 2 3 5 2 2 3" xfId="32189" xr:uid="{00000000-0005-0000-0000-00006C7D0000}"/>
    <cellStyle name="Note 2 3 5 2 2 3 10" xfId="32190" xr:uid="{00000000-0005-0000-0000-00006D7D0000}"/>
    <cellStyle name="Note 2 3 5 2 2 3 2" xfId="32191" xr:uid="{00000000-0005-0000-0000-00006E7D0000}"/>
    <cellStyle name="Note 2 3 5 2 2 3 2 2" xfId="32192" xr:uid="{00000000-0005-0000-0000-00006F7D0000}"/>
    <cellStyle name="Note 2 3 5 2 2 3 2 3" xfId="32193" xr:uid="{00000000-0005-0000-0000-0000707D0000}"/>
    <cellStyle name="Note 2 3 5 2 2 3 2 4" xfId="32194" xr:uid="{00000000-0005-0000-0000-0000717D0000}"/>
    <cellStyle name="Note 2 3 5 2 2 3 2 5" xfId="32195" xr:uid="{00000000-0005-0000-0000-0000727D0000}"/>
    <cellStyle name="Note 2 3 5 2 2 3 2 6" xfId="32196" xr:uid="{00000000-0005-0000-0000-0000737D0000}"/>
    <cellStyle name="Note 2 3 5 2 2 3 2 7" xfId="32197" xr:uid="{00000000-0005-0000-0000-0000747D0000}"/>
    <cellStyle name="Note 2 3 5 2 2 3 2 8" xfId="32198" xr:uid="{00000000-0005-0000-0000-0000757D0000}"/>
    <cellStyle name="Note 2 3 5 2 2 3 3" xfId="32199" xr:uid="{00000000-0005-0000-0000-0000767D0000}"/>
    <cellStyle name="Note 2 3 5 2 2 3 4" xfId="32200" xr:uid="{00000000-0005-0000-0000-0000777D0000}"/>
    <cellStyle name="Note 2 3 5 2 2 3 5" xfId="32201" xr:uid="{00000000-0005-0000-0000-0000787D0000}"/>
    <cellStyle name="Note 2 3 5 2 2 3 6" xfId="32202" xr:uid="{00000000-0005-0000-0000-0000797D0000}"/>
    <cellStyle name="Note 2 3 5 2 2 3 7" xfId="32203" xr:uid="{00000000-0005-0000-0000-00007A7D0000}"/>
    <cellStyle name="Note 2 3 5 2 2 3 8" xfId="32204" xr:uid="{00000000-0005-0000-0000-00007B7D0000}"/>
    <cellStyle name="Note 2 3 5 2 2 3 9" xfId="32205" xr:uid="{00000000-0005-0000-0000-00007C7D0000}"/>
    <cellStyle name="Note 2 3 5 2 2 4" xfId="32206" xr:uid="{00000000-0005-0000-0000-00007D7D0000}"/>
    <cellStyle name="Note 2 3 5 2 2 4 2" xfId="32207" xr:uid="{00000000-0005-0000-0000-00007E7D0000}"/>
    <cellStyle name="Note 2 3 5 2 2 4 3" xfId="32208" xr:uid="{00000000-0005-0000-0000-00007F7D0000}"/>
    <cellStyle name="Note 2 3 5 2 2 4 4" xfId="32209" xr:uid="{00000000-0005-0000-0000-0000807D0000}"/>
    <cellStyle name="Note 2 3 5 2 2 4 5" xfId="32210" xr:uid="{00000000-0005-0000-0000-0000817D0000}"/>
    <cellStyle name="Note 2 3 5 2 2 4 6" xfId="32211" xr:uid="{00000000-0005-0000-0000-0000827D0000}"/>
    <cellStyle name="Note 2 3 5 2 2 4 7" xfId="32212" xr:uid="{00000000-0005-0000-0000-0000837D0000}"/>
    <cellStyle name="Note 2 3 5 2 2 4 8" xfId="32213" xr:uid="{00000000-0005-0000-0000-0000847D0000}"/>
    <cellStyle name="Note 2 3 5 2 2 4 9" xfId="32214" xr:uid="{00000000-0005-0000-0000-0000857D0000}"/>
    <cellStyle name="Note 2 3 5 2 2 5" xfId="32215" xr:uid="{00000000-0005-0000-0000-0000867D0000}"/>
    <cellStyle name="Note 2 3 5 2 2 5 2" xfId="32216" xr:uid="{00000000-0005-0000-0000-0000877D0000}"/>
    <cellStyle name="Note 2 3 5 2 2 5 3" xfId="32217" xr:uid="{00000000-0005-0000-0000-0000887D0000}"/>
    <cellStyle name="Note 2 3 5 2 2 5 4" xfId="32218" xr:uid="{00000000-0005-0000-0000-0000897D0000}"/>
    <cellStyle name="Note 2 3 5 2 2 5 5" xfId="32219" xr:uid="{00000000-0005-0000-0000-00008A7D0000}"/>
    <cellStyle name="Note 2 3 5 2 2 5 6" xfId="32220" xr:uid="{00000000-0005-0000-0000-00008B7D0000}"/>
    <cellStyle name="Note 2 3 5 2 2 5 7" xfId="32221" xr:uid="{00000000-0005-0000-0000-00008C7D0000}"/>
    <cellStyle name="Note 2 3 5 2 2 5 8" xfId="32222" xr:uid="{00000000-0005-0000-0000-00008D7D0000}"/>
    <cellStyle name="Note 2 3 5 2 2 6" xfId="32223" xr:uid="{00000000-0005-0000-0000-00008E7D0000}"/>
    <cellStyle name="Note 2 3 5 2 2 6 2" xfId="32224" xr:uid="{00000000-0005-0000-0000-00008F7D0000}"/>
    <cellStyle name="Note 2 3 5 2 2 6 3" xfId="32225" xr:uid="{00000000-0005-0000-0000-0000907D0000}"/>
    <cellStyle name="Note 2 3 5 2 2 6 4" xfId="32226" xr:uid="{00000000-0005-0000-0000-0000917D0000}"/>
    <cellStyle name="Note 2 3 5 2 2 6 5" xfId="32227" xr:uid="{00000000-0005-0000-0000-0000927D0000}"/>
    <cellStyle name="Note 2 3 5 2 2 6 6" xfId="32228" xr:uid="{00000000-0005-0000-0000-0000937D0000}"/>
    <cellStyle name="Note 2 3 5 2 2 6 7" xfId="32229" xr:uid="{00000000-0005-0000-0000-0000947D0000}"/>
    <cellStyle name="Note 2 3 5 2 2 6 8" xfId="32230" xr:uid="{00000000-0005-0000-0000-0000957D0000}"/>
    <cellStyle name="Note 2 3 5 2 2 7" xfId="32231" xr:uid="{00000000-0005-0000-0000-0000967D0000}"/>
    <cellStyle name="Note 2 3 5 2 2 7 2" xfId="32232" xr:uid="{00000000-0005-0000-0000-0000977D0000}"/>
    <cellStyle name="Note 2 3 5 2 2 7 3" xfId="32233" xr:uid="{00000000-0005-0000-0000-0000987D0000}"/>
    <cellStyle name="Note 2 3 5 2 2 7 4" xfId="32234" xr:uid="{00000000-0005-0000-0000-0000997D0000}"/>
    <cellStyle name="Note 2 3 5 2 2 7 5" xfId="32235" xr:uid="{00000000-0005-0000-0000-00009A7D0000}"/>
    <cellStyle name="Note 2 3 5 2 2 7 6" xfId="32236" xr:uid="{00000000-0005-0000-0000-00009B7D0000}"/>
    <cellStyle name="Note 2 3 5 2 2 7 7" xfId="32237" xr:uid="{00000000-0005-0000-0000-00009C7D0000}"/>
    <cellStyle name="Note 2 3 5 2 2 7 8" xfId="32238" xr:uid="{00000000-0005-0000-0000-00009D7D0000}"/>
    <cellStyle name="Note 2 3 5 2 2 8" xfId="32239" xr:uid="{00000000-0005-0000-0000-00009E7D0000}"/>
    <cellStyle name="Note 2 3 5 2 2 8 2" xfId="32240" xr:uid="{00000000-0005-0000-0000-00009F7D0000}"/>
    <cellStyle name="Note 2 3 5 2 2 8 3" xfId="32241" xr:uid="{00000000-0005-0000-0000-0000A07D0000}"/>
    <cellStyle name="Note 2 3 5 2 2 8 4" xfId="32242" xr:uid="{00000000-0005-0000-0000-0000A17D0000}"/>
    <cellStyle name="Note 2 3 5 2 2 8 5" xfId="32243" xr:uid="{00000000-0005-0000-0000-0000A27D0000}"/>
    <cellStyle name="Note 2 3 5 2 2 8 6" xfId="32244" xr:uid="{00000000-0005-0000-0000-0000A37D0000}"/>
    <cellStyle name="Note 2 3 5 2 2 8 7" xfId="32245" xr:uid="{00000000-0005-0000-0000-0000A47D0000}"/>
    <cellStyle name="Note 2 3 5 2 2 8 8" xfId="32246" xr:uid="{00000000-0005-0000-0000-0000A57D0000}"/>
    <cellStyle name="Note 2 3 5 2 2 9" xfId="32247" xr:uid="{00000000-0005-0000-0000-0000A67D0000}"/>
    <cellStyle name="Note 2 3 5 2 3" xfId="1228" xr:uid="{00000000-0005-0000-0000-0000A77D0000}"/>
    <cellStyle name="Note 2 3 5 2 3 10" xfId="32248" xr:uid="{00000000-0005-0000-0000-0000A87D0000}"/>
    <cellStyle name="Note 2 3 5 2 3 2" xfId="32249" xr:uid="{00000000-0005-0000-0000-0000A97D0000}"/>
    <cellStyle name="Note 2 3 5 2 3 2 2" xfId="32250" xr:uid="{00000000-0005-0000-0000-0000AA7D0000}"/>
    <cellStyle name="Note 2 3 5 2 3 2 3" xfId="32251" xr:uid="{00000000-0005-0000-0000-0000AB7D0000}"/>
    <cellStyle name="Note 2 3 5 2 3 2 4" xfId="32252" xr:uid="{00000000-0005-0000-0000-0000AC7D0000}"/>
    <cellStyle name="Note 2 3 5 2 3 2 5" xfId="32253" xr:uid="{00000000-0005-0000-0000-0000AD7D0000}"/>
    <cellStyle name="Note 2 3 5 2 3 2 6" xfId="32254" xr:uid="{00000000-0005-0000-0000-0000AE7D0000}"/>
    <cellStyle name="Note 2 3 5 2 3 2 7" xfId="32255" xr:uid="{00000000-0005-0000-0000-0000AF7D0000}"/>
    <cellStyle name="Note 2 3 5 2 3 2 8" xfId="32256" xr:uid="{00000000-0005-0000-0000-0000B07D0000}"/>
    <cellStyle name="Note 2 3 5 2 3 3" xfId="32257" xr:uid="{00000000-0005-0000-0000-0000B17D0000}"/>
    <cellStyle name="Note 2 3 5 2 3 4" xfId="32258" xr:uid="{00000000-0005-0000-0000-0000B27D0000}"/>
    <cellStyle name="Note 2 3 5 2 3 5" xfId="32259" xr:uid="{00000000-0005-0000-0000-0000B37D0000}"/>
    <cellStyle name="Note 2 3 5 2 3 6" xfId="32260" xr:uid="{00000000-0005-0000-0000-0000B47D0000}"/>
    <cellStyle name="Note 2 3 5 2 3 7" xfId="32261" xr:uid="{00000000-0005-0000-0000-0000B57D0000}"/>
    <cellStyle name="Note 2 3 5 2 3 8" xfId="32262" xr:uid="{00000000-0005-0000-0000-0000B67D0000}"/>
    <cellStyle name="Note 2 3 5 2 3 9" xfId="32263" xr:uid="{00000000-0005-0000-0000-0000B77D0000}"/>
    <cellStyle name="Note 2 3 5 2 4" xfId="32264" xr:uid="{00000000-0005-0000-0000-0000B87D0000}"/>
    <cellStyle name="Note 2 3 5 2 4 10" xfId="32265" xr:uid="{00000000-0005-0000-0000-0000B97D0000}"/>
    <cellStyle name="Note 2 3 5 2 4 2" xfId="32266" xr:uid="{00000000-0005-0000-0000-0000BA7D0000}"/>
    <cellStyle name="Note 2 3 5 2 4 2 2" xfId="32267" xr:uid="{00000000-0005-0000-0000-0000BB7D0000}"/>
    <cellStyle name="Note 2 3 5 2 4 2 3" xfId="32268" xr:uid="{00000000-0005-0000-0000-0000BC7D0000}"/>
    <cellStyle name="Note 2 3 5 2 4 2 4" xfId="32269" xr:uid="{00000000-0005-0000-0000-0000BD7D0000}"/>
    <cellStyle name="Note 2 3 5 2 4 2 5" xfId="32270" xr:uid="{00000000-0005-0000-0000-0000BE7D0000}"/>
    <cellStyle name="Note 2 3 5 2 4 2 6" xfId="32271" xr:uid="{00000000-0005-0000-0000-0000BF7D0000}"/>
    <cellStyle name="Note 2 3 5 2 4 2 7" xfId="32272" xr:uid="{00000000-0005-0000-0000-0000C07D0000}"/>
    <cellStyle name="Note 2 3 5 2 4 2 8" xfId="32273" xr:uid="{00000000-0005-0000-0000-0000C17D0000}"/>
    <cellStyle name="Note 2 3 5 2 4 3" xfId="32274" xr:uid="{00000000-0005-0000-0000-0000C27D0000}"/>
    <cellStyle name="Note 2 3 5 2 4 4" xfId="32275" xr:uid="{00000000-0005-0000-0000-0000C37D0000}"/>
    <cellStyle name="Note 2 3 5 2 4 5" xfId="32276" xr:uid="{00000000-0005-0000-0000-0000C47D0000}"/>
    <cellStyle name="Note 2 3 5 2 4 6" xfId="32277" xr:uid="{00000000-0005-0000-0000-0000C57D0000}"/>
    <cellStyle name="Note 2 3 5 2 4 7" xfId="32278" xr:uid="{00000000-0005-0000-0000-0000C67D0000}"/>
    <cellStyle name="Note 2 3 5 2 4 8" xfId="32279" xr:uid="{00000000-0005-0000-0000-0000C77D0000}"/>
    <cellStyle name="Note 2 3 5 2 4 9" xfId="32280" xr:uid="{00000000-0005-0000-0000-0000C87D0000}"/>
    <cellStyle name="Note 2 3 5 2 5" xfId="32281" xr:uid="{00000000-0005-0000-0000-0000C97D0000}"/>
    <cellStyle name="Note 2 3 5 2 5 2" xfId="32282" xr:uid="{00000000-0005-0000-0000-0000CA7D0000}"/>
    <cellStyle name="Note 2 3 5 2 5 3" xfId="32283" xr:uid="{00000000-0005-0000-0000-0000CB7D0000}"/>
    <cellStyle name="Note 2 3 5 2 5 4" xfId="32284" xr:uid="{00000000-0005-0000-0000-0000CC7D0000}"/>
    <cellStyle name="Note 2 3 5 2 5 5" xfId="32285" xr:uid="{00000000-0005-0000-0000-0000CD7D0000}"/>
    <cellStyle name="Note 2 3 5 2 5 6" xfId="32286" xr:uid="{00000000-0005-0000-0000-0000CE7D0000}"/>
    <cellStyle name="Note 2 3 5 2 5 7" xfId="32287" xr:uid="{00000000-0005-0000-0000-0000CF7D0000}"/>
    <cellStyle name="Note 2 3 5 2 5 8" xfId="32288" xr:uid="{00000000-0005-0000-0000-0000D07D0000}"/>
    <cellStyle name="Note 2 3 5 2 5 9" xfId="32289" xr:uid="{00000000-0005-0000-0000-0000D17D0000}"/>
    <cellStyle name="Note 2 3 5 2 6" xfId="32290" xr:uid="{00000000-0005-0000-0000-0000D27D0000}"/>
    <cellStyle name="Note 2 3 5 2 6 2" xfId="32291" xr:uid="{00000000-0005-0000-0000-0000D37D0000}"/>
    <cellStyle name="Note 2 3 5 2 6 3" xfId="32292" xr:uid="{00000000-0005-0000-0000-0000D47D0000}"/>
    <cellStyle name="Note 2 3 5 2 6 4" xfId="32293" xr:uid="{00000000-0005-0000-0000-0000D57D0000}"/>
    <cellStyle name="Note 2 3 5 2 6 5" xfId="32294" xr:uid="{00000000-0005-0000-0000-0000D67D0000}"/>
    <cellStyle name="Note 2 3 5 2 6 6" xfId="32295" xr:uid="{00000000-0005-0000-0000-0000D77D0000}"/>
    <cellStyle name="Note 2 3 5 2 6 7" xfId="32296" xr:uid="{00000000-0005-0000-0000-0000D87D0000}"/>
    <cellStyle name="Note 2 3 5 2 6 8" xfId="32297" xr:uid="{00000000-0005-0000-0000-0000D97D0000}"/>
    <cellStyle name="Note 2 3 5 2 7" xfId="32298" xr:uid="{00000000-0005-0000-0000-0000DA7D0000}"/>
    <cellStyle name="Note 2 3 5 2 7 2" xfId="32299" xr:uid="{00000000-0005-0000-0000-0000DB7D0000}"/>
    <cellStyle name="Note 2 3 5 2 7 3" xfId="32300" xr:uid="{00000000-0005-0000-0000-0000DC7D0000}"/>
    <cellStyle name="Note 2 3 5 2 7 4" xfId="32301" xr:uid="{00000000-0005-0000-0000-0000DD7D0000}"/>
    <cellStyle name="Note 2 3 5 2 7 5" xfId="32302" xr:uid="{00000000-0005-0000-0000-0000DE7D0000}"/>
    <cellStyle name="Note 2 3 5 2 7 6" xfId="32303" xr:uid="{00000000-0005-0000-0000-0000DF7D0000}"/>
    <cellStyle name="Note 2 3 5 2 7 7" xfId="32304" xr:uid="{00000000-0005-0000-0000-0000E07D0000}"/>
    <cellStyle name="Note 2 3 5 2 7 8" xfId="32305" xr:uid="{00000000-0005-0000-0000-0000E17D0000}"/>
    <cellStyle name="Note 2 3 5 2 8" xfId="32306" xr:uid="{00000000-0005-0000-0000-0000E27D0000}"/>
    <cellStyle name="Note 2 3 5 2 8 2" xfId="32307" xr:uid="{00000000-0005-0000-0000-0000E37D0000}"/>
    <cellStyle name="Note 2 3 5 2 8 3" xfId="32308" xr:uid="{00000000-0005-0000-0000-0000E47D0000}"/>
    <cellStyle name="Note 2 3 5 2 8 4" xfId="32309" xr:uid="{00000000-0005-0000-0000-0000E57D0000}"/>
    <cellStyle name="Note 2 3 5 2 8 5" xfId="32310" xr:uid="{00000000-0005-0000-0000-0000E67D0000}"/>
    <cellStyle name="Note 2 3 5 2 8 6" xfId="32311" xr:uid="{00000000-0005-0000-0000-0000E77D0000}"/>
    <cellStyle name="Note 2 3 5 2 8 7" xfId="32312" xr:uid="{00000000-0005-0000-0000-0000E87D0000}"/>
    <cellStyle name="Note 2 3 5 2 8 8" xfId="32313" xr:uid="{00000000-0005-0000-0000-0000E97D0000}"/>
    <cellStyle name="Note 2 3 5 2 9" xfId="32314" xr:uid="{00000000-0005-0000-0000-0000EA7D0000}"/>
    <cellStyle name="Note 2 3 5 2 9 2" xfId="32315" xr:uid="{00000000-0005-0000-0000-0000EB7D0000}"/>
    <cellStyle name="Note 2 3 5 2 9 3" xfId="32316" xr:uid="{00000000-0005-0000-0000-0000EC7D0000}"/>
    <cellStyle name="Note 2 3 5 2 9 4" xfId="32317" xr:uid="{00000000-0005-0000-0000-0000ED7D0000}"/>
    <cellStyle name="Note 2 3 5 2 9 5" xfId="32318" xr:uid="{00000000-0005-0000-0000-0000EE7D0000}"/>
    <cellStyle name="Note 2 3 5 2 9 6" xfId="32319" xr:uid="{00000000-0005-0000-0000-0000EF7D0000}"/>
    <cellStyle name="Note 2 3 5 2 9 7" xfId="32320" xr:uid="{00000000-0005-0000-0000-0000F07D0000}"/>
    <cellStyle name="Note 2 3 5 2 9 8" xfId="32321" xr:uid="{00000000-0005-0000-0000-0000F17D0000}"/>
    <cellStyle name="Note 2 3 5 3" xfId="1229" xr:uid="{00000000-0005-0000-0000-0000F27D0000}"/>
    <cellStyle name="Note 2 3 5 3 10" xfId="32322" xr:uid="{00000000-0005-0000-0000-0000F37D0000}"/>
    <cellStyle name="Note 2 3 5 3 11" xfId="32323" xr:uid="{00000000-0005-0000-0000-0000F47D0000}"/>
    <cellStyle name="Note 2 3 5 3 12" xfId="32324" xr:uid="{00000000-0005-0000-0000-0000F57D0000}"/>
    <cellStyle name="Note 2 3 5 3 13" xfId="32325" xr:uid="{00000000-0005-0000-0000-0000F67D0000}"/>
    <cellStyle name="Note 2 3 5 3 14" xfId="32326" xr:uid="{00000000-0005-0000-0000-0000F77D0000}"/>
    <cellStyle name="Note 2 3 5 3 15" xfId="32327" xr:uid="{00000000-0005-0000-0000-0000F87D0000}"/>
    <cellStyle name="Note 2 3 5 3 16" xfId="32328" xr:uid="{00000000-0005-0000-0000-0000F97D0000}"/>
    <cellStyle name="Note 2 3 5 3 17" xfId="32329" xr:uid="{00000000-0005-0000-0000-0000FA7D0000}"/>
    <cellStyle name="Note 2 3 5 3 2" xfId="1230" xr:uid="{00000000-0005-0000-0000-0000FB7D0000}"/>
    <cellStyle name="Note 2 3 5 3 2 10" xfId="32330" xr:uid="{00000000-0005-0000-0000-0000FC7D0000}"/>
    <cellStyle name="Note 2 3 5 3 2 11" xfId="32331" xr:uid="{00000000-0005-0000-0000-0000FD7D0000}"/>
    <cellStyle name="Note 2 3 5 3 2 12" xfId="32332" xr:uid="{00000000-0005-0000-0000-0000FE7D0000}"/>
    <cellStyle name="Note 2 3 5 3 2 13" xfId="32333" xr:uid="{00000000-0005-0000-0000-0000FF7D0000}"/>
    <cellStyle name="Note 2 3 5 3 2 14" xfId="32334" xr:uid="{00000000-0005-0000-0000-0000007E0000}"/>
    <cellStyle name="Note 2 3 5 3 2 15" xfId="32335" xr:uid="{00000000-0005-0000-0000-0000017E0000}"/>
    <cellStyle name="Note 2 3 5 3 2 16" xfId="32336" xr:uid="{00000000-0005-0000-0000-0000027E0000}"/>
    <cellStyle name="Note 2 3 5 3 2 2" xfId="1231" xr:uid="{00000000-0005-0000-0000-0000037E0000}"/>
    <cellStyle name="Note 2 3 5 3 2 2 10" xfId="32337" xr:uid="{00000000-0005-0000-0000-0000047E0000}"/>
    <cellStyle name="Note 2 3 5 3 2 2 2" xfId="32338" xr:uid="{00000000-0005-0000-0000-0000057E0000}"/>
    <cellStyle name="Note 2 3 5 3 2 2 2 2" xfId="32339" xr:uid="{00000000-0005-0000-0000-0000067E0000}"/>
    <cellStyle name="Note 2 3 5 3 2 2 2 3" xfId="32340" xr:uid="{00000000-0005-0000-0000-0000077E0000}"/>
    <cellStyle name="Note 2 3 5 3 2 2 2 4" xfId="32341" xr:uid="{00000000-0005-0000-0000-0000087E0000}"/>
    <cellStyle name="Note 2 3 5 3 2 2 2 5" xfId="32342" xr:uid="{00000000-0005-0000-0000-0000097E0000}"/>
    <cellStyle name="Note 2 3 5 3 2 2 2 6" xfId="32343" xr:uid="{00000000-0005-0000-0000-00000A7E0000}"/>
    <cellStyle name="Note 2 3 5 3 2 2 2 7" xfId="32344" xr:uid="{00000000-0005-0000-0000-00000B7E0000}"/>
    <cellStyle name="Note 2 3 5 3 2 2 2 8" xfId="32345" xr:uid="{00000000-0005-0000-0000-00000C7E0000}"/>
    <cellStyle name="Note 2 3 5 3 2 2 3" xfId="32346" xr:uid="{00000000-0005-0000-0000-00000D7E0000}"/>
    <cellStyle name="Note 2 3 5 3 2 2 4" xfId="32347" xr:uid="{00000000-0005-0000-0000-00000E7E0000}"/>
    <cellStyle name="Note 2 3 5 3 2 2 5" xfId="32348" xr:uid="{00000000-0005-0000-0000-00000F7E0000}"/>
    <cellStyle name="Note 2 3 5 3 2 2 6" xfId="32349" xr:uid="{00000000-0005-0000-0000-0000107E0000}"/>
    <cellStyle name="Note 2 3 5 3 2 2 7" xfId="32350" xr:uid="{00000000-0005-0000-0000-0000117E0000}"/>
    <cellStyle name="Note 2 3 5 3 2 2 8" xfId="32351" xr:uid="{00000000-0005-0000-0000-0000127E0000}"/>
    <cellStyle name="Note 2 3 5 3 2 2 9" xfId="32352" xr:uid="{00000000-0005-0000-0000-0000137E0000}"/>
    <cellStyle name="Note 2 3 5 3 2 3" xfId="32353" xr:uid="{00000000-0005-0000-0000-0000147E0000}"/>
    <cellStyle name="Note 2 3 5 3 2 3 10" xfId="32354" xr:uid="{00000000-0005-0000-0000-0000157E0000}"/>
    <cellStyle name="Note 2 3 5 3 2 3 2" xfId="32355" xr:uid="{00000000-0005-0000-0000-0000167E0000}"/>
    <cellStyle name="Note 2 3 5 3 2 3 2 2" xfId="32356" xr:uid="{00000000-0005-0000-0000-0000177E0000}"/>
    <cellStyle name="Note 2 3 5 3 2 3 2 3" xfId="32357" xr:uid="{00000000-0005-0000-0000-0000187E0000}"/>
    <cellStyle name="Note 2 3 5 3 2 3 2 4" xfId="32358" xr:uid="{00000000-0005-0000-0000-0000197E0000}"/>
    <cellStyle name="Note 2 3 5 3 2 3 2 5" xfId="32359" xr:uid="{00000000-0005-0000-0000-00001A7E0000}"/>
    <cellStyle name="Note 2 3 5 3 2 3 2 6" xfId="32360" xr:uid="{00000000-0005-0000-0000-00001B7E0000}"/>
    <cellStyle name="Note 2 3 5 3 2 3 2 7" xfId="32361" xr:uid="{00000000-0005-0000-0000-00001C7E0000}"/>
    <cellStyle name="Note 2 3 5 3 2 3 2 8" xfId="32362" xr:uid="{00000000-0005-0000-0000-00001D7E0000}"/>
    <cellStyle name="Note 2 3 5 3 2 3 3" xfId="32363" xr:uid="{00000000-0005-0000-0000-00001E7E0000}"/>
    <cellStyle name="Note 2 3 5 3 2 3 4" xfId="32364" xr:uid="{00000000-0005-0000-0000-00001F7E0000}"/>
    <cellStyle name="Note 2 3 5 3 2 3 5" xfId="32365" xr:uid="{00000000-0005-0000-0000-0000207E0000}"/>
    <cellStyle name="Note 2 3 5 3 2 3 6" xfId="32366" xr:uid="{00000000-0005-0000-0000-0000217E0000}"/>
    <cellStyle name="Note 2 3 5 3 2 3 7" xfId="32367" xr:uid="{00000000-0005-0000-0000-0000227E0000}"/>
    <cellStyle name="Note 2 3 5 3 2 3 8" xfId="32368" xr:uid="{00000000-0005-0000-0000-0000237E0000}"/>
    <cellStyle name="Note 2 3 5 3 2 3 9" xfId="32369" xr:uid="{00000000-0005-0000-0000-0000247E0000}"/>
    <cellStyle name="Note 2 3 5 3 2 4" xfId="32370" xr:uid="{00000000-0005-0000-0000-0000257E0000}"/>
    <cellStyle name="Note 2 3 5 3 2 4 2" xfId="32371" xr:uid="{00000000-0005-0000-0000-0000267E0000}"/>
    <cellStyle name="Note 2 3 5 3 2 4 3" xfId="32372" xr:uid="{00000000-0005-0000-0000-0000277E0000}"/>
    <cellStyle name="Note 2 3 5 3 2 4 4" xfId="32373" xr:uid="{00000000-0005-0000-0000-0000287E0000}"/>
    <cellStyle name="Note 2 3 5 3 2 4 5" xfId="32374" xr:uid="{00000000-0005-0000-0000-0000297E0000}"/>
    <cellStyle name="Note 2 3 5 3 2 4 6" xfId="32375" xr:uid="{00000000-0005-0000-0000-00002A7E0000}"/>
    <cellStyle name="Note 2 3 5 3 2 4 7" xfId="32376" xr:uid="{00000000-0005-0000-0000-00002B7E0000}"/>
    <cellStyle name="Note 2 3 5 3 2 4 8" xfId="32377" xr:uid="{00000000-0005-0000-0000-00002C7E0000}"/>
    <cellStyle name="Note 2 3 5 3 2 4 9" xfId="32378" xr:uid="{00000000-0005-0000-0000-00002D7E0000}"/>
    <cellStyle name="Note 2 3 5 3 2 5" xfId="32379" xr:uid="{00000000-0005-0000-0000-00002E7E0000}"/>
    <cellStyle name="Note 2 3 5 3 2 5 2" xfId="32380" xr:uid="{00000000-0005-0000-0000-00002F7E0000}"/>
    <cellStyle name="Note 2 3 5 3 2 5 3" xfId="32381" xr:uid="{00000000-0005-0000-0000-0000307E0000}"/>
    <cellStyle name="Note 2 3 5 3 2 5 4" xfId="32382" xr:uid="{00000000-0005-0000-0000-0000317E0000}"/>
    <cellStyle name="Note 2 3 5 3 2 5 5" xfId="32383" xr:uid="{00000000-0005-0000-0000-0000327E0000}"/>
    <cellStyle name="Note 2 3 5 3 2 5 6" xfId="32384" xr:uid="{00000000-0005-0000-0000-0000337E0000}"/>
    <cellStyle name="Note 2 3 5 3 2 5 7" xfId="32385" xr:uid="{00000000-0005-0000-0000-0000347E0000}"/>
    <cellStyle name="Note 2 3 5 3 2 5 8" xfId="32386" xr:uid="{00000000-0005-0000-0000-0000357E0000}"/>
    <cellStyle name="Note 2 3 5 3 2 6" xfId="32387" xr:uid="{00000000-0005-0000-0000-0000367E0000}"/>
    <cellStyle name="Note 2 3 5 3 2 6 2" xfId="32388" xr:uid="{00000000-0005-0000-0000-0000377E0000}"/>
    <cellStyle name="Note 2 3 5 3 2 6 3" xfId="32389" xr:uid="{00000000-0005-0000-0000-0000387E0000}"/>
    <cellStyle name="Note 2 3 5 3 2 6 4" xfId="32390" xr:uid="{00000000-0005-0000-0000-0000397E0000}"/>
    <cellStyle name="Note 2 3 5 3 2 6 5" xfId="32391" xr:uid="{00000000-0005-0000-0000-00003A7E0000}"/>
    <cellStyle name="Note 2 3 5 3 2 6 6" xfId="32392" xr:uid="{00000000-0005-0000-0000-00003B7E0000}"/>
    <cellStyle name="Note 2 3 5 3 2 6 7" xfId="32393" xr:uid="{00000000-0005-0000-0000-00003C7E0000}"/>
    <cellStyle name="Note 2 3 5 3 2 6 8" xfId="32394" xr:uid="{00000000-0005-0000-0000-00003D7E0000}"/>
    <cellStyle name="Note 2 3 5 3 2 7" xfId="32395" xr:uid="{00000000-0005-0000-0000-00003E7E0000}"/>
    <cellStyle name="Note 2 3 5 3 2 7 2" xfId="32396" xr:uid="{00000000-0005-0000-0000-00003F7E0000}"/>
    <cellStyle name="Note 2 3 5 3 2 7 3" xfId="32397" xr:uid="{00000000-0005-0000-0000-0000407E0000}"/>
    <cellStyle name="Note 2 3 5 3 2 7 4" xfId="32398" xr:uid="{00000000-0005-0000-0000-0000417E0000}"/>
    <cellStyle name="Note 2 3 5 3 2 7 5" xfId="32399" xr:uid="{00000000-0005-0000-0000-0000427E0000}"/>
    <cellStyle name="Note 2 3 5 3 2 7 6" xfId="32400" xr:uid="{00000000-0005-0000-0000-0000437E0000}"/>
    <cellStyle name="Note 2 3 5 3 2 7 7" xfId="32401" xr:uid="{00000000-0005-0000-0000-0000447E0000}"/>
    <cellStyle name="Note 2 3 5 3 2 7 8" xfId="32402" xr:uid="{00000000-0005-0000-0000-0000457E0000}"/>
    <cellStyle name="Note 2 3 5 3 2 8" xfId="32403" xr:uid="{00000000-0005-0000-0000-0000467E0000}"/>
    <cellStyle name="Note 2 3 5 3 2 8 2" xfId="32404" xr:uid="{00000000-0005-0000-0000-0000477E0000}"/>
    <cellStyle name="Note 2 3 5 3 2 8 3" xfId="32405" xr:uid="{00000000-0005-0000-0000-0000487E0000}"/>
    <cellStyle name="Note 2 3 5 3 2 8 4" xfId="32406" xr:uid="{00000000-0005-0000-0000-0000497E0000}"/>
    <cellStyle name="Note 2 3 5 3 2 8 5" xfId="32407" xr:uid="{00000000-0005-0000-0000-00004A7E0000}"/>
    <cellStyle name="Note 2 3 5 3 2 8 6" xfId="32408" xr:uid="{00000000-0005-0000-0000-00004B7E0000}"/>
    <cellStyle name="Note 2 3 5 3 2 8 7" xfId="32409" xr:uid="{00000000-0005-0000-0000-00004C7E0000}"/>
    <cellStyle name="Note 2 3 5 3 2 8 8" xfId="32410" xr:uid="{00000000-0005-0000-0000-00004D7E0000}"/>
    <cellStyle name="Note 2 3 5 3 2 9" xfId="32411" xr:uid="{00000000-0005-0000-0000-00004E7E0000}"/>
    <cellStyle name="Note 2 3 5 3 3" xfId="1232" xr:uid="{00000000-0005-0000-0000-00004F7E0000}"/>
    <cellStyle name="Note 2 3 5 3 3 10" xfId="32412" xr:uid="{00000000-0005-0000-0000-0000507E0000}"/>
    <cellStyle name="Note 2 3 5 3 3 2" xfId="32413" xr:uid="{00000000-0005-0000-0000-0000517E0000}"/>
    <cellStyle name="Note 2 3 5 3 3 2 2" xfId="32414" xr:uid="{00000000-0005-0000-0000-0000527E0000}"/>
    <cellStyle name="Note 2 3 5 3 3 2 3" xfId="32415" xr:uid="{00000000-0005-0000-0000-0000537E0000}"/>
    <cellStyle name="Note 2 3 5 3 3 2 4" xfId="32416" xr:uid="{00000000-0005-0000-0000-0000547E0000}"/>
    <cellStyle name="Note 2 3 5 3 3 2 5" xfId="32417" xr:uid="{00000000-0005-0000-0000-0000557E0000}"/>
    <cellStyle name="Note 2 3 5 3 3 2 6" xfId="32418" xr:uid="{00000000-0005-0000-0000-0000567E0000}"/>
    <cellStyle name="Note 2 3 5 3 3 2 7" xfId="32419" xr:uid="{00000000-0005-0000-0000-0000577E0000}"/>
    <cellStyle name="Note 2 3 5 3 3 2 8" xfId="32420" xr:uid="{00000000-0005-0000-0000-0000587E0000}"/>
    <cellStyle name="Note 2 3 5 3 3 3" xfId="32421" xr:uid="{00000000-0005-0000-0000-0000597E0000}"/>
    <cellStyle name="Note 2 3 5 3 3 4" xfId="32422" xr:uid="{00000000-0005-0000-0000-00005A7E0000}"/>
    <cellStyle name="Note 2 3 5 3 3 5" xfId="32423" xr:uid="{00000000-0005-0000-0000-00005B7E0000}"/>
    <cellStyle name="Note 2 3 5 3 3 6" xfId="32424" xr:uid="{00000000-0005-0000-0000-00005C7E0000}"/>
    <cellStyle name="Note 2 3 5 3 3 7" xfId="32425" xr:uid="{00000000-0005-0000-0000-00005D7E0000}"/>
    <cellStyle name="Note 2 3 5 3 3 8" xfId="32426" xr:uid="{00000000-0005-0000-0000-00005E7E0000}"/>
    <cellStyle name="Note 2 3 5 3 3 9" xfId="32427" xr:uid="{00000000-0005-0000-0000-00005F7E0000}"/>
    <cellStyle name="Note 2 3 5 3 4" xfId="32428" xr:uid="{00000000-0005-0000-0000-0000607E0000}"/>
    <cellStyle name="Note 2 3 5 3 4 10" xfId="32429" xr:uid="{00000000-0005-0000-0000-0000617E0000}"/>
    <cellStyle name="Note 2 3 5 3 4 2" xfId="32430" xr:uid="{00000000-0005-0000-0000-0000627E0000}"/>
    <cellStyle name="Note 2 3 5 3 4 2 2" xfId="32431" xr:uid="{00000000-0005-0000-0000-0000637E0000}"/>
    <cellStyle name="Note 2 3 5 3 4 2 3" xfId="32432" xr:uid="{00000000-0005-0000-0000-0000647E0000}"/>
    <cellStyle name="Note 2 3 5 3 4 2 4" xfId="32433" xr:uid="{00000000-0005-0000-0000-0000657E0000}"/>
    <cellStyle name="Note 2 3 5 3 4 2 5" xfId="32434" xr:uid="{00000000-0005-0000-0000-0000667E0000}"/>
    <cellStyle name="Note 2 3 5 3 4 2 6" xfId="32435" xr:uid="{00000000-0005-0000-0000-0000677E0000}"/>
    <cellStyle name="Note 2 3 5 3 4 2 7" xfId="32436" xr:uid="{00000000-0005-0000-0000-0000687E0000}"/>
    <cellStyle name="Note 2 3 5 3 4 2 8" xfId="32437" xr:uid="{00000000-0005-0000-0000-0000697E0000}"/>
    <cellStyle name="Note 2 3 5 3 4 3" xfId="32438" xr:uid="{00000000-0005-0000-0000-00006A7E0000}"/>
    <cellStyle name="Note 2 3 5 3 4 4" xfId="32439" xr:uid="{00000000-0005-0000-0000-00006B7E0000}"/>
    <cellStyle name="Note 2 3 5 3 4 5" xfId="32440" xr:uid="{00000000-0005-0000-0000-00006C7E0000}"/>
    <cellStyle name="Note 2 3 5 3 4 6" xfId="32441" xr:uid="{00000000-0005-0000-0000-00006D7E0000}"/>
    <cellStyle name="Note 2 3 5 3 4 7" xfId="32442" xr:uid="{00000000-0005-0000-0000-00006E7E0000}"/>
    <cellStyle name="Note 2 3 5 3 4 8" xfId="32443" xr:uid="{00000000-0005-0000-0000-00006F7E0000}"/>
    <cellStyle name="Note 2 3 5 3 4 9" xfId="32444" xr:uid="{00000000-0005-0000-0000-0000707E0000}"/>
    <cellStyle name="Note 2 3 5 3 5" xfId="32445" xr:uid="{00000000-0005-0000-0000-0000717E0000}"/>
    <cellStyle name="Note 2 3 5 3 5 2" xfId="32446" xr:uid="{00000000-0005-0000-0000-0000727E0000}"/>
    <cellStyle name="Note 2 3 5 3 5 3" xfId="32447" xr:uid="{00000000-0005-0000-0000-0000737E0000}"/>
    <cellStyle name="Note 2 3 5 3 5 4" xfId="32448" xr:uid="{00000000-0005-0000-0000-0000747E0000}"/>
    <cellStyle name="Note 2 3 5 3 5 5" xfId="32449" xr:uid="{00000000-0005-0000-0000-0000757E0000}"/>
    <cellStyle name="Note 2 3 5 3 5 6" xfId="32450" xr:uid="{00000000-0005-0000-0000-0000767E0000}"/>
    <cellStyle name="Note 2 3 5 3 5 7" xfId="32451" xr:uid="{00000000-0005-0000-0000-0000777E0000}"/>
    <cellStyle name="Note 2 3 5 3 5 8" xfId="32452" xr:uid="{00000000-0005-0000-0000-0000787E0000}"/>
    <cellStyle name="Note 2 3 5 3 5 9" xfId="32453" xr:uid="{00000000-0005-0000-0000-0000797E0000}"/>
    <cellStyle name="Note 2 3 5 3 6" xfId="32454" xr:uid="{00000000-0005-0000-0000-00007A7E0000}"/>
    <cellStyle name="Note 2 3 5 3 6 2" xfId="32455" xr:uid="{00000000-0005-0000-0000-00007B7E0000}"/>
    <cellStyle name="Note 2 3 5 3 6 3" xfId="32456" xr:uid="{00000000-0005-0000-0000-00007C7E0000}"/>
    <cellStyle name="Note 2 3 5 3 6 4" xfId="32457" xr:uid="{00000000-0005-0000-0000-00007D7E0000}"/>
    <cellStyle name="Note 2 3 5 3 6 5" xfId="32458" xr:uid="{00000000-0005-0000-0000-00007E7E0000}"/>
    <cellStyle name="Note 2 3 5 3 6 6" xfId="32459" xr:uid="{00000000-0005-0000-0000-00007F7E0000}"/>
    <cellStyle name="Note 2 3 5 3 6 7" xfId="32460" xr:uid="{00000000-0005-0000-0000-0000807E0000}"/>
    <cellStyle name="Note 2 3 5 3 6 8" xfId="32461" xr:uid="{00000000-0005-0000-0000-0000817E0000}"/>
    <cellStyle name="Note 2 3 5 3 7" xfId="32462" xr:uid="{00000000-0005-0000-0000-0000827E0000}"/>
    <cellStyle name="Note 2 3 5 3 7 2" xfId="32463" xr:uid="{00000000-0005-0000-0000-0000837E0000}"/>
    <cellStyle name="Note 2 3 5 3 7 3" xfId="32464" xr:uid="{00000000-0005-0000-0000-0000847E0000}"/>
    <cellStyle name="Note 2 3 5 3 7 4" xfId="32465" xr:uid="{00000000-0005-0000-0000-0000857E0000}"/>
    <cellStyle name="Note 2 3 5 3 7 5" xfId="32466" xr:uid="{00000000-0005-0000-0000-0000867E0000}"/>
    <cellStyle name="Note 2 3 5 3 7 6" xfId="32467" xr:uid="{00000000-0005-0000-0000-0000877E0000}"/>
    <cellStyle name="Note 2 3 5 3 7 7" xfId="32468" xr:uid="{00000000-0005-0000-0000-0000887E0000}"/>
    <cellStyle name="Note 2 3 5 3 7 8" xfId="32469" xr:uid="{00000000-0005-0000-0000-0000897E0000}"/>
    <cellStyle name="Note 2 3 5 3 8" xfId="32470" xr:uid="{00000000-0005-0000-0000-00008A7E0000}"/>
    <cellStyle name="Note 2 3 5 3 8 2" xfId="32471" xr:uid="{00000000-0005-0000-0000-00008B7E0000}"/>
    <cellStyle name="Note 2 3 5 3 8 3" xfId="32472" xr:uid="{00000000-0005-0000-0000-00008C7E0000}"/>
    <cellStyle name="Note 2 3 5 3 8 4" xfId="32473" xr:uid="{00000000-0005-0000-0000-00008D7E0000}"/>
    <cellStyle name="Note 2 3 5 3 8 5" xfId="32474" xr:uid="{00000000-0005-0000-0000-00008E7E0000}"/>
    <cellStyle name="Note 2 3 5 3 8 6" xfId="32475" xr:uid="{00000000-0005-0000-0000-00008F7E0000}"/>
    <cellStyle name="Note 2 3 5 3 8 7" xfId="32476" xr:uid="{00000000-0005-0000-0000-0000907E0000}"/>
    <cellStyle name="Note 2 3 5 3 8 8" xfId="32477" xr:uid="{00000000-0005-0000-0000-0000917E0000}"/>
    <cellStyle name="Note 2 3 5 3 9" xfId="32478" xr:uid="{00000000-0005-0000-0000-0000927E0000}"/>
    <cellStyle name="Note 2 3 5 3 9 2" xfId="32479" xr:uid="{00000000-0005-0000-0000-0000937E0000}"/>
    <cellStyle name="Note 2 3 5 3 9 3" xfId="32480" xr:uid="{00000000-0005-0000-0000-0000947E0000}"/>
    <cellStyle name="Note 2 3 5 3 9 4" xfId="32481" xr:uid="{00000000-0005-0000-0000-0000957E0000}"/>
    <cellStyle name="Note 2 3 5 3 9 5" xfId="32482" xr:uid="{00000000-0005-0000-0000-0000967E0000}"/>
    <cellStyle name="Note 2 3 5 3 9 6" xfId="32483" xr:uid="{00000000-0005-0000-0000-0000977E0000}"/>
    <cellStyle name="Note 2 3 5 3 9 7" xfId="32484" xr:uid="{00000000-0005-0000-0000-0000987E0000}"/>
    <cellStyle name="Note 2 3 5 3 9 8" xfId="32485" xr:uid="{00000000-0005-0000-0000-0000997E0000}"/>
    <cellStyle name="Note 2 3 5 4" xfId="1233" xr:uid="{00000000-0005-0000-0000-00009A7E0000}"/>
    <cellStyle name="Note 2 3 5 4 10" xfId="32486" xr:uid="{00000000-0005-0000-0000-00009B7E0000}"/>
    <cellStyle name="Note 2 3 5 4 11" xfId="32487" xr:uid="{00000000-0005-0000-0000-00009C7E0000}"/>
    <cellStyle name="Note 2 3 5 4 12" xfId="32488" xr:uid="{00000000-0005-0000-0000-00009D7E0000}"/>
    <cellStyle name="Note 2 3 5 4 13" xfId="32489" xr:uid="{00000000-0005-0000-0000-00009E7E0000}"/>
    <cellStyle name="Note 2 3 5 4 14" xfId="32490" xr:uid="{00000000-0005-0000-0000-00009F7E0000}"/>
    <cellStyle name="Note 2 3 5 4 15" xfId="32491" xr:uid="{00000000-0005-0000-0000-0000A07E0000}"/>
    <cellStyle name="Note 2 3 5 4 16" xfId="32492" xr:uid="{00000000-0005-0000-0000-0000A17E0000}"/>
    <cellStyle name="Note 2 3 5 4 2" xfId="1234" xr:uid="{00000000-0005-0000-0000-0000A27E0000}"/>
    <cellStyle name="Note 2 3 5 4 2 10" xfId="32493" xr:uid="{00000000-0005-0000-0000-0000A37E0000}"/>
    <cellStyle name="Note 2 3 5 4 2 2" xfId="32494" xr:uid="{00000000-0005-0000-0000-0000A47E0000}"/>
    <cellStyle name="Note 2 3 5 4 2 2 2" xfId="32495" xr:uid="{00000000-0005-0000-0000-0000A57E0000}"/>
    <cellStyle name="Note 2 3 5 4 2 2 3" xfId="32496" xr:uid="{00000000-0005-0000-0000-0000A67E0000}"/>
    <cellStyle name="Note 2 3 5 4 2 2 4" xfId="32497" xr:uid="{00000000-0005-0000-0000-0000A77E0000}"/>
    <cellStyle name="Note 2 3 5 4 2 2 5" xfId="32498" xr:uid="{00000000-0005-0000-0000-0000A87E0000}"/>
    <cellStyle name="Note 2 3 5 4 2 2 6" xfId="32499" xr:uid="{00000000-0005-0000-0000-0000A97E0000}"/>
    <cellStyle name="Note 2 3 5 4 2 2 7" xfId="32500" xr:uid="{00000000-0005-0000-0000-0000AA7E0000}"/>
    <cellStyle name="Note 2 3 5 4 2 2 8" xfId="32501" xr:uid="{00000000-0005-0000-0000-0000AB7E0000}"/>
    <cellStyle name="Note 2 3 5 4 2 3" xfId="32502" xr:uid="{00000000-0005-0000-0000-0000AC7E0000}"/>
    <cellStyle name="Note 2 3 5 4 2 4" xfId="32503" xr:uid="{00000000-0005-0000-0000-0000AD7E0000}"/>
    <cellStyle name="Note 2 3 5 4 2 5" xfId="32504" xr:uid="{00000000-0005-0000-0000-0000AE7E0000}"/>
    <cellStyle name="Note 2 3 5 4 2 6" xfId="32505" xr:uid="{00000000-0005-0000-0000-0000AF7E0000}"/>
    <cellStyle name="Note 2 3 5 4 2 7" xfId="32506" xr:uid="{00000000-0005-0000-0000-0000B07E0000}"/>
    <cellStyle name="Note 2 3 5 4 2 8" xfId="32507" xr:uid="{00000000-0005-0000-0000-0000B17E0000}"/>
    <cellStyle name="Note 2 3 5 4 2 9" xfId="32508" xr:uid="{00000000-0005-0000-0000-0000B27E0000}"/>
    <cellStyle name="Note 2 3 5 4 3" xfId="32509" xr:uid="{00000000-0005-0000-0000-0000B37E0000}"/>
    <cellStyle name="Note 2 3 5 4 3 10" xfId="32510" xr:uid="{00000000-0005-0000-0000-0000B47E0000}"/>
    <cellStyle name="Note 2 3 5 4 3 2" xfId="32511" xr:uid="{00000000-0005-0000-0000-0000B57E0000}"/>
    <cellStyle name="Note 2 3 5 4 3 2 2" xfId="32512" xr:uid="{00000000-0005-0000-0000-0000B67E0000}"/>
    <cellStyle name="Note 2 3 5 4 3 2 3" xfId="32513" xr:uid="{00000000-0005-0000-0000-0000B77E0000}"/>
    <cellStyle name="Note 2 3 5 4 3 2 4" xfId="32514" xr:uid="{00000000-0005-0000-0000-0000B87E0000}"/>
    <cellStyle name="Note 2 3 5 4 3 2 5" xfId="32515" xr:uid="{00000000-0005-0000-0000-0000B97E0000}"/>
    <cellStyle name="Note 2 3 5 4 3 2 6" xfId="32516" xr:uid="{00000000-0005-0000-0000-0000BA7E0000}"/>
    <cellStyle name="Note 2 3 5 4 3 2 7" xfId="32517" xr:uid="{00000000-0005-0000-0000-0000BB7E0000}"/>
    <cellStyle name="Note 2 3 5 4 3 2 8" xfId="32518" xr:uid="{00000000-0005-0000-0000-0000BC7E0000}"/>
    <cellStyle name="Note 2 3 5 4 3 3" xfId="32519" xr:uid="{00000000-0005-0000-0000-0000BD7E0000}"/>
    <cellStyle name="Note 2 3 5 4 3 4" xfId="32520" xr:uid="{00000000-0005-0000-0000-0000BE7E0000}"/>
    <cellStyle name="Note 2 3 5 4 3 5" xfId="32521" xr:uid="{00000000-0005-0000-0000-0000BF7E0000}"/>
    <cellStyle name="Note 2 3 5 4 3 6" xfId="32522" xr:uid="{00000000-0005-0000-0000-0000C07E0000}"/>
    <cellStyle name="Note 2 3 5 4 3 7" xfId="32523" xr:uid="{00000000-0005-0000-0000-0000C17E0000}"/>
    <cellStyle name="Note 2 3 5 4 3 8" xfId="32524" xr:uid="{00000000-0005-0000-0000-0000C27E0000}"/>
    <cellStyle name="Note 2 3 5 4 3 9" xfId="32525" xr:uid="{00000000-0005-0000-0000-0000C37E0000}"/>
    <cellStyle name="Note 2 3 5 4 4" xfId="32526" xr:uid="{00000000-0005-0000-0000-0000C47E0000}"/>
    <cellStyle name="Note 2 3 5 4 4 2" xfId="32527" xr:uid="{00000000-0005-0000-0000-0000C57E0000}"/>
    <cellStyle name="Note 2 3 5 4 4 3" xfId="32528" xr:uid="{00000000-0005-0000-0000-0000C67E0000}"/>
    <cellStyle name="Note 2 3 5 4 4 4" xfId="32529" xr:uid="{00000000-0005-0000-0000-0000C77E0000}"/>
    <cellStyle name="Note 2 3 5 4 4 5" xfId="32530" xr:uid="{00000000-0005-0000-0000-0000C87E0000}"/>
    <cellStyle name="Note 2 3 5 4 4 6" xfId="32531" xr:uid="{00000000-0005-0000-0000-0000C97E0000}"/>
    <cellStyle name="Note 2 3 5 4 4 7" xfId="32532" xr:uid="{00000000-0005-0000-0000-0000CA7E0000}"/>
    <cellStyle name="Note 2 3 5 4 4 8" xfId="32533" xr:uid="{00000000-0005-0000-0000-0000CB7E0000}"/>
    <cellStyle name="Note 2 3 5 4 4 9" xfId="32534" xr:uid="{00000000-0005-0000-0000-0000CC7E0000}"/>
    <cellStyle name="Note 2 3 5 4 5" xfId="32535" xr:uid="{00000000-0005-0000-0000-0000CD7E0000}"/>
    <cellStyle name="Note 2 3 5 4 5 2" xfId="32536" xr:uid="{00000000-0005-0000-0000-0000CE7E0000}"/>
    <cellStyle name="Note 2 3 5 4 5 3" xfId="32537" xr:uid="{00000000-0005-0000-0000-0000CF7E0000}"/>
    <cellStyle name="Note 2 3 5 4 5 4" xfId="32538" xr:uid="{00000000-0005-0000-0000-0000D07E0000}"/>
    <cellStyle name="Note 2 3 5 4 5 5" xfId="32539" xr:uid="{00000000-0005-0000-0000-0000D17E0000}"/>
    <cellStyle name="Note 2 3 5 4 5 6" xfId="32540" xr:uid="{00000000-0005-0000-0000-0000D27E0000}"/>
    <cellStyle name="Note 2 3 5 4 5 7" xfId="32541" xr:uid="{00000000-0005-0000-0000-0000D37E0000}"/>
    <cellStyle name="Note 2 3 5 4 5 8" xfId="32542" xr:uid="{00000000-0005-0000-0000-0000D47E0000}"/>
    <cellStyle name="Note 2 3 5 4 6" xfId="32543" xr:uid="{00000000-0005-0000-0000-0000D57E0000}"/>
    <cellStyle name="Note 2 3 5 4 6 2" xfId="32544" xr:uid="{00000000-0005-0000-0000-0000D67E0000}"/>
    <cellStyle name="Note 2 3 5 4 6 3" xfId="32545" xr:uid="{00000000-0005-0000-0000-0000D77E0000}"/>
    <cellStyle name="Note 2 3 5 4 6 4" xfId="32546" xr:uid="{00000000-0005-0000-0000-0000D87E0000}"/>
    <cellStyle name="Note 2 3 5 4 6 5" xfId="32547" xr:uid="{00000000-0005-0000-0000-0000D97E0000}"/>
    <cellStyle name="Note 2 3 5 4 6 6" xfId="32548" xr:uid="{00000000-0005-0000-0000-0000DA7E0000}"/>
    <cellStyle name="Note 2 3 5 4 6 7" xfId="32549" xr:uid="{00000000-0005-0000-0000-0000DB7E0000}"/>
    <cellStyle name="Note 2 3 5 4 6 8" xfId="32550" xr:uid="{00000000-0005-0000-0000-0000DC7E0000}"/>
    <cellStyle name="Note 2 3 5 4 7" xfId="32551" xr:uid="{00000000-0005-0000-0000-0000DD7E0000}"/>
    <cellStyle name="Note 2 3 5 4 7 2" xfId="32552" xr:uid="{00000000-0005-0000-0000-0000DE7E0000}"/>
    <cellStyle name="Note 2 3 5 4 7 3" xfId="32553" xr:uid="{00000000-0005-0000-0000-0000DF7E0000}"/>
    <cellStyle name="Note 2 3 5 4 7 4" xfId="32554" xr:uid="{00000000-0005-0000-0000-0000E07E0000}"/>
    <cellStyle name="Note 2 3 5 4 7 5" xfId="32555" xr:uid="{00000000-0005-0000-0000-0000E17E0000}"/>
    <cellStyle name="Note 2 3 5 4 7 6" xfId="32556" xr:uid="{00000000-0005-0000-0000-0000E27E0000}"/>
    <cellStyle name="Note 2 3 5 4 7 7" xfId="32557" xr:uid="{00000000-0005-0000-0000-0000E37E0000}"/>
    <cellStyle name="Note 2 3 5 4 7 8" xfId="32558" xr:uid="{00000000-0005-0000-0000-0000E47E0000}"/>
    <cellStyle name="Note 2 3 5 4 8" xfId="32559" xr:uid="{00000000-0005-0000-0000-0000E57E0000}"/>
    <cellStyle name="Note 2 3 5 4 8 2" xfId="32560" xr:uid="{00000000-0005-0000-0000-0000E67E0000}"/>
    <cellStyle name="Note 2 3 5 4 8 3" xfId="32561" xr:uid="{00000000-0005-0000-0000-0000E77E0000}"/>
    <cellStyle name="Note 2 3 5 4 8 4" xfId="32562" xr:uid="{00000000-0005-0000-0000-0000E87E0000}"/>
    <cellStyle name="Note 2 3 5 4 8 5" xfId="32563" xr:uid="{00000000-0005-0000-0000-0000E97E0000}"/>
    <cellStyle name="Note 2 3 5 4 8 6" xfId="32564" xr:uid="{00000000-0005-0000-0000-0000EA7E0000}"/>
    <cellStyle name="Note 2 3 5 4 8 7" xfId="32565" xr:uid="{00000000-0005-0000-0000-0000EB7E0000}"/>
    <cellStyle name="Note 2 3 5 4 8 8" xfId="32566" xr:uid="{00000000-0005-0000-0000-0000EC7E0000}"/>
    <cellStyle name="Note 2 3 5 4 9" xfId="32567" xr:uid="{00000000-0005-0000-0000-0000ED7E0000}"/>
    <cellStyle name="Note 2 3 5 5" xfId="1235" xr:uid="{00000000-0005-0000-0000-0000EE7E0000}"/>
    <cellStyle name="Note 2 3 5 5 10" xfId="32568" xr:uid="{00000000-0005-0000-0000-0000EF7E0000}"/>
    <cellStyle name="Note 2 3 5 5 2" xfId="32569" xr:uid="{00000000-0005-0000-0000-0000F07E0000}"/>
    <cellStyle name="Note 2 3 5 5 2 2" xfId="32570" xr:uid="{00000000-0005-0000-0000-0000F17E0000}"/>
    <cellStyle name="Note 2 3 5 5 2 3" xfId="32571" xr:uid="{00000000-0005-0000-0000-0000F27E0000}"/>
    <cellStyle name="Note 2 3 5 5 2 4" xfId="32572" xr:uid="{00000000-0005-0000-0000-0000F37E0000}"/>
    <cellStyle name="Note 2 3 5 5 2 5" xfId="32573" xr:uid="{00000000-0005-0000-0000-0000F47E0000}"/>
    <cellStyle name="Note 2 3 5 5 2 6" xfId="32574" xr:uid="{00000000-0005-0000-0000-0000F57E0000}"/>
    <cellStyle name="Note 2 3 5 5 2 7" xfId="32575" xr:uid="{00000000-0005-0000-0000-0000F67E0000}"/>
    <cellStyle name="Note 2 3 5 5 2 8" xfId="32576" xr:uid="{00000000-0005-0000-0000-0000F77E0000}"/>
    <cellStyle name="Note 2 3 5 5 3" xfId="32577" xr:uid="{00000000-0005-0000-0000-0000F87E0000}"/>
    <cellStyle name="Note 2 3 5 5 4" xfId="32578" xr:uid="{00000000-0005-0000-0000-0000F97E0000}"/>
    <cellStyle name="Note 2 3 5 5 5" xfId="32579" xr:uid="{00000000-0005-0000-0000-0000FA7E0000}"/>
    <cellStyle name="Note 2 3 5 5 6" xfId="32580" xr:uid="{00000000-0005-0000-0000-0000FB7E0000}"/>
    <cellStyle name="Note 2 3 5 5 7" xfId="32581" xr:uid="{00000000-0005-0000-0000-0000FC7E0000}"/>
    <cellStyle name="Note 2 3 5 5 8" xfId="32582" xr:uid="{00000000-0005-0000-0000-0000FD7E0000}"/>
    <cellStyle name="Note 2 3 5 5 9" xfId="32583" xr:uid="{00000000-0005-0000-0000-0000FE7E0000}"/>
    <cellStyle name="Note 2 3 5 6" xfId="32584" xr:uid="{00000000-0005-0000-0000-0000FF7E0000}"/>
    <cellStyle name="Note 2 3 5 6 10" xfId="32585" xr:uid="{00000000-0005-0000-0000-0000007F0000}"/>
    <cellStyle name="Note 2 3 5 6 2" xfId="32586" xr:uid="{00000000-0005-0000-0000-0000017F0000}"/>
    <cellStyle name="Note 2 3 5 6 2 2" xfId="32587" xr:uid="{00000000-0005-0000-0000-0000027F0000}"/>
    <cellStyle name="Note 2 3 5 6 2 3" xfId="32588" xr:uid="{00000000-0005-0000-0000-0000037F0000}"/>
    <cellStyle name="Note 2 3 5 6 2 4" xfId="32589" xr:uid="{00000000-0005-0000-0000-0000047F0000}"/>
    <cellStyle name="Note 2 3 5 6 2 5" xfId="32590" xr:uid="{00000000-0005-0000-0000-0000057F0000}"/>
    <cellStyle name="Note 2 3 5 6 2 6" xfId="32591" xr:uid="{00000000-0005-0000-0000-0000067F0000}"/>
    <cellStyle name="Note 2 3 5 6 2 7" xfId="32592" xr:uid="{00000000-0005-0000-0000-0000077F0000}"/>
    <cellStyle name="Note 2 3 5 6 2 8" xfId="32593" xr:uid="{00000000-0005-0000-0000-0000087F0000}"/>
    <cellStyle name="Note 2 3 5 6 3" xfId="32594" xr:uid="{00000000-0005-0000-0000-0000097F0000}"/>
    <cellStyle name="Note 2 3 5 6 4" xfId="32595" xr:uid="{00000000-0005-0000-0000-00000A7F0000}"/>
    <cellStyle name="Note 2 3 5 6 5" xfId="32596" xr:uid="{00000000-0005-0000-0000-00000B7F0000}"/>
    <cellStyle name="Note 2 3 5 6 6" xfId="32597" xr:uid="{00000000-0005-0000-0000-00000C7F0000}"/>
    <cellStyle name="Note 2 3 5 6 7" xfId="32598" xr:uid="{00000000-0005-0000-0000-00000D7F0000}"/>
    <cellStyle name="Note 2 3 5 6 8" xfId="32599" xr:uid="{00000000-0005-0000-0000-00000E7F0000}"/>
    <cellStyle name="Note 2 3 5 6 9" xfId="32600" xr:uid="{00000000-0005-0000-0000-00000F7F0000}"/>
    <cellStyle name="Note 2 3 5 7" xfId="32601" xr:uid="{00000000-0005-0000-0000-0000107F0000}"/>
    <cellStyle name="Note 2 3 5 7 2" xfId="32602" xr:uid="{00000000-0005-0000-0000-0000117F0000}"/>
    <cellStyle name="Note 2 3 5 7 3" xfId="32603" xr:uid="{00000000-0005-0000-0000-0000127F0000}"/>
    <cellStyle name="Note 2 3 5 7 4" xfId="32604" xr:uid="{00000000-0005-0000-0000-0000137F0000}"/>
    <cellStyle name="Note 2 3 5 7 5" xfId="32605" xr:uid="{00000000-0005-0000-0000-0000147F0000}"/>
    <cellStyle name="Note 2 3 5 7 6" xfId="32606" xr:uid="{00000000-0005-0000-0000-0000157F0000}"/>
    <cellStyle name="Note 2 3 5 7 7" xfId="32607" xr:uid="{00000000-0005-0000-0000-0000167F0000}"/>
    <cellStyle name="Note 2 3 5 7 8" xfId="32608" xr:uid="{00000000-0005-0000-0000-0000177F0000}"/>
    <cellStyle name="Note 2 3 5 7 9" xfId="32609" xr:uid="{00000000-0005-0000-0000-0000187F0000}"/>
    <cellStyle name="Note 2 3 5 8" xfId="32610" xr:uid="{00000000-0005-0000-0000-0000197F0000}"/>
    <cellStyle name="Note 2 3 5 8 2" xfId="32611" xr:uid="{00000000-0005-0000-0000-00001A7F0000}"/>
    <cellStyle name="Note 2 3 5 8 3" xfId="32612" xr:uid="{00000000-0005-0000-0000-00001B7F0000}"/>
    <cellStyle name="Note 2 3 5 8 4" xfId="32613" xr:uid="{00000000-0005-0000-0000-00001C7F0000}"/>
    <cellStyle name="Note 2 3 5 8 5" xfId="32614" xr:uid="{00000000-0005-0000-0000-00001D7F0000}"/>
    <cellStyle name="Note 2 3 5 8 6" xfId="32615" xr:uid="{00000000-0005-0000-0000-00001E7F0000}"/>
    <cellStyle name="Note 2 3 5 8 7" xfId="32616" xr:uid="{00000000-0005-0000-0000-00001F7F0000}"/>
    <cellStyle name="Note 2 3 5 8 8" xfId="32617" xr:uid="{00000000-0005-0000-0000-0000207F0000}"/>
    <cellStyle name="Note 2 3 5 9" xfId="32618" xr:uid="{00000000-0005-0000-0000-0000217F0000}"/>
    <cellStyle name="Note 2 3 5 9 2" xfId="32619" xr:uid="{00000000-0005-0000-0000-0000227F0000}"/>
    <cellStyle name="Note 2 3 5 9 3" xfId="32620" xr:uid="{00000000-0005-0000-0000-0000237F0000}"/>
    <cellStyle name="Note 2 3 5 9 4" xfId="32621" xr:uid="{00000000-0005-0000-0000-0000247F0000}"/>
    <cellStyle name="Note 2 3 5 9 5" xfId="32622" xr:uid="{00000000-0005-0000-0000-0000257F0000}"/>
    <cellStyle name="Note 2 3 5 9 6" xfId="32623" xr:uid="{00000000-0005-0000-0000-0000267F0000}"/>
    <cellStyle name="Note 2 3 5 9 7" xfId="32624" xr:uid="{00000000-0005-0000-0000-0000277F0000}"/>
    <cellStyle name="Note 2 3 5 9 8" xfId="32625" xr:uid="{00000000-0005-0000-0000-0000287F0000}"/>
    <cellStyle name="Note 2 3 6" xfId="1236" xr:uid="{00000000-0005-0000-0000-0000297F0000}"/>
    <cellStyle name="Note 2 3 6 10" xfId="32626" xr:uid="{00000000-0005-0000-0000-00002A7F0000}"/>
    <cellStyle name="Note 2 3 6 11" xfId="32627" xr:uid="{00000000-0005-0000-0000-00002B7F0000}"/>
    <cellStyle name="Note 2 3 6 12" xfId="32628" xr:uid="{00000000-0005-0000-0000-00002C7F0000}"/>
    <cellStyle name="Note 2 3 6 13" xfId="32629" xr:uid="{00000000-0005-0000-0000-00002D7F0000}"/>
    <cellStyle name="Note 2 3 6 14" xfId="32630" xr:uid="{00000000-0005-0000-0000-00002E7F0000}"/>
    <cellStyle name="Note 2 3 6 15" xfId="32631" xr:uid="{00000000-0005-0000-0000-00002F7F0000}"/>
    <cellStyle name="Note 2 3 6 16" xfId="32632" xr:uid="{00000000-0005-0000-0000-0000307F0000}"/>
    <cellStyle name="Note 2 3 6 17" xfId="32633" xr:uid="{00000000-0005-0000-0000-0000317F0000}"/>
    <cellStyle name="Note 2 3 6 2" xfId="1237" xr:uid="{00000000-0005-0000-0000-0000327F0000}"/>
    <cellStyle name="Note 2 3 6 2 10" xfId="32634" xr:uid="{00000000-0005-0000-0000-0000337F0000}"/>
    <cellStyle name="Note 2 3 6 2 11" xfId="32635" xr:uid="{00000000-0005-0000-0000-0000347F0000}"/>
    <cellStyle name="Note 2 3 6 2 12" xfId="32636" xr:uid="{00000000-0005-0000-0000-0000357F0000}"/>
    <cellStyle name="Note 2 3 6 2 13" xfId="32637" xr:uid="{00000000-0005-0000-0000-0000367F0000}"/>
    <cellStyle name="Note 2 3 6 2 14" xfId="32638" xr:uid="{00000000-0005-0000-0000-0000377F0000}"/>
    <cellStyle name="Note 2 3 6 2 15" xfId="32639" xr:uid="{00000000-0005-0000-0000-0000387F0000}"/>
    <cellStyle name="Note 2 3 6 2 16" xfId="32640" xr:uid="{00000000-0005-0000-0000-0000397F0000}"/>
    <cellStyle name="Note 2 3 6 2 2" xfId="1238" xr:uid="{00000000-0005-0000-0000-00003A7F0000}"/>
    <cellStyle name="Note 2 3 6 2 2 10" xfId="32641" xr:uid="{00000000-0005-0000-0000-00003B7F0000}"/>
    <cellStyle name="Note 2 3 6 2 2 2" xfId="32642" xr:uid="{00000000-0005-0000-0000-00003C7F0000}"/>
    <cellStyle name="Note 2 3 6 2 2 2 2" xfId="32643" xr:uid="{00000000-0005-0000-0000-00003D7F0000}"/>
    <cellStyle name="Note 2 3 6 2 2 2 3" xfId="32644" xr:uid="{00000000-0005-0000-0000-00003E7F0000}"/>
    <cellStyle name="Note 2 3 6 2 2 2 4" xfId="32645" xr:uid="{00000000-0005-0000-0000-00003F7F0000}"/>
    <cellStyle name="Note 2 3 6 2 2 2 5" xfId="32646" xr:uid="{00000000-0005-0000-0000-0000407F0000}"/>
    <cellStyle name="Note 2 3 6 2 2 2 6" xfId="32647" xr:uid="{00000000-0005-0000-0000-0000417F0000}"/>
    <cellStyle name="Note 2 3 6 2 2 2 7" xfId="32648" xr:uid="{00000000-0005-0000-0000-0000427F0000}"/>
    <cellStyle name="Note 2 3 6 2 2 2 8" xfId="32649" xr:uid="{00000000-0005-0000-0000-0000437F0000}"/>
    <cellStyle name="Note 2 3 6 2 2 3" xfId="32650" xr:uid="{00000000-0005-0000-0000-0000447F0000}"/>
    <cellStyle name="Note 2 3 6 2 2 4" xfId="32651" xr:uid="{00000000-0005-0000-0000-0000457F0000}"/>
    <cellStyle name="Note 2 3 6 2 2 5" xfId="32652" xr:uid="{00000000-0005-0000-0000-0000467F0000}"/>
    <cellStyle name="Note 2 3 6 2 2 6" xfId="32653" xr:uid="{00000000-0005-0000-0000-0000477F0000}"/>
    <cellStyle name="Note 2 3 6 2 2 7" xfId="32654" xr:uid="{00000000-0005-0000-0000-0000487F0000}"/>
    <cellStyle name="Note 2 3 6 2 2 8" xfId="32655" xr:uid="{00000000-0005-0000-0000-0000497F0000}"/>
    <cellStyle name="Note 2 3 6 2 2 9" xfId="32656" xr:uid="{00000000-0005-0000-0000-00004A7F0000}"/>
    <cellStyle name="Note 2 3 6 2 3" xfId="32657" xr:uid="{00000000-0005-0000-0000-00004B7F0000}"/>
    <cellStyle name="Note 2 3 6 2 3 10" xfId="32658" xr:uid="{00000000-0005-0000-0000-00004C7F0000}"/>
    <cellStyle name="Note 2 3 6 2 3 2" xfId="32659" xr:uid="{00000000-0005-0000-0000-00004D7F0000}"/>
    <cellStyle name="Note 2 3 6 2 3 2 2" xfId="32660" xr:uid="{00000000-0005-0000-0000-00004E7F0000}"/>
    <cellStyle name="Note 2 3 6 2 3 2 3" xfId="32661" xr:uid="{00000000-0005-0000-0000-00004F7F0000}"/>
    <cellStyle name="Note 2 3 6 2 3 2 4" xfId="32662" xr:uid="{00000000-0005-0000-0000-0000507F0000}"/>
    <cellStyle name="Note 2 3 6 2 3 2 5" xfId="32663" xr:uid="{00000000-0005-0000-0000-0000517F0000}"/>
    <cellStyle name="Note 2 3 6 2 3 2 6" xfId="32664" xr:uid="{00000000-0005-0000-0000-0000527F0000}"/>
    <cellStyle name="Note 2 3 6 2 3 2 7" xfId="32665" xr:uid="{00000000-0005-0000-0000-0000537F0000}"/>
    <cellStyle name="Note 2 3 6 2 3 2 8" xfId="32666" xr:uid="{00000000-0005-0000-0000-0000547F0000}"/>
    <cellStyle name="Note 2 3 6 2 3 3" xfId="32667" xr:uid="{00000000-0005-0000-0000-0000557F0000}"/>
    <cellStyle name="Note 2 3 6 2 3 4" xfId="32668" xr:uid="{00000000-0005-0000-0000-0000567F0000}"/>
    <cellStyle name="Note 2 3 6 2 3 5" xfId="32669" xr:uid="{00000000-0005-0000-0000-0000577F0000}"/>
    <cellStyle name="Note 2 3 6 2 3 6" xfId="32670" xr:uid="{00000000-0005-0000-0000-0000587F0000}"/>
    <cellStyle name="Note 2 3 6 2 3 7" xfId="32671" xr:uid="{00000000-0005-0000-0000-0000597F0000}"/>
    <cellStyle name="Note 2 3 6 2 3 8" xfId="32672" xr:uid="{00000000-0005-0000-0000-00005A7F0000}"/>
    <cellStyle name="Note 2 3 6 2 3 9" xfId="32673" xr:uid="{00000000-0005-0000-0000-00005B7F0000}"/>
    <cellStyle name="Note 2 3 6 2 4" xfId="32674" xr:uid="{00000000-0005-0000-0000-00005C7F0000}"/>
    <cellStyle name="Note 2 3 6 2 4 2" xfId="32675" xr:uid="{00000000-0005-0000-0000-00005D7F0000}"/>
    <cellStyle name="Note 2 3 6 2 4 3" xfId="32676" xr:uid="{00000000-0005-0000-0000-00005E7F0000}"/>
    <cellStyle name="Note 2 3 6 2 4 4" xfId="32677" xr:uid="{00000000-0005-0000-0000-00005F7F0000}"/>
    <cellStyle name="Note 2 3 6 2 4 5" xfId="32678" xr:uid="{00000000-0005-0000-0000-0000607F0000}"/>
    <cellStyle name="Note 2 3 6 2 4 6" xfId="32679" xr:uid="{00000000-0005-0000-0000-0000617F0000}"/>
    <cellStyle name="Note 2 3 6 2 4 7" xfId="32680" xr:uid="{00000000-0005-0000-0000-0000627F0000}"/>
    <cellStyle name="Note 2 3 6 2 4 8" xfId="32681" xr:uid="{00000000-0005-0000-0000-0000637F0000}"/>
    <cellStyle name="Note 2 3 6 2 4 9" xfId="32682" xr:uid="{00000000-0005-0000-0000-0000647F0000}"/>
    <cellStyle name="Note 2 3 6 2 5" xfId="32683" xr:uid="{00000000-0005-0000-0000-0000657F0000}"/>
    <cellStyle name="Note 2 3 6 2 5 2" xfId="32684" xr:uid="{00000000-0005-0000-0000-0000667F0000}"/>
    <cellStyle name="Note 2 3 6 2 5 3" xfId="32685" xr:uid="{00000000-0005-0000-0000-0000677F0000}"/>
    <cellStyle name="Note 2 3 6 2 5 4" xfId="32686" xr:uid="{00000000-0005-0000-0000-0000687F0000}"/>
    <cellStyle name="Note 2 3 6 2 5 5" xfId="32687" xr:uid="{00000000-0005-0000-0000-0000697F0000}"/>
    <cellStyle name="Note 2 3 6 2 5 6" xfId="32688" xr:uid="{00000000-0005-0000-0000-00006A7F0000}"/>
    <cellStyle name="Note 2 3 6 2 5 7" xfId="32689" xr:uid="{00000000-0005-0000-0000-00006B7F0000}"/>
    <cellStyle name="Note 2 3 6 2 5 8" xfId="32690" xr:uid="{00000000-0005-0000-0000-00006C7F0000}"/>
    <cellStyle name="Note 2 3 6 2 6" xfId="32691" xr:uid="{00000000-0005-0000-0000-00006D7F0000}"/>
    <cellStyle name="Note 2 3 6 2 6 2" xfId="32692" xr:uid="{00000000-0005-0000-0000-00006E7F0000}"/>
    <cellStyle name="Note 2 3 6 2 6 3" xfId="32693" xr:uid="{00000000-0005-0000-0000-00006F7F0000}"/>
    <cellStyle name="Note 2 3 6 2 6 4" xfId="32694" xr:uid="{00000000-0005-0000-0000-0000707F0000}"/>
    <cellStyle name="Note 2 3 6 2 6 5" xfId="32695" xr:uid="{00000000-0005-0000-0000-0000717F0000}"/>
    <cellStyle name="Note 2 3 6 2 6 6" xfId="32696" xr:uid="{00000000-0005-0000-0000-0000727F0000}"/>
    <cellStyle name="Note 2 3 6 2 6 7" xfId="32697" xr:uid="{00000000-0005-0000-0000-0000737F0000}"/>
    <cellStyle name="Note 2 3 6 2 6 8" xfId="32698" xr:uid="{00000000-0005-0000-0000-0000747F0000}"/>
    <cellStyle name="Note 2 3 6 2 7" xfId="32699" xr:uid="{00000000-0005-0000-0000-0000757F0000}"/>
    <cellStyle name="Note 2 3 6 2 7 2" xfId="32700" xr:uid="{00000000-0005-0000-0000-0000767F0000}"/>
    <cellStyle name="Note 2 3 6 2 7 3" xfId="32701" xr:uid="{00000000-0005-0000-0000-0000777F0000}"/>
    <cellStyle name="Note 2 3 6 2 7 4" xfId="32702" xr:uid="{00000000-0005-0000-0000-0000787F0000}"/>
    <cellStyle name="Note 2 3 6 2 7 5" xfId="32703" xr:uid="{00000000-0005-0000-0000-0000797F0000}"/>
    <cellStyle name="Note 2 3 6 2 7 6" xfId="32704" xr:uid="{00000000-0005-0000-0000-00007A7F0000}"/>
    <cellStyle name="Note 2 3 6 2 7 7" xfId="32705" xr:uid="{00000000-0005-0000-0000-00007B7F0000}"/>
    <cellStyle name="Note 2 3 6 2 7 8" xfId="32706" xr:uid="{00000000-0005-0000-0000-00007C7F0000}"/>
    <cellStyle name="Note 2 3 6 2 8" xfId="32707" xr:uid="{00000000-0005-0000-0000-00007D7F0000}"/>
    <cellStyle name="Note 2 3 6 2 8 2" xfId="32708" xr:uid="{00000000-0005-0000-0000-00007E7F0000}"/>
    <cellStyle name="Note 2 3 6 2 8 3" xfId="32709" xr:uid="{00000000-0005-0000-0000-00007F7F0000}"/>
    <cellStyle name="Note 2 3 6 2 8 4" xfId="32710" xr:uid="{00000000-0005-0000-0000-0000807F0000}"/>
    <cellStyle name="Note 2 3 6 2 8 5" xfId="32711" xr:uid="{00000000-0005-0000-0000-0000817F0000}"/>
    <cellStyle name="Note 2 3 6 2 8 6" xfId="32712" xr:uid="{00000000-0005-0000-0000-0000827F0000}"/>
    <cellStyle name="Note 2 3 6 2 8 7" xfId="32713" xr:uid="{00000000-0005-0000-0000-0000837F0000}"/>
    <cellStyle name="Note 2 3 6 2 8 8" xfId="32714" xr:uid="{00000000-0005-0000-0000-0000847F0000}"/>
    <cellStyle name="Note 2 3 6 2 9" xfId="32715" xr:uid="{00000000-0005-0000-0000-0000857F0000}"/>
    <cellStyle name="Note 2 3 6 3" xfId="1239" xr:uid="{00000000-0005-0000-0000-0000867F0000}"/>
    <cellStyle name="Note 2 3 6 3 10" xfId="32716" xr:uid="{00000000-0005-0000-0000-0000877F0000}"/>
    <cellStyle name="Note 2 3 6 3 2" xfId="32717" xr:uid="{00000000-0005-0000-0000-0000887F0000}"/>
    <cellStyle name="Note 2 3 6 3 2 2" xfId="32718" xr:uid="{00000000-0005-0000-0000-0000897F0000}"/>
    <cellStyle name="Note 2 3 6 3 2 3" xfId="32719" xr:uid="{00000000-0005-0000-0000-00008A7F0000}"/>
    <cellStyle name="Note 2 3 6 3 2 4" xfId="32720" xr:uid="{00000000-0005-0000-0000-00008B7F0000}"/>
    <cellStyle name="Note 2 3 6 3 2 5" xfId="32721" xr:uid="{00000000-0005-0000-0000-00008C7F0000}"/>
    <cellStyle name="Note 2 3 6 3 2 6" xfId="32722" xr:uid="{00000000-0005-0000-0000-00008D7F0000}"/>
    <cellStyle name="Note 2 3 6 3 2 7" xfId="32723" xr:uid="{00000000-0005-0000-0000-00008E7F0000}"/>
    <cellStyle name="Note 2 3 6 3 2 8" xfId="32724" xr:uid="{00000000-0005-0000-0000-00008F7F0000}"/>
    <cellStyle name="Note 2 3 6 3 3" xfId="32725" xr:uid="{00000000-0005-0000-0000-0000907F0000}"/>
    <cellStyle name="Note 2 3 6 3 4" xfId="32726" xr:uid="{00000000-0005-0000-0000-0000917F0000}"/>
    <cellStyle name="Note 2 3 6 3 5" xfId="32727" xr:uid="{00000000-0005-0000-0000-0000927F0000}"/>
    <cellStyle name="Note 2 3 6 3 6" xfId="32728" xr:uid="{00000000-0005-0000-0000-0000937F0000}"/>
    <cellStyle name="Note 2 3 6 3 7" xfId="32729" xr:uid="{00000000-0005-0000-0000-0000947F0000}"/>
    <cellStyle name="Note 2 3 6 3 8" xfId="32730" xr:uid="{00000000-0005-0000-0000-0000957F0000}"/>
    <cellStyle name="Note 2 3 6 3 9" xfId="32731" xr:uid="{00000000-0005-0000-0000-0000967F0000}"/>
    <cellStyle name="Note 2 3 6 4" xfId="32732" xr:uid="{00000000-0005-0000-0000-0000977F0000}"/>
    <cellStyle name="Note 2 3 6 4 10" xfId="32733" xr:uid="{00000000-0005-0000-0000-0000987F0000}"/>
    <cellStyle name="Note 2 3 6 4 2" xfId="32734" xr:uid="{00000000-0005-0000-0000-0000997F0000}"/>
    <cellStyle name="Note 2 3 6 4 2 2" xfId="32735" xr:uid="{00000000-0005-0000-0000-00009A7F0000}"/>
    <cellStyle name="Note 2 3 6 4 2 3" xfId="32736" xr:uid="{00000000-0005-0000-0000-00009B7F0000}"/>
    <cellStyle name="Note 2 3 6 4 2 4" xfId="32737" xr:uid="{00000000-0005-0000-0000-00009C7F0000}"/>
    <cellStyle name="Note 2 3 6 4 2 5" xfId="32738" xr:uid="{00000000-0005-0000-0000-00009D7F0000}"/>
    <cellStyle name="Note 2 3 6 4 2 6" xfId="32739" xr:uid="{00000000-0005-0000-0000-00009E7F0000}"/>
    <cellStyle name="Note 2 3 6 4 2 7" xfId="32740" xr:uid="{00000000-0005-0000-0000-00009F7F0000}"/>
    <cellStyle name="Note 2 3 6 4 2 8" xfId="32741" xr:uid="{00000000-0005-0000-0000-0000A07F0000}"/>
    <cellStyle name="Note 2 3 6 4 3" xfId="32742" xr:uid="{00000000-0005-0000-0000-0000A17F0000}"/>
    <cellStyle name="Note 2 3 6 4 4" xfId="32743" xr:uid="{00000000-0005-0000-0000-0000A27F0000}"/>
    <cellStyle name="Note 2 3 6 4 5" xfId="32744" xr:uid="{00000000-0005-0000-0000-0000A37F0000}"/>
    <cellStyle name="Note 2 3 6 4 6" xfId="32745" xr:uid="{00000000-0005-0000-0000-0000A47F0000}"/>
    <cellStyle name="Note 2 3 6 4 7" xfId="32746" xr:uid="{00000000-0005-0000-0000-0000A57F0000}"/>
    <cellStyle name="Note 2 3 6 4 8" xfId="32747" xr:uid="{00000000-0005-0000-0000-0000A67F0000}"/>
    <cellStyle name="Note 2 3 6 4 9" xfId="32748" xr:uid="{00000000-0005-0000-0000-0000A77F0000}"/>
    <cellStyle name="Note 2 3 6 5" xfId="32749" xr:uid="{00000000-0005-0000-0000-0000A87F0000}"/>
    <cellStyle name="Note 2 3 6 5 2" xfId="32750" xr:uid="{00000000-0005-0000-0000-0000A97F0000}"/>
    <cellStyle name="Note 2 3 6 5 3" xfId="32751" xr:uid="{00000000-0005-0000-0000-0000AA7F0000}"/>
    <cellStyle name="Note 2 3 6 5 4" xfId="32752" xr:uid="{00000000-0005-0000-0000-0000AB7F0000}"/>
    <cellStyle name="Note 2 3 6 5 5" xfId="32753" xr:uid="{00000000-0005-0000-0000-0000AC7F0000}"/>
    <cellStyle name="Note 2 3 6 5 6" xfId="32754" xr:uid="{00000000-0005-0000-0000-0000AD7F0000}"/>
    <cellStyle name="Note 2 3 6 5 7" xfId="32755" xr:uid="{00000000-0005-0000-0000-0000AE7F0000}"/>
    <cellStyle name="Note 2 3 6 5 8" xfId="32756" xr:uid="{00000000-0005-0000-0000-0000AF7F0000}"/>
    <cellStyle name="Note 2 3 6 5 9" xfId="32757" xr:uid="{00000000-0005-0000-0000-0000B07F0000}"/>
    <cellStyle name="Note 2 3 6 6" xfId="32758" xr:uid="{00000000-0005-0000-0000-0000B17F0000}"/>
    <cellStyle name="Note 2 3 6 6 2" xfId="32759" xr:uid="{00000000-0005-0000-0000-0000B27F0000}"/>
    <cellStyle name="Note 2 3 6 6 3" xfId="32760" xr:uid="{00000000-0005-0000-0000-0000B37F0000}"/>
    <cellStyle name="Note 2 3 6 6 4" xfId="32761" xr:uid="{00000000-0005-0000-0000-0000B47F0000}"/>
    <cellStyle name="Note 2 3 6 6 5" xfId="32762" xr:uid="{00000000-0005-0000-0000-0000B57F0000}"/>
    <cellStyle name="Note 2 3 6 6 6" xfId="32763" xr:uid="{00000000-0005-0000-0000-0000B67F0000}"/>
    <cellStyle name="Note 2 3 6 6 7" xfId="32764" xr:uid="{00000000-0005-0000-0000-0000B77F0000}"/>
    <cellStyle name="Note 2 3 6 6 8" xfId="32765" xr:uid="{00000000-0005-0000-0000-0000B87F0000}"/>
    <cellStyle name="Note 2 3 6 7" xfId="32766" xr:uid="{00000000-0005-0000-0000-0000B97F0000}"/>
    <cellStyle name="Note 2 3 6 7 2" xfId="32767" xr:uid="{00000000-0005-0000-0000-0000BA7F0000}"/>
    <cellStyle name="Note 2 3 6 7 3" xfId="32768" xr:uid="{00000000-0005-0000-0000-0000BB7F0000}"/>
    <cellStyle name="Note 2 3 6 7 4" xfId="32769" xr:uid="{00000000-0005-0000-0000-0000BC7F0000}"/>
    <cellStyle name="Note 2 3 6 7 5" xfId="32770" xr:uid="{00000000-0005-0000-0000-0000BD7F0000}"/>
    <cellStyle name="Note 2 3 6 7 6" xfId="32771" xr:uid="{00000000-0005-0000-0000-0000BE7F0000}"/>
    <cellStyle name="Note 2 3 6 7 7" xfId="32772" xr:uid="{00000000-0005-0000-0000-0000BF7F0000}"/>
    <cellStyle name="Note 2 3 6 7 8" xfId="32773" xr:uid="{00000000-0005-0000-0000-0000C07F0000}"/>
    <cellStyle name="Note 2 3 6 8" xfId="32774" xr:uid="{00000000-0005-0000-0000-0000C17F0000}"/>
    <cellStyle name="Note 2 3 6 8 2" xfId="32775" xr:uid="{00000000-0005-0000-0000-0000C27F0000}"/>
    <cellStyle name="Note 2 3 6 8 3" xfId="32776" xr:uid="{00000000-0005-0000-0000-0000C37F0000}"/>
    <cellStyle name="Note 2 3 6 8 4" xfId="32777" xr:uid="{00000000-0005-0000-0000-0000C47F0000}"/>
    <cellStyle name="Note 2 3 6 8 5" xfId="32778" xr:uid="{00000000-0005-0000-0000-0000C57F0000}"/>
    <cellStyle name="Note 2 3 6 8 6" xfId="32779" xr:uid="{00000000-0005-0000-0000-0000C67F0000}"/>
    <cellStyle name="Note 2 3 6 8 7" xfId="32780" xr:uid="{00000000-0005-0000-0000-0000C77F0000}"/>
    <cellStyle name="Note 2 3 6 8 8" xfId="32781" xr:uid="{00000000-0005-0000-0000-0000C87F0000}"/>
    <cellStyle name="Note 2 3 6 9" xfId="32782" xr:uid="{00000000-0005-0000-0000-0000C97F0000}"/>
    <cellStyle name="Note 2 3 6 9 2" xfId="32783" xr:uid="{00000000-0005-0000-0000-0000CA7F0000}"/>
    <cellStyle name="Note 2 3 6 9 3" xfId="32784" xr:uid="{00000000-0005-0000-0000-0000CB7F0000}"/>
    <cellStyle name="Note 2 3 6 9 4" xfId="32785" xr:uid="{00000000-0005-0000-0000-0000CC7F0000}"/>
    <cellStyle name="Note 2 3 6 9 5" xfId="32786" xr:uid="{00000000-0005-0000-0000-0000CD7F0000}"/>
    <cellStyle name="Note 2 3 6 9 6" xfId="32787" xr:uid="{00000000-0005-0000-0000-0000CE7F0000}"/>
    <cellStyle name="Note 2 3 6 9 7" xfId="32788" xr:uid="{00000000-0005-0000-0000-0000CF7F0000}"/>
    <cellStyle name="Note 2 3 6 9 8" xfId="32789" xr:uid="{00000000-0005-0000-0000-0000D07F0000}"/>
    <cellStyle name="Note 2 3 7" xfId="1240" xr:uid="{00000000-0005-0000-0000-0000D17F0000}"/>
    <cellStyle name="Note 2 3 7 10" xfId="32790" xr:uid="{00000000-0005-0000-0000-0000D27F0000}"/>
    <cellStyle name="Note 2 3 7 11" xfId="32791" xr:uid="{00000000-0005-0000-0000-0000D37F0000}"/>
    <cellStyle name="Note 2 3 7 12" xfId="32792" xr:uid="{00000000-0005-0000-0000-0000D47F0000}"/>
    <cellStyle name="Note 2 3 7 13" xfId="32793" xr:uid="{00000000-0005-0000-0000-0000D57F0000}"/>
    <cellStyle name="Note 2 3 7 14" xfId="32794" xr:uid="{00000000-0005-0000-0000-0000D67F0000}"/>
    <cellStyle name="Note 2 3 7 15" xfId="32795" xr:uid="{00000000-0005-0000-0000-0000D77F0000}"/>
    <cellStyle name="Note 2 3 7 16" xfId="32796" xr:uid="{00000000-0005-0000-0000-0000D87F0000}"/>
    <cellStyle name="Note 2 3 7 17" xfId="32797" xr:uid="{00000000-0005-0000-0000-0000D97F0000}"/>
    <cellStyle name="Note 2 3 7 2" xfId="1241" xr:uid="{00000000-0005-0000-0000-0000DA7F0000}"/>
    <cellStyle name="Note 2 3 7 2 10" xfId="32798" xr:uid="{00000000-0005-0000-0000-0000DB7F0000}"/>
    <cellStyle name="Note 2 3 7 2 11" xfId="32799" xr:uid="{00000000-0005-0000-0000-0000DC7F0000}"/>
    <cellStyle name="Note 2 3 7 2 12" xfId="32800" xr:uid="{00000000-0005-0000-0000-0000DD7F0000}"/>
    <cellStyle name="Note 2 3 7 2 13" xfId="32801" xr:uid="{00000000-0005-0000-0000-0000DE7F0000}"/>
    <cellStyle name="Note 2 3 7 2 14" xfId="32802" xr:uid="{00000000-0005-0000-0000-0000DF7F0000}"/>
    <cellStyle name="Note 2 3 7 2 15" xfId="32803" xr:uid="{00000000-0005-0000-0000-0000E07F0000}"/>
    <cellStyle name="Note 2 3 7 2 16" xfId="32804" xr:uid="{00000000-0005-0000-0000-0000E17F0000}"/>
    <cellStyle name="Note 2 3 7 2 2" xfId="1242" xr:uid="{00000000-0005-0000-0000-0000E27F0000}"/>
    <cellStyle name="Note 2 3 7 2 2 10" xfId="32805" xr:uid="{00000000-0005-0000-0000-0000E37F0000}"/>
    <cellStyle name="Note 2 3 7 2 2 2" xfId="32806" xr:uid="{00000000-0005-0000-0000-0000E47F0000}"/>
    <cellStyle name="Note 2 3 7 2 2 2 2" xfId="32807" xr:uid="{00000000-0005-0000-0000-0000E57F0000}"/>
    <cellStyle name="Note 2 3 7 2 2 2 3" xfId="32808" xr:uid="{00000000-0005-0000-0000-0000E67F0000}"/>
    <cellStyle name="Note 2 3 7 2 2 2 4" xfId="32809" xr:uid="{00000000-0005-0000-0000-0000E77F0000}"/>
    <cellStyle name="Note 2 3 7 2 2 2 5" xfId="32810" xr:uid="{00000000-0005-0000-0000-0000E87F0000}"/>
    <cellStyle name="Note 2 3 7 2 2 2 6" xfId="32811" xr:uid="{00000000-0005-0000-0000-0000E97F0000}"/>
    <cellStyle name="Note 2 3 7 2 2 2 7" xfId="32812" xr:uid="{00000000-0005-0000-0000-0000EA7F0000}"/>
    <cellStyle name="Note 2 3 7 2 2 2 8" xfId="32813" xr:uid="{00000000-0005-0000-0000-0000EB7F0000}"/>
    <cellStyle name="Note 2 3 7 2 2 3" xfId="32814" xr:uid="{00000000-0005-0000-0000-0000EC7F0000}"/>
    <cellStyle name="Note 2 3 7 2 2 4" xfId="32815" xr:uid="{00000000-0005-0000-0000-0000ED7F0000}"/>
    <cellStyle name="Note 2 3 7 2 2 5" xfId="32816" xr:uid="{00000000-0005-0000-0000-0000EE7F0000}"/>
    <cellStyle name="Note 2 3 7 2 2 6" xfId="32817" xr:uid="{00000000-0005-0000-0000-0000EF7F0000}"/>
    <cellStyle name="Note 2 3 7 2 2 7" xfId="32818" xr:uid="{00000000-0005-0000-0000-0000F07F0000}"/>
    <cellStyle name="Note 2 3 7 2 2 8" xfId="32819" xr:uid="{00000000-0005-0000-0000-0000F17F0000}"/>
    <cellStyle name="Note 2 3 7 2 2 9" xfId="32820" xr:uid="{00000000-0005-0000-0000-0000F27F0000}"/>
    <cellStyle name="Note 2 3 7 2 3" xfId="32821" xr:uid="{00000000-0005-0000-0000-0000F37F0000}"/>
    <cellStyle name="Note 2 3 7 2 3 10" xfId="32822" xr:uid="{00000000-0005-0000-0000-0000F47F0000}"/>
    <cellStyle name="Note 2 3 7 2 3 2" xfId="32823" xr:uid="{00000000-0005-0000-0000-0000F57F0000}"/>
    <cellStyle name="Note 2 3 7 2 3 2 2" xfId="32824" xr:uid="{00000000-0005-0000-0000-0000F67F0000}"/>
    <cellStyle name="Note 2 3 7 2 3 2 3" xfId="32825" xr:uid="{00000000-0005-0000-0000-0000F77F0000}"/>
    <cellStyle name="Note 2 3 7 2 3 2 4" xfId="32826" xr:uid="{00000000-0005-0000-0000-0000F87F0000}"/>
    <cellStyle name="Note 2 3 7 2 3 2 5" xfId="32827" xr:uid="{00000000-0005-0000-0000-0000F97F0000}"/>
    <cellStyle name="Note 2 3 7 2 3 2 6" xfId="32828" xr:uid="{00000000-0005-0000-0000-0000FA7F0000}"/>
    <cellStyle name="Note 2 3 7 2 3 2 7" xfId="32829" xr:uid="{00000000-0005-0000-0000-0000FB7F0000}"/>
    <cellStyle name="Note 2 3 7 2 3 2 8" xfId="32830" xr:uid="{00000000-0005-0000-0000-0000FC7F0000}"/>
    <cellStyle name="Note 2 3 7 2 3 3" xfId="32831" xr:uid="{00000000-0005-0000-0000-0000FD7F0000}"/>
    <cellStyle name="Note 2 3 7 2 3 4" xfId="32832" xr:uid="{00000000-0005-0000-0000-0000FE7F0000}"/>
    <cellStyle name="Note 2 3 7 2 3 5" xfId="32833" xr:uid="{00000000-0005-0000-0000-0000FF7F0000}"/>
    <cellStyle name="Note 2 3 7 2 3 6" xfId="32834" xr:uid="{00000000-0005-0000-0000-000000800000}"/>
    <cellStyle name="Note 2 3 7 2 3 7" xfId="32835" xr:uid="{00000000-0005-0000-0000-000001800000}"/>
    <cellStyle name="Note 2 3 7 2 3 8" xfId="32836" xr:uid="{00000000-0005-0000-0000-000002800000}"/>
    <cellStyle name="Note 2 3 7 2 3 9" xfId="32837" xr:uid="{00000000-0005-0000-0000-000003800000}"/>
    <cellStyle name="Note 2 3 7 2 4" xfId="32838" xr:uid="{00000000-0005-0000-0000-000004800000}"/>
    <cellStyle name="Note 2 3 7 2 4 2" xfId="32839" xr:uid="{00000000-0005-0000-0000-000005800000}"/>
    <cellStyle name="Note 2 3 7 2 4 3" xfId="32840" xr:uid="{00000000-0005-0000-0000-000006800000}"/>
    <cellStyle name="Note 2 3 7 2 4 4" xfId="32841" xr:uid="{00000000-0005-0000-0000-000007800000}"/>
    <cellStyle name="Note 2 3 7 2 4 5" xfId="32842" xr:uid="{00000000-0005-0000-0000-000008800000}"/>
    <cellStyle name="Note 2 3 7 2 4 6" xfId="32843" xr:uid="{00000000-0005-0000-0000-000009800000}"/>
    <cellStyle name="Note 2 3 7 2 4 7" xfId="32844" xr:uid="{00000000-0005-0000-0000-00000A800000}"/>
    <cellStyle name="Note 2 3 7 2 4 8" xfId="32845" xr:uid="{00000000-0005-0000-0000-00000B800000}"/>
    <cellStyle name="Note 2 3 7 2 4 9" xfId="32846" xr:uid="{00000000-0005-0000-0000-00000C800000}"/>
    <cellStyle name="Note 2 3 7 2 5" xfId="32847" xr:uid="{00000000-0005-0000-0000-00000D800000}"/>
    <cellStyle name="Note 2 3 7 2 5 2" xfId="32848" xr:uid="{00000000-0005-0000-0000-00000E800000}"/>
    <cellStyle name="Note 2 3 7 2 5 3" xfId="32849" xr:uid="{00000000-0005-0000-0000-00000F800000}"/>
    <cellStyle name="Note 2 3 7 2 5 4" xfId="32850" xr:uid="{00000000-0005-0000-0000-000010800000}"/>
    <cellStyle name="Note 2 3 7 2 5 5" xfId="32851" xr:uid="{00000000-0005-0000-0000-000011800000}"/>
    <cellStyle name="Note 2 3 7 2 5 6" xfId="32852" xr:uid="{00000000-0005-0000-0000-000012800000}"/>
    <cellStyle name="Note 2 3 7 2 5 7" xfId="32853" xr:uid="{00000000-0005-0000-0000-000013800000}"/>
    <cellStyle name="Note 2 3 7 2 5 8" xfId="32854" xr:uid="{00000000-0005-0000-0000-000014800000}"/>
    <cellStyle name="Note 2 3 7 2 6" xfId="32855" xr:uid="{00000000-0005-0000-0000-000015800000}"/>
    <cellStyle name="Note 2 3 7 2 6 2" xfId="32856" xr:uid="{00000000-0005-0000-0000-000016800000}"/>
    <cellStyle name="Note 2 3 7 2 6 3" xfId="32857" xr:uid="{00000000-0005-0000-0000-000017800000}"/>
    <cellStyle name="Note 2 3 7 2 6 4" xfId="32858" xr:uid="{00000000-0005-0000-0000-000018800000}"/>
    <cellStyle name="Note 2 3 7 2 6 5" xfId="32859" xr:uid="{00000000-0005-0000-0000-000019800000}"/>
    <cellStyle name="Note 2 3 7 2 6 6" xfId="32860" xr:uid="{00000000-0005-0000-0000-00001A800000}"/>
    <cellStyle name="Note 2 3 7 2 6 7" xfId="32861" xr:uid="{00000000-0005-0000-0000-00001B800000}"/>
    <cellStyle name="Note 2 3 7 2 6 8" xfId="32862" xr:uid="{00000000-0005-0000-0000-00001C800000}"/>
    <cellStyle name="Note 2 3 7 2 7" xfId="32863" xr:uid="{00000000-0005-0000-0000-00001D800000}"/>
    <cellStyle name="Note 2 3 7 2 7 2" xfId="32864" xr:uid="{00000000-0005-0000-0000-00001E800000}"/>
    <cellStyle name="Note 2 3 7 2 7 3" xfId="32865" xr:uid="{00000000-0005-0000-0000-00001F800000}"/>
    <cellStyle name="Note 2 3 7 2 7 4" xfId="32866" xr:uid="{00000000-0005-0000-0000-000020800000}"/>
    <cellStyle name="Note 2 3 7 2 7 5" xfId="32867" xr:uid="{00000000-0005-0000-0000-000021800000}"/>
    <cellStyle name="Note 2 3 7 2 7 6" xfId="32868" xr:uid="{00000000-0005-0000-0000-000022800000}"/>
    <cellStyle name="Note 2 3 7 2 7 7" xfId="32869" xr:uid="{00000000-0005-0000-0000-000023800000}"/>
    <cellStyle name="Note 2 3 7 2 7 8" xfId="32870" xr:uid="{00000000-0005-0000-0000-000024800000}"/>
    <cellStyle name="Note 2 3 7 2 8" xfId="32871" xr:uid="{00000000-0005-0000-0000-000025800000}"/>
    <cellStyle name="Note 2 3 7 2 8 2" xfId="32872" xr:uid="{00000000-0005-0000-0000-000026800000}"/>
    <cellStyle name="Note 2 3 7 2 8 3" xfId="32873" xr:uid="{00000000-0005-0000-0000-000027800000}"/>
    <cellStyle name="Note 2 3 7 2 8 4" xfId="32874" xr:uid="{00000000-0005-0000-0000-000028800000}"/>
    <cellStyle name="Note 2 3 7 2 8 5" xfId="32875" xr:uid="{00000000-0005-0000-0000-000029800000}"/>
    <cellStyle name="Note 2 3 7 2 8 6" xfId="32876" xr:uid="{00000000-0005-0000-0000-00002A800000}"/>
    <cellStyle name="Note 2 3 7 2 8 7" xfId="32877" xr:uid="{00000000-0005-0000-0000-00002B800000}"/>
    <cellStyle name="Note 2 3 7 2 8 8" xfId="32878" xr:uid="{00000000-0005-0000-0000-00002C800000}"/>
    <cellStyle name="Note 2 3 7 2 9" xfId="32879" xr:uid="{00000000-0005-0000-0000-00002D800000}"/>
    <cellStyle name="Note 2 3 7 3" xfId="1243" xr:uid="{00000000-0005-0000-0000-00002E800000}"/>
    <cellStyle name="Note 2 3 7 3 10" xfId="32880" xr:uid="{00000000-0005-0000-0000-00002F800000}"/>
    <cellStyle name="Note 2 3 7 3 2" xfId="32881" xr:uid="{00000000-0005-0000-0000-000030800000}"/>
    <cellStyle name="Note 2 3 7 3 2 2" xfId="32882" xr:uid="{00000000-0005-0000-0000-000031800000}"/>
    <cellStyle name="Note 2 3 7 3 2 3" xfId="32883" xr:uid="{00000000-0005-0000-0000-000032800000}"/>
    <cellStyle name="Note 2 3 7 3 2 4" xfId="32884" xr:uid="{00000000-0005-0000-0000-000033800000}"/>
    <cellStyle name="Note 2 3 7 3 2 5" xfId="32885" xr:uid="{00000000-0005-0000-0000-000034800000}"/>
    <cellStyle name="Note 2 3 7 3 2 6" xfId="32886" xr:uid="{00000000-0005-0000-0000-000035800000}"/>
    <cellStyle name="Note 2 3 7 3 2 7" xfId="32887" xr:uid="{00000000-0005-0000-0000-000036800000}"/>
    <cellStyle name="Note 2 3 7 3 2 8" xfId="32888" xr:uid="{00000000-0005-0000-0000-000037800000}"/>
    <cellStyle name="Note 2 3 7 3 3" xfId="32889" xr:uid="{00000000-0005-0000-0000-000038800000}"/>
    <cellStyle name="Note 2 3 7 3 4" xfId="32890" xr:uid="{00000000-0005-0000-0000-000039800000}"/>
    <cellStyle name="Note 2 3 7 3 5" xfId="32891" xr:uid="{00000000-0005-0000-0000-00003A800000}"/>
    <cellStyle name="Note 2 3 7 3 6" xfId="32892" xr:uid="{00000000-0005-0000-0000-00003B800000}"/>
    <cellStyle name="Note 2 3 7 3 7" xfId="32893" xr:uid="{00000000-0005-0000-0000-00003C800000}"/>
    <cellStyle name="Note 2 3 7 3 8" xfId="32894" xr:uid="{00000000-0005-0000-0000-00003D800000}"/>
    <cellStyle name="Note 2 3 7 3 9" xfId="32895" xr:uid="{00000000-0005-0000-0000-00003E800000}"/>
    <cellStyle name="Note 2 3 7 4" xfId="32896" xr:uid="{00000000-0005-0000-0000-00003F800000}"/>
    <cellStyle name="Note 2 3 7 4 10" xfId="32897" xr:uid="{00000000-0005-0000-0000-000040800000}"/>
    <cellStyle name="Note 2 3 7 4 2" xfId="32898" xr:uid="{00000000-0005-0000-0000-000041800000}"/>
    <cellStyle name="Note 2 3 7 4 2 2" xfId="32899" xr:uid="{00000000-0005-0000-0000-000042800000}"/>
    <cellStyle name="Note 2 3 7 4 2 3" xfId="32900" xr:uid="{00000000-0005-0000-0000-000043800000}"/>
    <cellStyle name="Note 2 3 7 4 2 4" xfId="32901" xr:uid="{00000000-0005-0000-0000-000044800000}"/>
    <cellStyle name="Note 2 3 7 4 2 5" xfId="32902" xr:uid="{00000000-0005-0000-0000-000045800000}"/>
    <cellStyle name="Note 2 3 7 4 2 6" xfId="32903" xr:uid="{00000000-0005-0000-0000-000046800000}"/>
    <cellStyle name="Note 2 3 7 4 2 7" xfId="32904" xr:uid="{00000000-0005-0000-0000-000047800000}"/>
    <cellStyle name="Note 2 3 7 4 2 8" xfId="32905" xr:uid="{00000000-0005-0000-0000-000048800000}"/>
    <cellStyle name="Note 2 3 7 4 3" xfId="32906" xr:uid="{00000000-0005-0000-0000-000049800000}"/>
    <cellStyle name="Note 2 3 7 4 4" xfId="32907" xr:uid="{00000000-0005-0000-0000-00004A800000}"/>
    <cellStyle name="Note 2 3 7 4 5" xfId="32908" xr:uid="{00000000-0005-0000-0000-00004B800000}"/>
    <cellStyle name="Note 2 3 7 4 6" xfId="32909" xr:uid="{00000000-0005-0000-0000-00004C800000}"/>
    <cellStyle name="Note 2 3 7 4 7" xfId="32910" xr:uid="{00000000-0005-0000-0000-00004D800000}"/>
    <cellStyle name="Note 2 3 7 4 8" xfId="32911" xr:uid="{00000000-0005-0000-0000-00004E800000}"/>
    <cellStyle name="Note 2 3 7 4 9" xfId="32912" xr:uid="{00000000-0005-0000-0000-00004F800000}"/>
    <cellStyle name="Note 2 3 7 5" xfId="32913" xr:uid="{00000000-0005-0000-0000-000050800000}"/>
    <cellStyle name="Note 2 3 7 5 2" xfId="32914" xr:uid="{00000000-0005-0000-0000-000051800000}"/>
    <cellStyle name="Note 2 3 7 5 3" xfId="32915" xr:uid="{00000000-0005-0000-0000-000052800000}"/>
    <cellStyle name="Note 2 3 7 5 4" xfId="32916" xr:uid="{00000000-0005-0000-0000-000053800000}"/>
    <cellStyle name="Note 2 3 7 5 5" xfId="32917" xr:uid="{00000000-0005-0000-0000-000054800000}"/>
    <cellStyle name="Note 2 3 7 5 6" xfId="32918" xr:uid="{00000000-0005-0000-0000-000055800000}"/>
    <cellStyle name="Note 2 3 7 5 7" xfId="32919" xr:uid="{00000000-0005-0000-0000-000056800000}"/>
    <cellStyle name="Note 2 3 7 5 8" xfId="32920" xr:uid="{00000000-0005-0000-0000-000057800000}"/>
    <cellStyle name="Note 2 3 7 5 9" xfId="32921" xr:uid="{00000000-0005-0000-0000-000058800000}"/>
    <cellStyle name="Note 2 3 7 6" xfId="32922" xr:uid="{00000000-0005-0000-0000-000059800000}"/>
    <cellStyle name="Note 2 3 7 6 2" xfId="32923" xr:uid="{00000000-0005-0000-0000-00005A800000}"/>
    <cellStyle name="Note 2 3 7 6 3" xfId="32924" xr:uid="{00000000-0005-0000-0000-00005B800000}"/>
    <cellStyle name="Note 2 3 7 6 4" xfId="32925" xr:uid="{00000000-0005-0000-0000-00005C800000}"/>
    <cellStyle name="Note 2 3 7 6 5" xfId="32926" xr:uid="{00000000-0005-0000-0000-00005D800000}"/>
    <cellStyle name="Note 2 3 7 6 6" xfId="32927" xr:uid="{00000000-0005-0000-0000-00005E800000}"/>
    <cellStyle name="Note 2 3 7 6 7" xfId="32928" xr:uid="{00000000-0005-0000-0000-00005F800000}"/>
    <cellStyle name="Note 2 3 7 6 8" xfId="32929" xr:uid="{00000000-0005-0000-0000-000060800000}"/>
    <cellStyle name="Note 2 3 7 7" xfId="32930" xr:uid="{00000000-0005-0000-0000-000061800000}"/>
    <cellStyle name="Note 2 3 7 7 2" xfId="32931" xr:uid="{00000000-0005-0000-0000-000062800000}"/>
    <cellStyle name="Note 2 3 7 7 3" xfId="32932" xr:uid="{00000000-0005-0000-0000-000063800000}"/>
    <cellStyle name="Note 2 3 7 7 4" xfId="32933" xr:uid="{00000000-0005-0000-0000-000064800000}"/>
    <cellStyle name="Note 2 3 7 7 5" xfId="32934" xr:uid="{00000000-0005-0000-0000-000065800000}"/>
    <cellStyle name="Note 2 3 7 7 6" xfId="32935" xr:uid="{00000000-0005-0000-0000-000066800000}"/>
    <cellStyle name="Note 2 3 7 7 7" xfId="32936" xr:uid="{00000000-0005-0000-0000-000067800000}"/>
    <cellStyle name="Note 2 3 7 7 8" xfId="32937" xr:uid="{00000000-0005-0000-0000-000068800000}"/>
    <cellStyle name="Note 2 3 7 8" xfId="32938" xr:uid="{00000000-0005-0000-0000-000069800000}"/>
    <cellStyle name="Note 2 3 7 8 2" xfId="32939" xr:uid="{00000000-0005-0000-0000-00006A800000}"/>
    <cellStyle name="Note 2 3 7 8 3" xfId="32940" xr:uid="{00000000-0005-0000-0000-00006B800000}"/>
    <cellStyle name="Note 2 3 7 8 4" xfId="32941" xr:uid="{00000000-0005-0000-0000-00006C800000}"/>
    <cellStyle name="Note 2 3 7 8 5" xfId="32942" xr:uid="{00000000-0005-0000-0000-00006D800000}"/>
    <cellStyle name="Note 2 3 7 8 6" xfId="32943" xr:uid="{00000000-0005-0000-0000-00006E800000}"/>
    <cellStyle name="Note 2 3 7 8 7" xfId="32944" xr:uid="{00000000-0005-0000-0000-00006F800000}"/>
    <cellStyle name="Note 2 3 7 8 8" xfId="32945" xr:uid="{00000000-0005-0000-0000-000070800000}"/>
    <cellStyle name="Note 2 3 7 9" xfId="32946" xr:uid="{00000000-0005-0000-0000-000071800000}"/>
    <cellStyle name="Note 2 3 7 9 2" xfId="32947" xr:uid="{00000000-0005-0000-0000-000072800000}"/>
    <cellStyle name="Note 2 3 7 9 3" xfId="32948" xr:uid="{00000000-0005-0000-0000-000073800000}"/>
    <cellStyle name="Note 2 3 7 9 4" xfId="32949" xr:uid="{00000000-0005-0000-0000-000074800000}"/>
    <cellStyle name="Note 2 3 7 9 5" xfId="32950" xr:uid="{00000000-0005-0000-0000-000075800000}"/>
    <cellStyle name="Note 2 3 7 9 6" xfId="32951" xr:uid="{00000000-0005-0000-0000-000076800000}"/>
    <cellStyle name="Note 2 3 7 9 7" xfId="32952" xr:uid="{00000000-0005-0000-0000-000077800000}"/>
    <cellStyle name="Note 2 3 7 9 8" xfId="32953" xr:uid="{00000000-0005-0000-0000-000078800000}"/>
    <cellStyle name="Note 2 3 8" xfId="1244" xr:uid="{00000000-0005-0000-0000-000079800000}"/>
    <cellStyle name="Note 2 3 8 10" xfId="32954" xr:uid="{00000000-0005-0000-0000-00007A800000}"/>
    <cellStyle name="Note 2 3 8 11" xfId="32955" xr:uid="{00000000-0005-0000-0000-00007B800000}"/>
    <cellStyle name="Note 2 3 8 12" xfId="32956" xr:uid="{00000000-0005-0000-0000-00007C800000}"/>
    <cellStyle name="Note 2 3 8 13" xfId="32957" xr:uid="{00000000-0005-0000-0000-00007D800000}"/>
    <cellStyle name="Note 2 3 8 14" xfId="32958" xr:uid="{00000000-0005-0000-0000-00007E800000}"/>
    <cellStyle name="Note 2 3 8 15" xfId="32959" xr:uid="{00000000-0005-0000-0000-00007F800000}"/>
    <cellStyle name="Note 2 3 8 16" xfId="32960" xr:uid="{00000000-0005-0000-0000-000080800000}"/>
    <cellStyle name="Note 2 3 8 2" xfId="1245" xr:uid="{00000000-0005-0000-0000-000081800000}"/>
    <cellStyle name="Note 2 3 8 2 10" xfId="32961" xr:uid="{00000000-0005-0000-0000-000082800000}"/>
    <cellStyle name="Note 2 3 8 2 2" xfId="32962" xr:uid="{00000000-0005-0000-0000-000083800000}"/>
    <cellStyle name="Note 2 3 8 2 2 2" xfId="32963" xr:uid="{00000000-0005-0000-0000-000084800000}"/>
    <cellStyle name="Note 2 3 8 2 2 3" xfId="32964" xr:uid="{00000000-0005-0000-0000-000085800000}"/>
    <cellStyle name="Note 2 3 8 2 2 4" xfId="32965" xr:uid="{00000000-0005-0000-0000-000086800000}"/>
    <cellStyle name="Note 2 3 8 2 2 5" xfId="32966" xr:uid="{00000000-0005-0000-0000-000087800000}"/>
    <cellStyle name="Note 2 3 8 2 2 6" xfId="32967" xr:uid="{00000000-0005-0000-0000-000088800000}"/>
    <cellStyle name="Note 2 3 8 2 2 7" xfId="32968" xr:uid="{00000000-0005-0000-0000-000089800000}"/>
    <cellStyle name="Note 2 3 8 2 2 8" xfId="32969" xr:uid="{00000000-0005-0000-0000-00008A800000}"/>
    <cellStyle name="Note 2 3 8 2 3" xfId="32970" xr:uid="{00000000-0005-0000-0000-00008B800000}"/>
    <cellStyle name="Note 2 3 8 2 4" xfId="32971" xr:uid="{00000000-0005-0000-0000-00008C800000}"/>
    <cellStyle name="Note 2 3 8 2 5" xfId="32972" xr:uid="{00000000-0005-0000-0000-00008D800000}"/>
    <cellStyle name="Note 2 3 8 2 6" xfId="32973" xr:uid="{00000000-0005-0000-0000-00008E800000}"/>
    <cellStyle name="Note 2 3 8 2 7" xfId="32974" xr:uid="{00000000-0005-0000-0000-00008F800000}"/>
    <cellStyle name="Note 2 3 8 2 8" xfId="32975" xr:uid="{00000000-0005-0000-0000-000090800000}"/>
    <cellStyle name="Note 2 3 8 2 9" xfId="32976" xr:uid="{00000000-0005-0000-0000-000091800000}"/>
    <cellStyle name="Note 2 3 8 3" xfId="32977" xr:uid="{00000000-0005-0000-0000-000092800000}"/>
    <cellStyle name="Note 2 3 8 3 10" xfId="32978" xr:uid="{00000000-0005-0000-0000-000093800000}"/>
    <cellStyle name="Note 2 3 8 3 2" xfId="32979" xr:uid="{00000000-0005-0000-0000-000094800000}"/>
    <cellStyle name="Note 2 3 8 3 2 2" xfId="32980" xr:uid="{00000000-0005-0000-0000-000095800000}"/>
    <cellStyle name="Note 2 3 8 3 2 3" xfId="32981" xr:uid="{00000000-0005-0000-0000-000096800000}"/>
    <cellStyle name="Note 2 3 8 3 2 4" xfId="32982" xr:uid="{00000000-0005-0000-0000-000097800000}"/>
    <cellStyle name="Note 2 3 8 3 2 5" xfId="32983" xr:uid="{00000000-0005-0000-0000-000098800000}"/>
    <cellStyle name="Note 2 3 8 3 2 6" xfId="32984" xr:uid="{00000000-0005-0000-0000-000099800000}"/>
    <cellStyle name="Note 2 3 8 3 2 7" xfId="32985" xr:uid="{00000000-0005-0000-0000-00009A800000}"/>
    <cellStyle name="Note 2 3 8 3 2 8" xfId="32986" xr:uid="{00000000-0005-0000-0000-00009B800000}"/>
    <cellStyle name="Note 2 3 8 3 3" xfId="32987" xr:uid="{00000000-0005-0000-0000-00009C800000}"/>
    <cellStyle name="Note 2 3 8 3 4" xfId="32988" xr:uid="{00000000-0005-0000-0000-00009D800000}"/>
    <cellStyle name="Note 2 3 8 3 5" xfId="32989" xr:uid="{00000000-0005-0000-0000-00009E800000}"/>
    <cellStyle name="Note 2 3 8 3 6" xfId="32990" xr:uid="{00000000-0005-0000-0000-00009F800000}"/>
    <cellStyle name="Note 2 3 8 3 7" xfId="32991" xr:uid="{00000000-0005-0000-0000-0000A0800000}"/>
    <cellStyle name="Note 2 3 8 3 8" xfId="32992" xr:uid="{00000000-0005-0000-0000-0000A1800000}"/>
    <cellStyle name="Note 2 3 8 3 9" xfId="32993" xr:uid="{00000000-0005-0000-0000-0000A2800000}"/>
    <cellStyle name="Note 2 3 8 4" xfId="32994" xr:uid="{00000000-0005-0000-0000-0000A3800000}"/>
    <cellStyle name="Note 2 3 8 4 2" xfId="32995" xr:uid="{00000000-0005-0000-0000-0000A4800000}"/>
    <cellStyle name="Note 2 3 8 4 3" xfId="32996" xr:uid="{00000000-0005-0000-0000-0000A5800000}"/>
    <cellStyle name="Note 2 3 8 4 4" xfId="32997" xr:uid="{00000000-0005-0000-0000-0000A6800000}"/>
    <cellStyle name="Note 2 3 8 4 5" xfId="32998" xr:uid="{00000000-0005-0000-0000-0000A7800000}"/>
    <cellStyle name="Note 2 3 8 4 6" xfId="32999" xr:uid="{00000000-0005-0000-0000-0000A8800000}"/>
    <cellStyle name="Note 2 3 8 4 7" xfId="33000" xr:uid="{00000000-0005-0000-0000-0000A9800000}"/>
    <cellStyle name="Note 2 3 8 4 8" xfId="33001" xr:uid="{00000000-0005-0000-0000-0000AA800000}"/>
    <cellStyle name="Note 2 3 8 4 9" xfId="33002" xr:uid="{00000000-0005-0000-0000-0000AB800000}"/>
    <cellStyle name="Note 2 3 8 5" xfId="33003" xr:uid="{00000000-0005-0000-0000-0000AC800000}"/>
    <cellStyle name="Note 2 3 8 5 2" xfId="33004" xr:uid="{00000000-0005-0000-0000-0000AD800000}"/>
    <cellStyle name="Note 2 3 8 5 3" xfId="33005" xr:uid="{00000000-0005-0000-0000-0000AE800000}"/>
    <cellStyle name="Note 2 3 8 5 4" xfId="33006" xr:uid="{00000000-0005-0000-0000-0000AF800000}"/>
    <cellStyle name="Note 2 3 8 5 5" xfId="33007" xr:uid="{00000000-0005-0000-0000-0000B0800000}"/>
    <cellStyle name="Note 2 3 8 5 6" xfId="33008" xr:uid="{00000000-0005-0000-0000-0000B1800000}"/>
    <cellStyle name="Note 2 3 8 5 7" xfId="33009" xr:uid="{00000000-0005-0000-0000-0000B2800000}"/>
    <cellStyle name="Note 2 3 8 5 8" xfId="33010" xr:uid="{00000000-0005-0000-0000-0000B3800000}"/>
    <cellStyle name="Note 2 3 8 6" xfId="33011" xr:uid="{00000000-0005-0000-0000-0000B4800000}"/>
    <cellStyle name="Note 2 3 8 6 2" xfId="33012" xr:uid="{00000000-0005-0000-0000-0000B5800000}"/>
    <cellStyle name="Note 2 3 8 6 3" xfId="33013" xr:uid="{00000000-0005-0000-0000-0000B6800000}"/>
    <cellStyle name="Note 2 3 8 6 4" xfId="33014" xr:uid="{00000000-0005-0000-0000-0000B7800000}"/>
    <cellStyle name="Note 2 3 8 6 5" xfId="33015" xr:uid="{00000000-0005-0000-0000-0000B8800000}"/>
    <cellStyle name="Note 2 3 8 6 6" xfId="33016" xr:uid="{00000000-0005-0000-0000-0000B9800000}"/>
    <cellStyle name="Note 2 3 8 6 7" xfId="33017" xr:uid="{00000000-0005-0000-0000-0000BA800000}"/>
    <cellStyle name="Note 2 3 8 6 8" xfId="33018" xr:uid="{00000000-0005-0000-0000-0000BB800000}"/>
    <cellStyle name="Note 2 3 8 7" xfId="33019" xr:uid="{00000000-0005-0000-0000-0000BC800000}"/>
    <cellStyle name="Note 2 3 8 7 2" xfId="33020" xr:uid="{00000000-0005-0000-0000-0000BD800000}"/>
    <cellStyle name="Note 2 3 8 7 3" xfId="33021" xr:uid="{00000000-0005-0000-0000-0000BE800000}"/>
    <cellStyle name="Note 2 3 8 7 4" xfId="33022" xr:uid="{00000000-0005-0000-0000-0000BF800000}"/>
    <cellStyle name="Note 2 3 8 7 5" xfId="33023" xr:uid="{00000000-0005-0000-0000-0000C0800000}"/>
    <cellStyle name="Note 2 3 8 7 6" xfId="33024" xr:uid="{00000000-0005-0000-0000-0000C1800000}"/>
    <cellStyle name="Note 2 3 8 7 7" xfId="33025" xr:uid="{00000000-0005-0000-0000-0000C2800000}"/>
    <cellStyle name="Note 2 3 8 7 8" xfId="33026" xr:uid="{00000000-0005-0000-0000-0000C3800000}"/>
    <cellStyle name="Note 2 3 8 8" xfId="33027" xr:uid="{00000000-0005-0000-0000-0000C4800000}"/>
    <cellStyle name="Note 2 3 8 8 2" xfId="33028" xr:uid="{00000000-0005-0000-0000-0000C5800000}"/>
    <cellStyle name="Note 2 3 8 8 3" xfId="33029" xr:uid="{00000000-0005-0000-0000-0000C6800000}"/>
    <cellStyle name="Note 2 3 8 8 4" xfId="33030" xr:uid="{00000000-0005-0000-0000-0000C7800000}"/>
    <cellStyle name="Note 2 3 8 8 5" xfId="33031" xr:uid="{00000000-0005-0000-0000-0000C8800000}"/>
    <cellStyle name="Note 2 3 8 8 6" xfId="33032" xr:uid="{00000000-0005-0000-0000-0000C9800000}"/>
    <cellStyle name="Note 2 3 8 8 7" xfId="33033" xr:uid="{00000000-0005-0000-0000-0000CA800000}"/>
    <cellStyle name="Note 2 3 8 8 8" xfId="33034" xr:uid="{00000000-0005-0000-0000-0000CB800000}"/>
    <cellStyle name="Note 2 3 8 9" xfId="33035" xr:uid="{00000000-0005-0000-0000-0000CC800000}"/>
    <cellStyle name="Note 2 3 9" xfId="1246" xr:uid="{00000000-0005-0000-0000-0000CD800000}"/>
    <cellStyle name="Note 2 3 9 10" xfId="33036" xr:uid="{00000000-0005-0000-0000-0000CE800000}"/>
    <cellStyle name="Note 2 3 9 2" xfId="33037" xr:uid="{00000000-0005-0000-0000-0000CF800000}"/>
    <cellStyle name="Note 2 3 9 2 2" xfId="33038" xr:uid="{00000000-0005-0000-0000-0000D0800000}"/>
    <cellStyle name="Note 2 3 9 2 3" xfId="33039" xr:uid="{00000000-0005-0000-0000-0000D1800000}"/>
    <cellStyle name="Note 2 3 9 2 4" xfId="33040" xr:uid="{00000000-0005-0000-0000-0000D2800000}"/>
    <cellStyle name="Note 2 3 9 2 5" xfId="33041" xr:uid="{00000000-0005-0000-0000-0000D3800000}"/>
    <cellStyle name="Note 2 3 9 2 6" xfId="33042" xr:uid="{00000000-0005-0000-0000-0000D4800000}"/>
    <cellStyle name="Note 2 3 9 2 7" xfId="33043" xr:uid="{00000000-0005-0000-0000-0000D5800000}"/>
    <cellStyle name="Note 2 3 9 2 8" xfId="33044" xr:uid="{00000000-0005-0000-0000-0000D6800000}"/>
    <cellStyle name="Note 2 3 9 3" xfId="33045" xr:uid="{00000000-0005-0000-0000-0000D7800000}"/>
    <cellStyle name="Note 2 3 9 4" xfId="33046" xr:uid="{00000000-0005-0000-0000-0000D8800000}"/>
    <cellStyle name="Note 2 3 9 5" xfId="33047" xr:uid="{00000000-0005-0000-0000-0000D9800000}"/>
    <cellStyle name="Note 2 3 9 6" xfId="33048" xr:uid="{00000000-0005-0000-0000-0000DA800000}"/>
    <cellStyle name="Note 2 3 9 7" xfId="33049" xr:uid="{00000000-0005-0000-0000-0000DB800000}"/>
    <cellStyle name="Note 2 3 9 8" xfId="33050" xr:uid="{00000000-0005-0000-0000-0000DC800000}"/>
    <cellStyle name="Note 2 3 9 9" xfId="33051" xr:uid="{00000000-0005-0000-0000-0000DD800000}"/>
    <cellStyle name="Note 2 4" xfId="1247" xr:uid="{00000000-0005-0000-0000-0000DE800000}"/>
    <cellStyle name="Note 2 4 10" xfId="33052" xr:uid="{00000000-0005-0000-0000-0000DF800000}"/>
    <cellStyle name="Note 2 4 2" xfId="33053" xr:uid="{00000000-0005-0000-0000-0000E0800000}"/>
    <cellStyle name="Note 2 4 2 2" xfId="33054" xr:uid="{00000000-0005-0000-0000-0000E1800000}"/>
    <cellStyle name="Note 2 4 2 3" xfId="33055" xr:uid="{00000000-0005-0000-0000-0000E2800000}"/>
    <cellStyle name="Note 2 4 2 4" xfId="33056" xr:uid="{00000000-0005-0000-0000-0000E3800000}"/>
    <cellStyle name="Note 2 4 2 5" xfId="33057" xr:uid="{00000000-0005-0000-0000-0000E4800000}"/>
    <cellStyle name="Note 2 4 2 6" xfId="33058" xr:uid="{00000000-0005-0000-0000-0000E5800000}"/>
    <cellStyle name="Note 2 4 2 7" xfId="33059" xr:uid="{00000000-0005-0000-0000-0000E6800000}"/>
    <cellStyle name="Note 2 4 2 8" xfId="33060" xr:uid="{00000000-0005-0000-0000-0000E7800000}"/>
    <cellStyle name="Note 2 4 3" xfId="33061" xr:uid="{00000000-0005-0000-0000-0000E8800000}"/>
    <cellStyle name="Note 2 4 4" xfId="33062" xr:uid="{00000000-0005-0000-0000-0000E9800000}"/>
    <cellStyle name="Note 2 4 5" xfId="33063" xr:uid="{00000000-0005-0000-0000-0000EA800000}"/>
    <cellStyle name="Note 2 4 6" xfId="33064" xr:uid="{00000000-0005-0000-0000-0000EB800000}"/>
    <cellStyle name="Note 2 4 7" xfId="33065" xr:uid="{00000000-0005-0000-0000-0000EC800000}"/>
    <cellStyle name="Note 2 4 8" xfId="33066" xr:uid="{00000000-0005-0000-0000-0000ED800000}"/>
    <cellStyle name="Note 2 4 9" xfId="33067" xr:uid="{00000000-0005-0000-0000-0000EE800000}"/>
    <cellStyle name="Note 2 5" xfId="33068" xr:uid="{00000000-0005-0000-0000-0000EF800000}"/>
    <cellStyle name="Note 2 5 2" xfId="33069" xr:uid="{00000000-0005-0000-0000-0000F0800000}"/>
    <cellStyle name="Note 2 5 3" xfId="33070" xr:uid="{00000000-0005-0000-0000-0000F1800000}"/>
    <cellStyle name="Note 2 5 4" xfId="33071" xr:uid="{00000000-0005-0000-0000-0000F2800000}"/>
    <cellStyle name="Note 2 5 5" xfId="33072" xr:uid="{00000000-0005-0000-0000-0000F3800000}"/>
    <cellStyle name="Note 2 5 6" xfId="33073" xr:uid="{00000000-0005-0000-0000-0000F4800000}"/>
    <cellStyle name="Note 2 5 7" xfId="33074" xr:uid="{00000000-0005-0000-0000-0000F5800000}"/>
    <cellStyle name="Note 2 5 8" xfId="33075" xr:uid="{00000000-0005-0000-0000-0000F6800000}"/>
    <cellStyle name="Note 2 5 9" xfId="33076" xr:uid="{00000000-0005-0000-0000-0000F7800000}"/>
    <cellStyle name="Note 2 6" xfId="33077" xr:uid="{00000000-0005-0000-0000-0000F8800000}"/>
    <cellStyle name="Note 2 6 2" xfId="33078" xr:uid="{00000000-0005-0000-0000-0000F9800000}"/>
    <cellStyle name="Note 2 6 3" xfId="33079" xr:uid="{00000000-0005-0000-0000-0000FA800000}"/>
    <cellStyle name="Note 2 6 4" xfId="33080" xr:uid="{00000000-0005-0000-0000-0000FB800000}"/>
    <cellStyle name="Note 2 6 5" xfId="33081" xr:uid="{00000000-0005-0000-0000-0000FC800000}"/>
    <cellStyle name="Note 2 6 6" xfId="33082" xr:uid="{00000000-0005-0000-0000-0000FD800000}"/>
    <cellStyle name="Note 2 6 7" xfId="33083" xr:uid="{00000000-0005-0000-0000-0000FE800000}"/>
    <cellStyle name="Note 2 6 8" xfId="33084" xr:uid="{00000000-0005-0000-0000-0000FF800000}"/>
    <cellStyle name="Note 2 7" xfId="33085" xr:uid="{00000000-0005-0000-0000-000000810000}"/>
    <cellStyle name="Note 2 7 2" xfId="33086" xr:uid="{00000000-0005-0000-0000-000001810000}"/>
    <cellStyle name="Note 2 7 3" xfId="33087" xr:uid="{00000000-0005-0000-0000-000002810000}"/>
    <cellStyle name="Note 2 7 4" xfId="33088" xr:uid="{00000000-0005-0000-0000-000003810000}"/>
    <cellStyle name="Note 2 7 5" xfId="33089" xr:uid="{00000000-0005-0000-0000-000004810000}"/>
    <cellStyle name="Note 2 7 6" xfId="33090" xr:uid="{00000000-0005-0000-0000-000005810000}"/>
    <cellStyle name="Note 2 7 7" xfId="33091" xr:uid="{00000000-0005-0000-0000-000006810000}"/>
    <cellStyle name="Note 2 7 8" xfId="33092" xr:uid="{00000000-0005-0000-0000-000007810000}"/>
    <cellStyle name="Percent" xfId="33102" builtinId="5"/>
    <cellStyle name="Percent [0]" xfId="177" xr:uid="{00000000-0005-0000-0000-000009810000}"/>
    <cellStyle name="Percent [0] 2" xfId="33093" xr:uid="{00000000-0005-0000-0000-00000A810000}"/>
    <cellStyle name="Percent [00]" xfId="178" xr:uid="{00000000-0005-0000-0000-00000B810000}"/>
    <cellStyle name="Percent [00] 2" xfId="33094" xr:uid="{00000000-0005-0000-0000-00000C810000}"/>
    <cellStyle name="Percent [2]" xfId="179" xr:uid="{00000000-0005-0000-0000-00000D810000}"/>
    <cellStyle name="Percent [2] 2" xfId="1248" xr:uid="{00000000-0005-0000-0000-00000E810000}"/>
    <cellStyle name="Percent [2] 3" xfId="1249" xr:uid="{00000000-0005-0000-0000-00000F810000}"/>
    <cellStyle name="Percent [2] 3 2" xfId="1250" xr:uid="{00000000-0005-0000-0000-000010810000}"/>
    <cellStyle name="Percent 10" xfId="1251" xr:uid="{00000000-0005-0000-0000-000011810000}"/>
    <cellStyle name="Percent 10 2" xfId="1252" xr:uid="{00000000-0005-0000-0000-000012810000}"/>
    <cellStyle name="Percent 10 3" xfId="1253" xr:uid="{00000000-0005-0000-0000-000013810000}"/>
    <cellStyle name="Percent 2" xfId="1254" xr:uid="{00000000-0005-0000-0000-000014810000}"/>
    <cellStyle name="Percent 2 2" xfId="1255" xr:uid="{00000000-0005-0000-0000-000015810000}"/>
    <cellStyle name="Percent 2 3" xfId="1256" xr:uid="{00000000-0005-0000-0000-000016810000}"/>
    <cellStyle name="Percent 2 4" xfId="1257" xr:uid="{00000000-0005-0000-0000-000017810000}"/>
    <cellStyle name="Percent 3" xfId="1258" xr:uid="{00000000-0005-0000-0000-000018810000}"/>
    <cellStyle name="Percent 3 2" xfId="1259" xr:uid="{00000000-0005-0000-0000-000019810000}"/>
    <cellStyle name="Percent 3 2 2" xfId="1260" xr:uid="{00000000-0005-0000-0000-00001A810000}"/>
    <cellStyle name="Percent 3 2 3" xfId="1261" xr:uid="{00000000-0005-0000-0000-00001B810000}"/>
    <cellStyle name="Percent 3 3" xfId="1262" xr:uid="{00000000-0005-0000-0000-00001C810000}"/>
    <cellStyle name="Percent 3 3 2" xfId="1263" xr:uid="{00000000-0005-0000-0000-00001D810000}"/>
    <cellStyle name="Percent 3 3 3" xfId="1264" xr:uid="{00000000-0005-0000-0000-00001E810000}"/>
    <cellStyle name="Percent 3 4" xfId="1265" xr:uid="{00000000-0005-0000-0000-00001F810000}"/>
    <cellStyle name="Percent 3 5" xfId="1266" xr:uid="{00000000-0005-0000-0000-000020810000}"/>
    <cellStyle name="Percent 4" xfId="1267" xr:uid="{00000000-0005-0000-0000-000021810000}"/>
    <cellStyle name="Percent 4 2" xfId="1268" xr:uid="{00000000-0005-0000-0000-000022810000}"/>
    <cellStyle name="Percent 4 2 2" xfId="1269" xr:uid="{00000000-0005-0000-0000-000023810000}"/>
    <cellStyle name="Percent 4 3" xfId="1270" xr:uid="{00000000-0005-0000-0000-000024810000}"/>
    <cellStyle name="Percent 4 3 2" xfId="1271" xr:uid="{00000000-0005-0000-0000-000025810000}"/>
    <cellStyle name="Percent 4 4" xfId="1272" xr:uid="{00000000-0005-0000-0000-000026810000}"/>
    <cellStyle name="Percent 4 5" xfId="1273" xr:uid="{00000000-0005-0000-0000-000027810000}"/>
    <cellStyle name="Percent 4 6" xfId="1274" xr:uid="{00000000-0005-0000-0000-000028810000}"/>
    <cellStyle name="Percent 5" xfId="1275" xr:uid="{00000000-0005-0000-0000-000029810000}"/>
    <cellStyle name="Percent 5 2" xfId="1276" xr:uid="{00000000-0005-0000-0000-00002A810000}"/>
    <cellStyle name="Percent 5 3" xfId="1277" xr:uid="{00000000-0005-0000-0000-00002B810000}"/>
    <cellStyle name="Percent 6" xfId="1278" xr:uid="{00000000-0005-0000-0000-00002C810000}"/>
    <cellStyle name="Percent 6 2" xfId="1279" xr:uid="{00000000-0005-0000-0000-00002D810000}"/>
    <cellStyle name="Percent 7" xfId="1280" xr:uid="{00000000-0005-0000-0000-00002E810000}"/>
    <cellStyle name="Percent 7 2" xfId="1281" xr:uid="{00000000-0005-0000-0000-00002F810000}"/>
    <cellStyle name="Percent 8" xfId="1282" xr:uid="{00000000-0005-0000-0000-000030810000}"/>
    <cellStyle name="Percent 8 2" xfId="1283" xr:uid="{00000000-0005-0000-0000-000031810000}"/>
    <cellStyle name="Percent 9" xfId="1284" xr:uid="{00000000-0005-0000-0000-000032810000}"/>
    <cellStyle name="PrePop Currency (0)" xfId="180" xr:uid="{00000000-0005-0000-0000-000033810000}"/>
    <cellStyle name="PrePop Currency (0) 2" xfId="33095" xr:uid="{00000000-0005-0000-0000-000034810000}"/>
    <cellStyle name="PrePop Currency (2)" xfId="181" xr:uid="{00000000-0005-0000-0000-000035810000}"/>
    <cellStyle name="PrePop Currency (2) 2" xfId="33096" xr:uid="{00000000-0005-0000-0000-000036810000}"/>
    <cellStyle name="PrePop Units (0)" xfId="182" xr:uid="{00000000-0005-0000-0000-000037810000}"/>
    <cellStyle name="PrePop Units (0) 2" xfId="33097" xr:uid="{00000000-0005-0000-0000-000038810000}"/>
    <cellStyle name="PrePop Units (1)" xfId="183" xr:uid="{00000000-0005-0000-0000-000039810000}"/>
    <cellStyle name="PrePop Units (1) 2" xfId="33098" xr:uid="{00000000-0005-0000-0000-00003A810000}"/>
    <cellStyle name="PrePop Units (2)" xfId="184" xr:uid="{00000000-0005-0000-0000-00003B810000}"/>
    <cellStyle name="PrePop Units (2) 2" xfId="33099" xr:uid="{00000000-0005-0000-0000-00003C810000}"/>
    <cellStyle name="PSChar" xfId="185" xr:uid="{00000000-0005-0000-0000-00003D810000}"/>
    <cellStyle name="PSDate" xfId="186" xr:uid="{00000000-0005-0000-0000-00003E810000}"/>
    <cellStyle name="PSDec" xfId="187" xr:uid="{00000000-0005-0000-0000-00003F810000}"/>
    <cellStyle name="PSHeading" xfId="188" xr:uid="{00000000-0005-0000-0000-000040810000}"/>
    <cellStyle name="PSInt" xfId="189" xr:uid="{00000000-0005-0000-0000-000041810000}"/>
    <cellStyle name="PSSpacer" xfId="190" xr:uid="{00000000-0005-0000-0000-000042810000}"/>
    <cellStyle name="Standaard_laroux" xfId="191" xr:uid="{00000000-0005-0000-0000-000043810000}"/>
    <cellStyle name="Text Indent A" xfId="192" xr:uid="{00000000-0005-0000-0000-000044810000}"/>
    <cellStyle name="Text Indent B" xfId="193" xr:uid="{00000000-0005-0000-0000-000045810000}"/>
    <cellStyle name="Text Indent B 2" xfId="33100" xr:uid="{00000000-0005-0000-0000-000046810000}"/>
    <cellStyle name="Text Indent C" xfId="194" xr:uid="{00000000-0005-0000-0000-000047810000}"/>
    <cellStyle name="Text Indent C 2" xfId="33101" xr:uid="{00000000-0005-0000-0000-000048810000}"/>
    <cellStyle name="Unprot" xfId="195" xr:uid="{00000000-0005-0000-0000-000049810000}"/>
    <cellStyle name="Unprot$" xfId="196" xr:uid="{00000000-0005-0000-0000-00004A810000}"/>
    <cellStyle name="Unprotect" xfId="197" xr:uid="{00000000-0005-0000-0000-00004B810000}"/>
    <cellStyle name="Valuta [0]_laroux" xfId="198" xr:uid="{00000000-0005-0000-0000-00004C810000}"/>
    <cellStyle name="Valuta_laroux" xfId="199" xr:uid="{00000000-0005-0000-0000-00004D810000}"/>
    <cellStyle name="WRAP" xfId="200" xr:uid="{00000000-0005-0000-0000-00004E810000}"/>
    <cellStyle name="เครื่องหมายจุลภาค_Fabric Boi  2  September m&amp;s ag" xfId="1285" xr:uid="{00000000-0005-0000-0000-00004F810000}"/>
    <cellStyle name="常规_DETAILS _2" xfId="1286" xr:uid="{00000000-0005-0000-0000-000050810000}"/>
  </cellStyles>
  <dxfs count="43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2" formatCode="[$-409]d\-mmm;@"/>
    </dxf>
    <dxf>
      <numFmt numFmtId="4" formatCode="#,##0.00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0" formatCode="General"/>
      <alignment horizont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68254</xdr:colOff>
      <xdr:row>0</xdr:row>
      <xdr:rowOff>102891</xdr:rowOff>
    </xdr:from>
    <xdr:to>
      <xdr:col>4</xdr:col>
      <xdr:colOff>604404</xdr:colOff>
      <xdr:row>3</xdr:row>
      <xdr:rowOff>81396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254" y="102891"/>
          <a:ext cx="3135609" cy="9188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4</xdr:col>
      <xdr:colOff>5934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49888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4</xdr:col>
      <xdr:colOff>5934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A05795D5-FE16-4735-A829-73BC36D8D0B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53641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4</xdr:col>
      <xdr:colOff>5934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6D153516-4C54-4670-8643-8C18E6A5749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53641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3</xdr:col>
      <xdr:colOff>323433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54217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555626</xdr:colOff>
      <xdr:row>0</xdr:row>
      <xdr:rowOff>170391</xdr:rowOff>
    </xdr:from>
    <xdr:to>
      <xdr:col>1</xdr:col>
      <xdr:colOff>814918</xdr:colOff>
      <xdr:row>3</xdr:row>
      <xdr:rowOff>22224</xdr:rowOff>
    </xdr:to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5626" y="170391"/>
          <a:ext cx="1097492" cy="423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355602</xdr:colOff>
      <xdr:row>0</xdr:row>
      <xdr:rowOff>179916</xdr:rowOff>
    </xdr:from>
    <xdr:to>
      <xdr:col>1</xdr:col>
      <xdr:colOff>933451</xdr:colOff>
      <xdr:row>3</xdr:row>
      <xdr:rowOff>31749</xdr:rowOff>
    </xdr:to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5602" y="179916"/>
          <a:ext cx="1416049" cy="423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95251</xdr:colOff>
      <xdr:row>24</xdr:row>
      <xdr:rowOff>32808</xdr:rowOff>
    </xdr:from>
    <xdr:to>
      <xdr:col>1</xdr:col>
      <xdr:colOff>695326</xdr:colOff>
      <xdr:row>26</xdr:row>
      <xdr:rowOff>85725</xdr:rowOff>
    </xdr:to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1" y="6938433"/>
          <a:ext cx="1333500" cy="5958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D7C3F70D-14F9-460A-9797-8CA8C374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B15A48DA-6A44-4851-868D-0BFC1D754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3DED8E48-E3A9-455B-B10A-41877E23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DFAE5579-D024-4F74-BCA4-D3FC15B3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463C456A-46F8-4DB2-B115-1FED69FF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A444DA5E-21D3-493E-9816-269BD2B1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B67068E9-4688-47BA-92F8-7C30D2979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003A8D39-06BD-436A-88D1-34C91EC1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78D55099-E7D8-4FD8-8C58-111BC9DE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E42FDAE7-3F49-4C6A-9EB7-64D95018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7FC2D09C-67C8-4DA6-8B79-86B04B268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4A4A4230-E4CC-4449-B878-E1CCD932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BACB24BC-C466-4F7A-8F17-EB5CBCD4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54524380-5F93-493D-8CD9-1BD41917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85C88471-81C1-4020-93C4-02B4397A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44C65ADF-F7D5-4471-8940-F0D29B77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38D521FB-33FE-4456-9F18-779224698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5D252EBA-0A2D-4DE4-A074-830DF6EA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3A599BB7-5F8F-45FC-81D0-EFBF8789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18689F26-8C75-4D28-BC91-E3C553155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D1EEF9B6-1DAB-40EA-8686-4C26DBE5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FC09C10E-78BD-49A2-A8D7-D66D76F7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D16EA219-F3A8-4091-8FDC-937F113F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4E2B1F7B-97AB-41A8-AA11-7DCFA7CF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4C7D1406-CC2F-45F0-A9EE-94B61DCFA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B4E8F79C-69FF-414D-82FB-4D65921D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2B56B5E8-86FE-42BD-9F53-17D74E688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8A92F205-2AFF-4578-8A71-1B0F7AFF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903848E9-0BCF-490C-97DC-86C979A55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8664149D-B224-4F01-BBF7-395A6A4A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93288D38-645D-4DC3-B51F-1697844B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E2B2AF36-A623-47C4-BE65-92D481A4A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87A47717-4D47-4BE8-93E9-A8F4D4EB6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480C3536-4E72-4433-A416-D96A415A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C14054DF-D8AB-4B4B-BEFA-6B5B6EC63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441C9C6E-8BFE-4FCC-A19D-BC9F6E0B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23F231E7-EBCE-47C5-AEB7-B62772E7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B1023150-21E5-4726-9BD8-B513F63E5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F2A9726E-BA0F-4956-BFE6-540B1900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2F916AC1-87A3-49AC-8FD4-118916601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FD7E1950-01A4-4372-9FDC-E22FE2CBA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5253A874-0F9C-422A-93B9-3487CEF2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E56B4E15-AD1D-4F9E-ADDC-56F96C07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0D8F84FA-679E-4AB3-B230-98C76895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B8AB68D3-88D4-48BB-8AE8-E0D7CEC2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418871EB-4866-4F84-940E-18B67D61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CAD913A1-62B1-4A0C-B553-AD5CEC57E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20A7E51B-EF16-4E33-85EE-009D69D6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5F3BC444-50EB-4248-982A-8BAF6AFDB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D2E0F4AE-1695-405A-9835-D2AA0DB1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C4645F8B-DF16-4C1F-AB47-73884063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B992BD6E-40AC-40B7-A1DA-A1B5C781C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4DF0B2FC-9B65-485A-935A-8BD0A710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AAD13096-4409-438E-9B9F-306E3DB8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DEBEAEA7-35B9-4ADE-A23D-947F7086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16D8462B-1628-479C-989E-AFB7EE56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AE1488CE-73C5-47FA-BFE9-81BE559C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6783A201-A6D5-4D91-8321-ED0015664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84E5C80F-4B18-4226-B597-8F9C40D9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3B73B077-C3CA-4A50-994D-AF88C4795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C2B7E324-6EA5-4703-97BE-4C9CE91F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118E71FC-70F6-4EDD-9F6F-A27618DF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F6B47425-E063-40D6-B6B4-508BA6B8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25051AA1-7394-4D9F-9A4E-AB1C0781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570B6FE2-5648-44DB-A38D-8CDF0DAB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4CF9445C-BCF7-4F69-84A4-0E46D894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FAB6548D-5F72-472C-BA57-299E0FBB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7817F9F9-048B-47D8-8705-93F421AC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E5BD94A0-2E95-4A7C-9B2E-F071C4FD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84C99B74-3DD8-462B-8F8B-CAFC3D0C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2F1B349C-0E65-4291-8A29-AAB55E21C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300C27AE-73AB-4DE6-822D-6D4A654C7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5260A99B-46F4-44FC-BA53-39D0B55A3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8C2B01A7-D226-4202-A2C8-F2CD001C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2ACA53E6-E6FA-43A6-BD60-670D43B2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586B9004-A039-4170-B43B-CD0562AE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8635F39E-6794-4408-BE29-7B28F275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4E71D015-6360-4950-9B13-A6F8CEB1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D88D61D5-594D-4C5D-A61C-13502625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0D360880-84D0-4218-B827-A39DA1E8D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557C190E-0EB1-417A-BC87-57C69D45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449E88B7-DE01-42B2-8E30-06522606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A5BB2B04-1086-460F-BBC3-DCB73B230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912D798D-0626-4C4B-AE9A-71ED413FF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9AD1548F-33A0-4F4F-AED9-856441C1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B157176E-E7DA-4764-81DD-3838AFBD5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6BEC8416-E7E4-4DDD-97FC-EBB39838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0D656616-AC0E-4498-9FB7-8DD5BF15B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A2597AB7-5D44-4362-BDED-DC2656511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D25ED886-E58B-4A52-8D86-DBF594374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784888BB-F432-4392-855B-1C425597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812DE80A-A65D-4560-9E0B-49233AE31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521862DA-F9DF-4D47-8E6F-A1FFFE72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CB04CEEF-4210-48ED-BD16-4FEF0E77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5F5CB8A8-5B1A-4DD9-ADF4-6C6B1BBCA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EDF6D20A-E5F9-406B-A93B-7B22F260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4435FC1A-9633-469E-9F1A-EB84CF5E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8D3A4F77-0F91-4A1C-AD71-90605B06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34A5A36E-6A2C-417D-B6CF-E18EBC2D9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20CFEEBD-D121-48B7-8EAB-FA5E5F1B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86DEFEB9-10DB-4B3F-B9BE-A2CB25978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B1151147-31FD-461A-A6F1-3DD084D4A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82E2A6F3-F28D-405B-A8A1-356C20B0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A695DE42-3B47-46B7-B972-ABA6AB29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D21E45D1-9DDA-4DE9-A059-39C945BE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36176CCC-0063-49C8-96E8-2B5D240DF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FA8314DF-F20D-43ED-951B-CF0B2148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0B85D4A7-ABFB-4B70-9C09-33FD7156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52BCC013-2F03-41DF-8BDB-51284D4B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ECA23AF0-3186-4B37-A301-C37ABE97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D4C00D61-0633-4DB9-8B30-759B39A3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2FD81DC0-FB6C-4E28-9010-B6B8A0FE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B992B532-4C4B-4BEE-83E5-B031644C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E8D87E35-5B77-425A-B90D-6018BC0E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39CE566D-7E24-40E4-8179-7109F038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961418B2-F116-49C1-9859-E0C40F4C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DEF13B53-1E65-4B8E-8DC5-5B700289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05BD55B7-BD36-48EF-AAC1-F2FB415BD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63130613-ACAD-460C-996F-61FBD81C5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0DAD5207-46C4-48AA-B9BA-6AC0CE4B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11DE4A6A-5A83-40B1-99F3-422F7D17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DEDE01F7-73AE-4728-8CCF-CAEC45EB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2717F24F-CB31-48C7-BA37-0AE2AD4F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BA8C4B52-5988-4B8D-A58D-0A110D6D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7AA9D0F9-11CF-444B-8B66-2CCD3812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3F4812C6-C761-40BE-996F-48B2062F9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136155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36B6246C-6A8A-4AE3-81C2-6127DE46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26340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4F64F142-182B-4513-84DB-990DAC1EA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389763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0E8288A4-4F48-47FB-9531-25DD89AE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4340706C-48D5-46E4-B30C-EC16F46C7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136155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8557371B-19C9-4257-AC59-8B9743E69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26340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F51641CC-6D41-4606-AFA9-6F724DD7E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389763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027655CD-7C64-4D87-8A4D-B6279C6C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D8BF757E-4C36-49CF-A4BC-C0FCA2A50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33DAF7D2-502E-4A90-9BFC-DF937DB2A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D104ABFA-15C3-497C-8BEE-144383843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69F027FF-3F06-4A84-B9F9-F7D9C93F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754C204E-C8F5-403B-8498-13B1BE11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C1EB6174-BC95-4487-8D52-DF838FBE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D12A31C3-0696-44AD-863D-179ED327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3EEDE762-3F60-43DA-A6A6-5FC2B5D8C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11E72A13-1D96-4C10-8C96-692EE540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632B748C-F535-48DC-A500-7EC0E883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91D8EC53-6FCF-47B0-9979-3FF0EDA93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67D6DC32-B203-4149-8626-239D19338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153A296F-334E-4B0B-B96D-790AD3FB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FA8BFBC2-5C1D-44F9-8744-BFE55084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23200E24-BDF4-4902-A946-0001B5F5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C6FE3D72-968E-443C-A572-3C273CB06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F5B3C14E-0154-4C04-B9BF-9CA96E57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F7D91EB5-20C0-4A41-AF46-758D7525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A8CCF29E-1311-4933-BC27-EEF48B3FE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219E0700-C377-4712-A73F-4530B051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9BEFFA4E-BAFF-463D-9DEC-92EB18587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A83BB37A-220D-4355-9D70-7A91BDCD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EEAADEF1-3003-4A41-B439-017F74A2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DC87C511-7103-4259-AE1B-4A364C9F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22CFF573-04EA-4DB1-85AD-412B6ABC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7F8F60A9-ABC9-444D-8BB5-8AE985D3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6D9DAF8D-A292-494D-8F7F-ECDDABBA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776B6A8D-BC97-49D3-B6C7-ED9CA32A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71C3E1C4-7C54-4B2E-BDC8-F326F118F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FC8FACEA-880B-42BC-986F-206287672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F7CDB55E-6271-4F9E-8D56-36934289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1BCCCA80-528E-47EA-B4AB-10B4636CF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732D6B62-57B7-400F-8700-C09ADA09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EA127131-D195-4D3F-930D-D2A9F675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B445BF6A-04C1-4D2F-8419-1A6E7DB1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FCFB3AEF-B389-4590-BD6A-94A0B1E0A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710905C5-CC3A-46FD-8C14-9D5A6C889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FE0EFA4D-3E73-483B-817F-8E840294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1AF26A46-338D-4868-922E-1577779C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C5A5656B-EBFA-4AAA-9586-69E14F73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833342D9-7DA7-4EBC-926F-3AF5B1B8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121A82FA-A61C-47DE-89DC-02B1BAC4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131EE394-A4A3-4F24-801B-F40CDDBE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30C0E945-10CF-4CB0-8819-40BAF5CF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B7AA757B-2A39-4CB0-B38A-C93A809BA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5D2377FE-B2EF-4649-8057-3B8FD390E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E1871601-0D53-4668-9509-8CCEC17B8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A73FDFFF-A033-4198-B67E-E2E54362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534972B6-D819-430D-8299-21ED33BA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C259634C-ADE1-41CF-ABB2-81948879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46A032A9-2DBD-433C-8444-237870F6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7B78DC93-5A76-4B18-AEBE-00CBD2CB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E3864F47-587D-4389-8FFC-5A67948C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044FDC09-5EBF-45A4-8EF9-81A80C7C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75515071-E951-448B-A0AE-47B4658C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F86C6968-8129-4596-A90E-6EB87078E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D4454ABC-958C-40BE-88BB-34DB6B38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95552C1D-ABF0-4009-84DB-135FB7C6D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0622E993-2AEA-4A6E-B82B-197957A5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D4E19483-B403-440C-BD6C-B53328EF4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6AB438DA-C0F6-421B-9727-0194EFA6C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2C4B4C12-489E-4B2E-B1DA-BCB79B61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5A655691-FAA7-451E-BD02-4ED8E15C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62DFF22F-2199-41BA-AF2D-805F3615A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31CD65B5-28B3-41EC-9FA5-AE0285265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D01F2B7E-7C42-4EBE-9E4B-C529BED2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EBFB5DD3-5718-46CE-83B0-4F964D811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90D54892-9FDE-4E8E-ADFE-1997668D4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7B88C961-1DA2-48AA-A9D1-E3744284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30C94481-30CC-499F-AB02-4B79AA5B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8F22C49A-D9A0-453E-82EB-A68555E15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89DEAD46-F34A-4D1D-8C0D-D059E734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DEA79F14-CB4F-4CDC-AA5B-EB0C0271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D9069719-44F6-4548-9CB3-5B394B28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71B7FA02-DAE6-4DD7-AE45-18BA11B5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F00F908D-65AC-4979-A9A2-0843F3CD8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DAD5CC10-E5B0-4192-81DE-4D73AB6CC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26D40C9B-BA3D-46BE-8A63-8374DFB6E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D0DD95C8-5822-4436-B68D-147EE2F94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B07F2140-E546-43FC-9EDB-CBC0F0B4C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F9771F2D-EF7E-427C-B8D3-E49100CB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418B1604-2372-4578-83C4-373FEA301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226325DE-F8D2-4136-A915-B8F93A847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4BAFC458-C905-441B-885D-587BBF7A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E7AA33E1-C79E-4CBE-BA93-CDA1395C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E9DCB7BA-11A2-44E4-8A2F-9C67097CB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04694C54-19F1-4F74-94CD-2CA780124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D735E938-816E-474E-9569-EA9E3A57D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D05B7B08-BFE5-45CA-9578-B596891D0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074768A3-5AF1-4C08-90C0-A1B7738E0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6E502892-3A16-46D7-A402-553F8FEB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6528B4F1-9A55-4611-9F6B-CCB305B1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09284610-2BF0-43B5-B57A-12BF17F8B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E546BE7C-3BB3-4A4B-B966-E09E7888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043F121E-27B4-4E3D-952A-67B20BAD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6942822D-36FB-4732-AF77-3C23EBA3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4B1C7EEF-2121-4CEA-A08F-6583F620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454AD942-AA23-46F2-B12C-45DA732E8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F559EC1E-0471-4AA4-A087-E4D979EC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025FCC01-7ACF-4F19-86B4-BE8128C8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2548EFFB-90F0-4FAF-9895-6536F5F4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5BD70516-E627-4DEA-853F-7CAB748B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86EDC05B-195D-4525-A555-F322425F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D15EA30F-7FE5-4736-8585-C1F66F3D9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CB86ACE5-E1F2-4566-ABBF-4856311E7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AAB2879B-B4E7-4FFD-AF7F-CF769F6D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5F12176E-9818-4873-9845-A88AA387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1DB49D41-F46E-4EDE-ABE4-DFB0C4FD3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C1B748C6-F76E-42F7-83FD-501E6096E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1E7182FB-9CB4-41E3-90C4-E1E8008B0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0AE71792-FC1B-4279-B0B0-D262075AD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8AF62B65-3930-43BC-A9EB-929FD98F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65CFEA0A-9208-4BEE-AD8C-15FE5484E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6FE855A1-DB27-4104-9560-09246A33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7E629532-9B3A-4055-9681-8EB6567A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3D5447F1-1ACA-484E-892F-54913297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4A6787BF-D7A7-4268-A286-8DBFF8E02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4D3FE34A-670E-4918-BC1B-EB099278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FA68253D-EDF4-4AA4-8E9A-84E10F57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B633A601-9A7D-439E-9480-A1013F7D9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0598483A-AA25-473B-AB86-21B943DF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FF33895A-674C-4913-B1FB-82104112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A0BA1E9F-18E5-4749-806D-2BF8F80C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E7055617-9EF7-4551-9BBC-19E1E229E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B559C10A-7A79-4135-AE30-7891853E6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7FADBD55-1CBF-4065-BCA4-0B8B1D93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F8073489-F551-4EBF-9CA5-D9382BEA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510CB778-D319-4C3A-82D4-4EB1D57D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0C06A37F-B988-4BEE-8FB6-F4B1C863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9B5E78D0-DC0C-4025-9D60-08FECAF9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888552EA-2678-4D6A-89B5-D5670897C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5222ED46-731A-4ADE-9941-2C9E0F18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97B77640-A187-4561-AC06-7974EF98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7CD19C67-EDBF-4423-AF10-73828C5A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DBCD34E1-FE91-482B-B94C-B958A5C6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220F2B3A-DA41-4AFD-9691-B2BEB679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066F5532-3E78-40EA-9B94-C19C2373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AC75B002-7072-4C23-8415-597C3E13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DEA4C531-A62C-4504-A8BF-9A4C252AB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B10F7154-C324-47F2-A9D4-4456041E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FA297FB2-9719-4063-A815-10AC1C59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A94A2CC6-A69E-47CE-8C95-6E0F66A9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B8509852-2EFC-4243-830E-9822738E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CA8D3B3F-E2F4-445C-B035-7EB5AD7C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5B8A2C96-F4C8-4402-97D7-CE00C797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C0439A25-D53B-455F-A01D-ECDF6C62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61126E29-6195-4B91-8D92-7D570A05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CC5EEB98-79F4-49D8-9751-43B5BBEA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63049B01-4ED9-4EFB-8E17-3F8991E74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FD06B7C1-0A17-45C9-A125-E7E9FAC1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9BAE8A5A-EAC9-4F24-BDA5-F84518CEB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858DE94B-8ACF-4130-986C-33C9E2F8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8234A436-86B7-4683-81B1-941218B5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D27059E1-27AF-404F-8439-F299B5593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8971A697-044D-43B7-AD01-591EDC41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CF5F5FC9-2947-4C77-AA45-A0034C3A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EB96FC08-FB80-42BD-B880-EF7C8326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337D2B81-985B-4A85-9EF1-57B08E27E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571016DD-DBA3-4156-B68F-3E9465C0B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3BADF7B0-F028-4FCE-B09D-305112925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80A72924-6687-4FE2-8322-9B5A74D3A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07F54044-1BDA-4FD5-91A8-911222DE3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130E6273-1CBF-4D58-AA93-A81280F3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836B3306-9E84-4851-9097-3BCDE9BA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9696AF83-7EDB-4142-9404-F192A8C22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B8972E96-4DBA-4D5C-8496-F0A11F4B6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932FACD7-E26D-4657-84E8-404436F2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9DFED48D-202B-4BA3-A07A-8E1CFCAC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3E220CD2-79D2-4873-9BE0-FEBB9B1D6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E4417C36-D9BA-4EF4-B27E-9436B8B7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A25BBD0B-1916-415F-ADEA-96FAA1C46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20E87811-239D-42DE-BF4A-1CF3F3C08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6C0D260B-64E6-4DE3-AF24-39852AFF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80FF1B29-F78B-415B-B1AA-BC4371EF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43C9E2A2-7909-4ECE-9EB1-A3CA9F9B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FD4BB141-8192-4DD7-BF49-6571AA16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72986196-3A1B-423E-9D17-078F1C414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6EF47824-BE08-492F-843A-39137DE8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DF9EA6B1-DE36-49B9-8ED6-22A8A9A2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7DE5336D-8C15-49C4-809E-21AB9102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6DBE66BC-414D-4029-92FC-58C5D41F1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255455BC-2CB1-48FC-91D1-2347C65FB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59115FCA-2BAB-41CF-83BC-DB63C8B09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2941C16E-1D54-4D3F-B2BF-4F62AAE3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D369F18F-1838-4523-86BA-A35EE00A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CC242DE5-0974-4067-AE47-F4D6B684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B0996C3B-867A-4D37-81A2-8B84F4ED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58516382-9744-46D5-92DF-A0ECDB77D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372DAB74-082A-4A6F-9A91-02FC18352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100B24F8-6884-48EC-93EF-E5A064C5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6402818E-A81F-4467-91FF-A27616D1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999B9011-7D48-4AF2-96DB-28C9128A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8EBA8879-3BFB-42A7-8DA5-0956C532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B3B436B7-3E16-4350-B78D-2D23419D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E15B8076-F208-40A8-893D-348CAB62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0D0FF8CB-0786-4509-882E-8C7846D8F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9870D4C9-447E-452B-AE1A-8CC0EF82E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4EB14E4C-4AB2-47A5-97F9-D557778D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E8FC8FAC-8CA5-45FF-9C77-14A82BED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940D8CC4-294D-4FFE-B343-A1960BB4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982513AF-314D-462B-ABBC-984968E0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8D937577-2AF6-4C47-AF8D-3AD433AFA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EEE41BE1-3228-46F7-9D68-23A79F1F3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5AEB0D14-546F-4C0E-9DFE-48C0F785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98F53F49-FB69-4FD3-8AC0-77DF19816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E61ADA9A-A449-43CF-9E7C-768A3A54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70B28849-F131-4926-8508-C5FD30FA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3260213E-87C0-4F4B-AD16-D76F2705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4DF413DF-FBA0-4499-B0E0-31599EFEB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D7828A20-3A1C-41B4-98E5-4F8FA1EA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00C5747B-26A1-4AD4-A6EA-550D376A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F95E0D87-4B45-4D36-A41B-21B26E33D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FC2A9331-3388-44E2-B9A2-508AF4498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2A704388-6C83-422F-9C77-B1023E4B3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638ED879-0538-4A16-A739-3F58B370E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1553819F-FA3A-490C-946A-F44744E1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7554524B-2697-4270-B81C-B4FC248DC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7FDDAB19-450F-4980-8679-06C40894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337CABCE-85C9-495B-B5A2-72A104352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CD7B4F74-D109-4B24-BC7B-F1951745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E81A1DCA-8353-486D-B278-26E937C9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70CB2A79-690C-439B-A8FC-242204A6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1238260E-3205-4AE4-BCAA-A56BF87F9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FD52EBAD-9DF3-41D1-89D3-4EA919656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C8765B54-D232-43DE-BCA6-4AB9C924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156E6783-1202-493D-8CF6-56E92C71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C6053C55-9676-4CB3-B47A-5FC0E758B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205EFD67-9AF6-4064-8AC7-8AB4ACDC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6C4D6798-55F8-4D45-82B9-639646C4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AAAEC941-F9A8-4731-A603-8FEB60881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79DD239D-F9E1-4299-8054-95879B26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5C643512-A22F-406A-ADAC-58FA65832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37C4CCAB-307C-4F34-9A2E-EBB4330C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93816A3A-F594-4EBE-BAB6-DC2E930C4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88ED0C7A-8A7C-496A-9FB1-8606A9E6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309C795B-D73C-4C74-A9C1-8E62FB81B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22764853-C4B7-4D5D-BE3F-48AB36CD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E5BEC2D4-5B0E-42EB-B56F-C60DA2487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82C86A29-F8E0-45EB-A0E2-A89AC98F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5FC5B84E-DDF7-4558-A328-988E85688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57198F2B-43F6-4C28-8E93-30EF5314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A41A02FD-72D9-4122-B936-9572325A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3B546B4A-1360-4CC7-B27A-2BA15488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F95BB470-8246-429A-A2F1-F4499D5E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F4D9A4A8-2975-46F8-81E9-0E2191BD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68A37548-FB29-4736-8DD5-5D266399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5B83B0E2-F400-4093-B9A7-C37042BF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4178252A-36BA-4A0A-A754-1D0CFD0F8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F08ACB67-6163-471C-89E9-96BBEE93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A237C45F-8350-44DE-8555-F6811D81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277BCBC2-D1BF-4452-9487-80E87944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D3E8F5E8-CADF-4DCB-94CB-7C60D11F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F6EB9E55-D4A3-4D45-B257-00C88B31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2D80BE2A-D73E-4956-93E0-68CDA3B1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82334414-4216-4B8B-8046-06DEC0B33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966FE428-4515-413E-B001-3BB0F583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1761E5C0-7670-4708-95A8-9F025B41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D9EF4A70-34C6-4F89-97A7-3041DD9F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4D01AF7A-24CE-453A-B316-15DD937C8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BE940057-738F-4BF4-AB04-BFCE50F7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196D6043-93F1-4D41-BFA1-A1583334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C8B5ABAB-F2C1-475E-95E9-D5B4D9E0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4D2A8747-AE2F-418F-AA87-AE207462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34426C37-EC50-4F08-973D-4AD23228A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9D5FE95F-990D-46EE-A55A-832C04D73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1BE0C740-5DE9-4B95-9DDB-6DACC96F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0F3A000F-E2BF-4813-8BE9-4049197B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42E5BE43-569E-48E5-8511-1A95407B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459E228A-91A4-4005-BA3C-853CE025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D207EAAE-6F30-4CAB-B4B3-0772FA49C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E85800A0-BC41-47F3-8FC2-834B005C0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DFA32708-F176-407E-8F1C-BD091DFD9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B58BDA6C-12C6-4F4D-95E1-A843F0C9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791BBAEC-77B2-49CD-8D46-1E44FF69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89C7CF1F-CD9C-4B37-AEC1-BBAED52A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35BF5A48-EC0C-407C-886A-5F80D47BE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068B7B03-E0E9-4F2E-A973-1EFCBC78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23998673-8112-4236-871E-D947DC3B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FECE7BCA-63C5-474F-B587-B3859797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DB2638AB-6622-47BB-A375-5E849F27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D2AC66FB-91E4-47A3-8A87-E4B13B18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A6EBFA70-185E-4CC1-B96D-2A07413C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3F68DBB5-AA75-49EF-A05D-5E250DB9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8D66F923-2A2E-486D-B0F2-B137C0D63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6ECC5093-D663-47AB-9DD0-34C0F3FC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FF548646-D533-4F6B-B596-D7DE02BEF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140B8B31-304F-4022-8A30-45EA8D7E6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EC2797AE-5F60-4AA3-90C6-4EF1A484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E85162E6-A651-4C50-A769-6023B322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CE6719DC-3F40-4EA3-87AA-58E866E2B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1719E281-3F45-47CD-80C1-D81C1223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28782AF6-45DA-45B4-943A-5ECCA0A5C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5D49F3E4-46CC-426F-A0CD-1E896CEC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FA69646B-2C6F-48E3-BD99-612FA4CB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C8B4A725-46E4-46B9-BE77-E50455D0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BD89B46A-CEBF-4BE6-9A62-77AEADA2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AFAC6614-1DF4-4D5A-9786-467478F9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1E3F13D0-BF2D-4BE3-AB0B-BDBC08546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1BFD8687-18CD-4C05-8E9D-1BC54E2A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86E5CD92-2014-44E1-BDDC-D15FC49D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C2420B3E-6841-4340-AD34-5CCEDA1FA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9190C446-9C06-483B-85EE-3F57631A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EEFA4968-ADAA-4C4D-8325-ED8EA471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2BEDB677-9A4C-4EB0-A3FD-6D727494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0F0B57DD-2535-4CC6-B09F-11C98D64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A06E7843-6611-4D12-9842-2AC420AB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515B1C87-6F04-4805-9260-3199C901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B34C768F-591E-4654-9412-9062D45B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40ED25E6-7F90-4589-85E7-D6D9113D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BD4913F0-DA02-4C8F-B258-E26E1FB4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C4C33E82-B6A9-42BA-A88D-4F2E981AA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4CF444EC-0FB2-4485-9AF5-535C1849E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240DBE9E-FD8C-4CEA-A7E2-DDC43C090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F2483C8F-862C-488A-8ADB-C23614B5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97604C87-CB78-4329-B2E6-D39EBCBA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99C22B10-DC91-43AF-9B3B-C6CE6773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5C305416-2D62-4E3A-8035-98E48326E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3A597D90-191C-4A29-BCBC-260AA57D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98E00808-4FB3-4B6C-83C3-0632E8709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5A80E22F-7A6F-4CDC-9AC5-0A760448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1F0ED332-9DF6-4C2C-8E87-D06D3001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A07CBADD-53A0-4458-B353-565D0173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3132E4A4-2657-4B09-8057-48247E34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266BFE90-211F-48B6-912B-355F762E9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FA14820C-1553-44D4-9571-48BB0757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D74AD1B2-7406-4FB2-9BAF-9A1AEB85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DF8BF120-305F-4B2E-9955-12CAFF63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4B830B4C-6870-48D4-A332-CA0957D8E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AAB66849-8C21-4A3F-B79E-C37B6A2A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BAEBFAF7-1AA6-4BBD-8E68-88DD76B9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B789BC11-846C-441E-9E3C-A732B9AA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A20716CD-4BF7-483D-8EE3-4645088F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F7E0DDA1-6158-4282-B96A-67CE834BF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71D5C560-4840-49B2-A936-526298C7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B246DAFA-7461-4666-8107-A7A20213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C79790D2-CEA8-4117-BF45-AE813913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0EF2878F-0C15-4D8B-9A4D-E27DCAA8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87C60232-47C7-42C8-87AE-4C74BCE4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D29434A6-BA01-49CC-B380-1E12A400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47F50568-4EA7-4CE0-BBC8-40391EAD2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8D54D304-D29F-4F48-B91E-D1B26CC9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91C293B6-51D8-4834-B006-BFC936B7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5C0B0076-2B55-49C3-B57B-1CF891BC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8A06D852-FBD9-4B92-A297-630DC61F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B5864D1B-7C6C-454A-9CA7-A3B4C2DC2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AF6A631B-D5A7-486D-A6E6-42698D2A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F302C977-6E8F-49F7-B52E-6353733B2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E41CE0CC-A637-4996-B17C-580BB2ED8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E97B1AEC-BF1F-41FB-9E77-0E7BDBC9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2BAF8530-9FFD-4719-ADD8-23B72C469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5DD0AA85-6FB3-45FA-8CC9-89793AE4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1F62D97F-A54F-4B0C-B8E2-EC5D82B3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1C281132-9053-4F3F-90AF-3877FE16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FA7F269E-7E3D-4D1D-AD46-7D35697CA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8B187A89-E7F8-4F1B-AF07-AB5F39C1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B60D7170-5CFE-45BF-840E-83493261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04A391A0-E7A6-4EB4-9202-8498CAD8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09EC5896-3A05-4DB2-A5F1-5590D03D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8D696BAD-7415-4C87-9C0F-C887F36E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4DFBF639-78F2-4D6A-8FAD-F850E325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C0DB5280-8E7E-4080-8784-B6CD2ECA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17577795-A54F-414B-A89B-EF66059F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5D2452F3-DAC3-4355-AB1A-8348E7A74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42B671AB-6CDA-4F71-8A11-C236EABA7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500B6E75-690D-4175-A4CC-B69B70D6D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603F05E4-2983-4BB7-AF1D-F7D6F57C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90642817-12FA-4201-9124-91056C7C7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B031C35B-E934-41E4-836B-A9A8B2C8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86B21B59-8572-4F3D-B637-A7ED5263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753D1AC4-6E74-4251-8605-AA65CE31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B5A16C0D-1BCB-415F-80E0-1D40B974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D1327203-48D4-4CA2-B823-E071DDCD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28251C91-3017-4D6C-BA19-736F4467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E19619A1-D826-4548-993C-875952ECC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B6BA8C3A-09A3-44F5-B885-5A1C6BE2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4CB9CCA5-046E-44B0-AA3A-57525AA62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491CFD49-E9BD-4FFE-B119-E2E7B270C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600B3FF4-894E-47BF-858B-64FB1AAF5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E4FE276F-19F0-48B6-9201-212A0331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6E7CDCE6-0B91-4985-AB20-55AC6305F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EA98567A-4294-4FD5-B53E-7D3B78BE4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01C4E1AE-5BB3-4869-AA32-F89ACA50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A57C9AF4-53B6-4C0E-9E9E-17D86BC8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CF6FD419-C37E-4ABF-AA14-D38858FF8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3AD2688A-36A4-415C-996D-8D08C536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73FDDA8B-62EA-4F24-A9E9-B330E56BD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22F00282-67F7-47F0-8A51-8FABCDD4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D741D151-99D3-4ED0-AA5A-61034180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1FDAEE45-E914-4473-80AF-8919BD769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EF9ACD35-6BDE-4191-969F-4479E011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C7E23952-96D2-4E50-9949-EAF3A4F11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14198722-452C-475D-B080-767B5AED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B82E239A-836D-4F81-A206-0E1F1277A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B31F67D2-C0E5-4364-BD69-2C87E018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64BD1E9A-7F39-4FEC-9F80-5A035E41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B09557CA-D010-4C54-9618-16A6B435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D6348616-36EC-405A-B01A-2A11BC4D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6DA96A6D-1302-4923-9A3E-67A235DF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54C9B1DC-EAE5-49C7-B911-955D4B906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3D65FB0E-8AF2-4200-9F68-B2C0C7CDD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464A04B3-AFE3-4AEE-BB24-7D8FD0B2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F4BCBEF1-50AF-4266-80EF-E720269C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CE0E6A49-77E2-4870-B11C-3AEFA942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A8A5C8F4-4DE0-4872-8F77-47919359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663C2E68-6A65-4E59-9175-D86D94C3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97C36E61-F9F1-4241-9B68-BF404EAE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0BB3C632-31E2-43F9-B03F-B59124BC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9B53EF8B-2DE5-466D-BCE6-163E8A3E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28CE34E4-AE98-485E-8491-52C971B9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DD11E3CA-9AD2-48D9-953E-2CBC1C39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F197C70E-F803-4FD7-960E-6EFBEDDB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A2199EDB-3563-4BEA-A27B-0161505B2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EBEB3BAE-A3C8-4D5B-9EEB-1E39E5BB0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FC4E2FA5-B3A2-40F3-BFC4-A9CFBD92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DDAC37C6-4F4C-4DFB-9C7E-918AE6B6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1C782AE4-13D4-40B4-9E7D-E6C81954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40246D7B-2047-44A1-83FC-D6FF5DCA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013E85F4-E884-4971-805D-547C1DBB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57A1F989-FA86-4473-9C5F-B39BEEAC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441D165D-1249-44E5-A628-3842B79B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F467F256-47DA-441E-BFF3-4171555A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26A47167-77C0-4094-A677-5B67F441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225DA8FE-D5D7-4808-B802-845138532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EAD2408B-AB15-488C-BB86-21CEB01D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47B32D9D-A1BB-4A68-A6AB-B3A202F0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2232AF76-6233-40AB-9742-A3565AD0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0AE702A7-B12E-46BD-B148-5423EC89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1B74D3E3-6A54-4200-8DBB-3CF97917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D057C7A4-8D58-45F2-A961-A582FA95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CD309D02-7CBD-4B4B-9B62-F93A0911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C23D5FB9-B0CF-415A-8913-B9713A8F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55634187-DE43-4593-9B90-B7E7B8A3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F4D0C5FB-DD31-444A-87C4-42FC9083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822406B1-C2C8-4F1C-8DDD-8D82A974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77196039-5C70-44BF-A11E-B94653D3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234016BE-3BC9-49ED-A543-D5CACF66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B3852100-307F-40F3-89CD-E051929DB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3049F86C-35B0-4EB1-BFB9-6847FE1E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3B854B26-0029-4D8B-9F9F-AC27F677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29C539E8-5A6A-4F4E-A4DB-8A9F39C7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C39BBF77-375C-4531-8A3B-A0FBC521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D3D57FEB-4C67-4F0E-8DBF-066358AF5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416ED7F7-DC66-41E3-9FB5-6B832DB8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CAA920C2-1C24-44E9-B1B4-5568591E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EA88F3F3-1030-4E6B-B536-4803882A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A05D7B5D-3502-45E8-871F-316341CAF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61B2737A-C6ED-4A05-A60D-78F1935D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6A0EDAB1-F9A2-43DB-B677-DE156284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21CF44C9-0C71-4C2A-BDC0-6CD623C1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76B6A288-D138-4255-90B2-BC7C8548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86E8B76D-E45C-4721-9C06-1C201BB01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396828E9-B60D-4F4E-B658-F356251E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B9C30E34-C859-4C33-B63F-EB2A1686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DF36534F-BA12-47FD-9755-0B433A5B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3A04FFB2-E391-460B-95B6-54235745D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A6C2C7D3-A538-4DA2-8CCC-19636B9B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37D74C48-713F-4FD3-B925-2AB0008C5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C5E49C23-E6AF-471F-A3E9-3AB931525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1CD51093-2995-4F02-A126-0226347F6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71D3B001-F39E-4EBE-A00A-3F86F96B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440B0616-1792-42D9-97FE-3CC14FC6E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175F1DF2-77E2-461D-83AF-B1ACF4096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87723534-C543-4AE8-9C5A-1A9F8682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7A4FDA02-C891-4D01-B9F7-A9355AAB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44375ADE-F197-42FD-88C5-12CB1DD8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613DC3F6-0A0A-46B6-9B20-5F2373CB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6E4EFBB6-E925-4B59-9F44-972565C8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58B8DD35-AD99-4A8A-9288-7A76950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17CB75C9-0B3E-4250-A109-FDBFA922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E741D7C1-9A34-478C-8C32-D81F4AAA3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AAC8FC92-D9AD-4CDB-A825-A6ED0D8C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0B43B8A6-6CEB-43E1-9B20-46ADC6DC8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AAFFE4C1-D7F0-4679-8DE8-5725D38D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181C423D-F9A3-48F3-ACD3-EE1EC341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F5A087DC-B8BE-4C78-936D-E79BB5698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098E4B4F-8F85-461F-8C4B-CB34169A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F08631ED-A90B-4453-A51C-431EEEB8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783CEB4B-84BE-41EB-9336-7DEBB32D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D23D21A4-F636-46B9-94AA-D74594EA0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94330BAC-CB11-4DAE-99A1-897F3CB4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CAA6E967-F654-4D19-867F-23F918A3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C1BB0605-040D-48A5-9E0E-4E0EA6AF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11E49C47-B6BB-4F3C-B7B5-B89196C1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EFCA5A5F-2653-4BBA-9166-8431F9F2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129EB171-FC5A-44F6-8721-6114ACAD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EAD35766-5770-4DE5-AFFC-6FB05683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9F5038F8-97A1-41C1-8FAF-DB697C729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069EB278-5761-4951-89F4-CFBC45A8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37895F5E-BCF7-4178-9F49-765FB135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50305D7C-D9B0-4E00-93AA-25D165F97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FB9FB71E-D3C4-4CBB-AD67-FCC1BF81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guyen/AppData/Local/Microsoft/Windows/INetCache/Content.Outlook/C8OF598P/Form%20tham%20kha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guyen/AppData/Local/Microsoft/Windows/INetCache/Content.Outlook/C8OF598P/K&#7871;%20ho&#7841;ch%20t&#7893;ng%20W02-U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guyen/AppData/Local/Microsoft/Windows/INetCache/Content.Outlook/C8OF598P/Fabric%2095-22-5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VSD"/>
      <sheetName val="Ydz"/>
      <sheetName val="Pattern"/>
      <sheetName val="BOL"/>
      <sheetName val="Spread"/>
      <sheetName val="use-optimal Ply"/>
      <sheetName val="1-X8-5J-9Z-FR-STPEX-BBK-TR2599"/>
      <sheetName val="2-2A-4Q-BBKL-FRL-TR2520"/>
      <sheetName val="3-2F-TBK-CK4322"/>
      <sheetName val="4-X9-CRT-TR2520"/>
      <sheetName val="5-XA-CRTLN-CK4005"/>
      <sheetName val="4H-LCINS-LN4396"/>
      <sheetName val="YEU CAU VAI CUTTING"/>
      <sheetName val="YEU CAU REN"/>
      <sheetName val="ass-return gửi kho"/>
      <sheetName val="Form tham khao"/>
      <sheetName val="1-X7-3Q-BK-MCUP-JE2999"/>
      <sheetName val="2-2A-BKLNG-JE2939"/>
      <sheetName val="3-2H-BLCTR-JE2999"/>
      <sheetName val="4-2J-BLCEL-LP4320"/>
      <sheetName val="5-3S-MCUPL-CK4011"/>
      <sheetName val="tem-chua"/>
      <sheetName val="tem-chu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quiry"/>
      <sheetName val="CUT"/>
      <sheetName val="Chú ý màu gộp 3 ngày từW45"/>
      <sheetName val="Check ren"/>
      <sheetName val="YCV"/>
      <sheetName val="check-pattern"/>
      <sheetName val="CUT US-GỘP"/>
      <sheetName val="Check WO chia nho"/>
      <sheetName val="Masterfile- Q"/>
      <sheetName val="Sheet1"/>
      <sheetName val="Sheet2"/>
      <sheetName val="Kế hoạch tổng W02-US"/>
    </sheetNames>
    <sheetDataSet>
      <sheetData sheetId="0"/>
      <sheetData sheetId="1">
        <row r="1">
          <cell r="B1" t="str">
            <v>Work lot/WL con</v>
          </cell>
          <cell r="C1" t="str">
            <v>Asortment/ WL mẹ</v>
          </cell>
          <cell r="D1" t="str">
            <v>Garment style/ Mã sản xuất</v>
          </cell>
          <cell r="E1" t="str">
            <v>Mnf style /Mã sản xuất</v>
          </cell>
          <cell r="F1" t="str">
            <v>Selling style/Mã bán hàng</v>
          </cell>
          <cell r="G1" t="str">
            <v>Packing style /Mã đóng gói</v>
          </cell>
          <cell r="H1" t="str">
            <v>Selling color /Màu bán hàng</v>
          </cell>
          <cell r="I1" t="str">
            <v>Mnf color /Màu sản xuất</v>
          </cell>
          <cell r="J1" t="str">
            <v>Size/ Cỡ</v>
          </cell>
          <cell r="K1" t="str">
            <v>Q'ty/ số lượng</v>
          </cell>
          <cell r="L1" t="str">
            <v>Plant/ Nhà máy cắt</v>
          </cell>
          <cell r="M1" t="str">
            <v>Note (Date issue plan cut) /Ghi chú (Ngày gửi kế hoạch cắt)</v>
          </cell>
          <cell r="N1" t="str">
            <v>Status / Tình trạng</v>
          </cell>
          <cell r="O1" t="str">
            <v>Cutting date/ Ngày cut</v>
          </cell>
          <cell r="P1" t="str">
            <v>Cut time/ Giờ cắt</v>
          </cell>
          <cell r="Q1" t="str">
            <v xml:space="preserve">Note Event &amp; Other </v>
          </cell>
          <cell r="R1" t="str">
            <v>Actual cut/ Thực tế cắt</v>
          </cell>
          <cell r="S1" t="str">
            <v>Sew date/ Ngày may</v>
          </cell>
          <cell r="T1" t="str">
            <v>Fabric status/ Tình trạng vải</v>
          </cell>
          <cell r="U1" t="str">
            <v>Sub fabric 1/
Vải thay thế 1</v>
          </cell>
          <cell r="V1" t="str">
            <v>Sub fabric 2/
Vải thay thế 2</v>
          </cell>
          <cell r="W1" t="str">
            <v>Sub fabric 3/
Vải thay thế 3</v>
          </cell>
          <cell r="X1" t="str">
            <v xml:space="preserve">Note Number Deviation/ Ghi chú số Deviation </v>
          </cell>
          <cell r="Y1" t="str">
            <v>ALT</v>
          </cell>
          <cell r="Z1" t="str">
            <v>Note GOTS/ GRS</v>
          </cell>
          <cell r="AA1" t="str">
            <v>group</v>
          </cell>
          <cell r="AB1" t="str">
            <v>Ngày làm KH</v>
          </cell>
          <cell r="AC1" t="str">
            <v>THAY ĐỔI KH</v>
          </cell>
          <cell r="AD1" t="str">
            <v>Ngày cắt thực/ nhóm</v>
          </cell>
          <cell r="AE1" t="str">
            <v>Ngày lấy vải</v>
          </cell>
        </row>
        <row r="2">
          <cell r="B2">
            <v>71278</v>
          </cell>
          <cell r="C2">
            <v>71277</v>
          </cell>
          <cell r="E2" t="str">
            <v>NB3439</v>
          </cell>
          <cell r="F2" t="str">
            <v>DF3439</v>
          </cell>
          <cell r="G2" t="str">
            <v>PH3439</v>
          </cell>
          <cell r="H2" t="str">
            <v xml:space="preserve">UN6 </v>
          </cell>
          <cell r="I2" t="str">
            <v xml:space="preserve">UN6 </v>
          </cell>
          <cell r="J2" t="str">
            <v>38B</v>
          </cell>
          <cell r="K2">
            <v>12</v>
          </cell>
          <cell r="M2" t="str">
            <v>Thêm mới gửi ngày 4.1</v>
          </cell>
          <cell r="N2">
            <v>1</v>
          </cell>
          <cell r="O2">
            <v>44571</v>
          </cell>
          <cell r="Q2" t="str">
            <v>_____ _</v>
          </cell>
          <cell r="S2">
            <v>44573</v>
          </cell>
          <cell r="X2" t="str">
            <v/>
          </cell>
          <cell r="Y2" t="str">
            <v>AL1</v>
          </cell>
          <cell r="AA2">
            <v>2202001</v>
          </cell>
          <cell r="AB2">
            <v>44567</v>
          </cell>
          <cell r="AD2">
            <v>44571</v>
          </cell>
          <cell r="AE2">
            <v>44569</v>
          </cell>
        </row>
        <row r="3">
          <cell r="B3">
            <v>71280</v>
          </cell>
          <cell r="C3">
            <v>71279</v>
          </cell>
          <cell r="E3" t="str">
            <v>NB3439</v>
          </cell>
          <cell r="F3" t="str">
            <v>DF3439</v>
          </cell>
          <cell r="G3" t="str">
            <v>PH3439</v>
          </cell>
          <cell r="H3" t="str">
            <v xml:space="preserve">UN6 </v>
          </cell>
          <cell r="I3" t="str">
            <v xml:space="preserve">UN6 </v>
          </cell>
          <cell r="J3" t="str">
            <v>38C</v>
          </cell>
          <cell r="K3">
            <v>12</v>
          </cell>
          <cell r="M3" t="str">
            <v>Thêm mới gửi ngày 4.1</v>
          </cell>
          <cell r="N3">
            <v>2</v>
          </cell>
          <cell r="O3">
            <v>44571</v>
          </cell>
          <cell r="Q3" t="str">
            <v>_____ _</v>
          </cell>
          <cell r="S3">
            <v>44573</v>
          </cell>
          <cell r="X3" t="str">
            <v/>
          </cell>
          <cell r="Y3" t="str">
            <v>AL1</v>
          </cell>
          <cell r="AA3">
            <v>2202001</v>
          </cell>
          <cell r="AB3">
            <v>44567</v>
          </cell>
          <cell r="AD3">
            <v>44571</v>
          </cell>
          <cell r="AE3">
            <v>44569</v>
          </cell>
        </row>
        <row r="4">
          <cell r="B4">
            <v>80093</v>
          </cell>
          <cell r="C4">
            <v>80092</v>
          </cell>
          <cell r="E4" t="str">
            <v>NB3439</v>
          </cell>
          <cell r="F4" t="str">
            <v>DF3439</v>
          </cell>
          <cell r="G4" t="str">
            <v>PH3439</v>
          </cell>
          <cell r="H4" t="str">
            <v xml:space="preserve">UN6 </v>
          </cell>
          <cell r="I4" t="str">
            <v xml:space="preserve">UN6 </v>
          </cell>
          <cell r="J4" t="str">
            <v>34DD</v>
          </cell>
          <cell r="K4">
            <v>12</v>
          </cell>
          <cell r="M4" t="str">
            <v>Thêm mới gửi ngày 4.1</v>
          </cell>
          <cell r="N4">
            <v>1</v>
          </cell>
          <cell r="O4">
            <v>44571</v>
          </cell>
          <cell r="Q4" t="str">
            <v>_____ _</v>
          </cell>
          <cell r="S4">
            <v>44573</v>
          </cell>
          <cell r="X4" t="str">
            <v/>
          </cell>
          <cell r="Y4" t="str">
            <v>AL1</v>
          </cell>
          <cell r="AA4">
            <v>2202001</v>
          </cell>
          <cell r="AB4">
            <v>44567</v>
          </cell>
          <cell r="AD4">
            <v>44571</v>
          </cell>
          <cell r="AE4">
            <v>44569</v>
          </cell>
        </row>
        <row r="5">
          <cell r="B5">
            <v>80095</v>
          </cell>
          <cell r="C5">
            <v>80094</v>
          </cell>
          <cell r="E5" t="str">
            <v>NB3439</v>
          </cell>
          <cell r="F5" t="str">
            <v>DF3439</v>
          </cell>
          <cell r="G5" t="str">
            <v>PH3439</v>
          </cell>
          <cell r="H5" t="str">
            <v xml:space="preserve">UN6 </v>
          </cell>
          <cell r="I5" t="str">
            <v xml:space="preserve">UN6 </v>
          </cell>
          <cell r="J5" t="str">
            <v>34C</v>
          </cell>
          <cell r="K5">
            <v>12</v>
          </cell>
          <cell r="M5" t="str">
            <v>Thêm mới gửi ngày 4.1</v>
          </cell>
          <cell r="N5">
            <v>1</v>
          </cell>
          <cell r="O5">
            <v>44571</v>
          </cell>
          <cell r="Q5" t="str">
            <v>_____ _</v>
          </cell>
          <cell r="S5">
            <v>44573</v>
          </cell>
          <cell r="X5" t="str">
            <v/>
          </cell>
          <cell r="Y5" t="str">
            <v>AL1</v>
          </cell>
          <cell r="AA5">
            <v>2202001</v>
          </cell>
          <cell r="AB5">
            <v>44567</v>
          </cell>
          <cell r="AD5">
            <v>44571</v>
          </cell>
          <cell r="AE5">
            <v>44569</v>
          </cell>
        </row>
        <row r="6">
          <cell r="B6">
            <v>80097</v>
          </cell>
          <cell r="C6">
            <v>80096</v>
          </cell>
          <cell r="E6" t="str">
            <v>NB3439</v>
          </cell>
          <cell r="F6" t="str">
            <v>DF3439</v>
          </cell>
          <cell r="G6" t="str">
            <v>PH3439</v>
          </cell>
          <cell r="H6" t="str">
            <v xml:space="preserve">UN6 </v>
          </cell>
          <cell r="I6" t="str">
            <v xml:space="preserve">UN6 </v>
          </cell>
          <cell r="J6" t="str">
            <v>36B</v>
          </cell>
          <cell r="K6">
            <v>12</v>
          </cell>
          <cell r="M6" t="str">
            <v>Thêm mới gửi ngày 4.1</v>
          </cell>
          <cell r="N6">
            <v>1</v>
          </cell>
          <cell r="O6">
            <v>44571</v>
          </cell>
          <cell r="Q6" t="str">
            <v>_____ _</v>
          </cell>
          <cell r="S6">
            <v>44573</v>
          </cell>
          <cell r="X6" t="str">
            <v/>
          </cell>
          <cell r="Y6" t="str">
            <v>AL1</v>
          </cell>
          <cell r="AA6">
            <v>2202001</v>
          </cell>
          <cell r="AB6">
            <v>44567</v>
          </cell>
          <cell r="AD6">
            <v>44571</v>
          </cell>
          <cell r="AE6">
            <v>44569</v>
          </cell>
        </row>
        <row r="7">
          <cell r="B7">
            <v>80099</v>
          </cell>
          <cell r="C7">
            <v>80098</v>
          </cell>
          <cell r="E7" t="str">
            <v>NB3439</v>
          </cell>
          <cell r="F7" t="str">
            <v>DF3439</v>
          </cell>
          <cell r="G7" t="str">
            <v>PH3439</v>
          </cell>
          <cell r="H7" t="str">
            <v xml:space="preserve">UN6 </v>
          </cell>
          <cell r="I7" t="str">
            <v xml:space="preserve">UN6 </v>
          </cell>
          <cell r="J7" t="str">
            <v>36C</v>
          </cell>
          <cell r="K7">
            <v>22</v>
          </cell>
          <cell r="M7" t="str">
            <v>Thêm mới gửi ngày 4.1</v>
          </cell>
          <cell r="N7">
            <v>1</v>
          </cell>
          <cell r="O7">
            <v>44571</v>
          </cell>
          <cell r="Q7" t="str">
            <v>_____ _</v>
          </cell>
          <cell r="S7">
            <v>44573</v>
          </cell>
          <cell r="X7" t="str">
            <v/>
          </cell>
          <cell r="Y7" t="str">
            <v>AL1</v>
          </cell>
          <cell r="AA7">
            <v>2202001</v>
          </cell>
          <cell r="AB7">
            <v>44567</v>
          </cell>
          <cell r="AD7">
            <v>44571</v>
          </cell>
          <cell r="AE7">
            <v>44569</v>
          </cell>
        </row>
        <row r="8">
          <cell r="B8">
            <v>80101</v>
          </cell>
          <cell r="C8">
            <v>80100</v>
          </cell>
          <cell r="E8" t="str">
            <v>NB3439</v>
          </cell>
          <cell r="F8" t="str">
            <v>DF3439</v>
          </cell>
          <cell r="G8" t="str">
            <v>PH3439</v>
          </cell>
          <cell r="H8" t="str">
            <v xml:space="preserve">UN6 </v>
          </cell>
          <cell r="I8" t="str">
            <v xml:space="preserve">UN6 </v>
          </cell>
          <cell r="J8" t="str">
            <v>36DD</v>
          </cell>
          <cell r="K8">
            <v>12</v>
          </cell>
          <cell r="M8" t="str">
            <v>Thêm mới gửi ngày 4.1</v>
          </cell>
          <cell r="N8">
            <v>1</v>
          </cell>
          <cell r="O8">
            <v>44571</v>
          </cell>
          <cell r="Q8" t="str">
            <v>_____ _</v>
          </cell>
          <cell r="S8">
            <v>44573</v>
          </cell>
          <cell r="X8" t="str">
            <v/>
          </cell>
          <cell r="Y8" t="str">
            <v>AL1</v>
          </cell>
          <cell r="AA8">
            <v>2202001</v>
          </cell>
          <cell r="AB8">
            <v>44567</v>
          </cell>
          <cell r="AD8">
            <v>44571</v>
          </cell>
          <cell r="AE8">
            <v>44569</v>
          </cell>
        </row>
        <row r="9">
          <cell r="B9">
            <v>80103</v>
          </cell>
          <cell r="C9">
            <v>80102</v>
          </cell>
          <cell r="E9" t="str">
            <v>NB3439</v>
          </cell>
          <cell r="F9" t="str">
            <v>DF3439</v>
          </cell>
          <cell r="G9" t="str">
            <v>PH3439</v>
          </cell>
          <cell r="H9" t="str">
            <v xml:space="preserve">UN6 </v>
          </cell>
          <cell r="I9" t="str">
            <v xml:space="preserve">UN6 </v>
          </cell>
          <cell r="J9" t="str">
            <v>38B</v>
          </cell>
          <cell r="K9">
            <v>12</v>
          </cell>
          <cell r="M9" t="str">
            <v>Thêm mới gửi ngày 4.1</v>
          </cell>
          <cell r="N9">
            <v>1</v>
          </cell>
          <cell r="O9">
            <v>44571</v>
          </cell>
          <cell r="Q9" t="str">
            <v>_____ _</v>
          </cell>
          <cell r="S9">
            <v>44573</v>
          </cell>
          <cell r="X9" t="str">
            <v/>
          </cell>
          <cell r="Y9" t="str">
            <v>AL1</v>
          </cell>
          <cell r="AA9">
            <v>2202001</v>
          </cell>
          <cell r="AB9">
            <v>44567</v>
          </cell>
          <cell r="AD9">
            <v>44571</v>
          </cell>
          <cell r="AE9">
            <v>44569</v>
          </cell>
        </row>
        <row r="10">
          <cell r="B10">
            <v>80106</v>
          </cell>
          <cell r="C10">
            <v>80105</v>
          </cell>
          <cell r="E10" t="str">
            <v>NB3439</v>
          </cell>
          <cell r="F10" t="str">
            <v>DF3439</v>
          </cell>
          <cell r="G10" t="str">
            <v>PH3439</v>
          </cell>
          <cell r="H10" t="str">
            <v xml:space="preserve">UN6 </v>
          </cell>
          <cell r="I10" t="str">
            <v xml:space="preserve">UN6 </v>
          </cell>
          <cell r="J10" t="str">
            <v>40B</v>
          </cell>
          <cell r="K10">
            <v>12</v>
          </cell>
          <cell r="M10" t="str">
            <v>Thêm mới gửi ngày 4.1</v>
          </cell>
          <cell r="N10">
            <v>1</v>
          </cell>
          <cell r="O10">
            <v>44571</v>
          </cell>
          <cell r="Q10" t="str">
            <v>_____ _</v>
          </cell>
          <cell r="S10">
            <v>44573</v>
          </cell>
          <cell r="X10" t="str">
            <v/>
          </cell>
          <cell r="Y10" t="str">
            <v>AL1</v>
          </cell>
          <cell r="AA10">
            <v>2202001</v>
          </cell>
          <cell r="AB10">
            <v>44567</v>
          </cell>
          <cell r="AD10">
            <v>44571</v>
          </cell>
          <cell r="AE10">
            <v>44569</v>
          </cell>
        </row>
        <row r="11">
          <cell r="B11">
            <v>80108</v>
          </cell>
          <cell r="C11">
            <v>80107</v>
          </cell>
          <cell r="E11" t="str">
            <v>NB3439</v>
          </cell>
          <cell r="F11" t="str">
            <v>DF3439</v>
          </cell>
          <cell r="G11" t="str">
            <v>PH3439</v>
          </cell>
          <cell r="H11" t="str">
            <v xml:space="preserve">UN6 </v>
          </cell>
          <cell r="I11" t="str">
            <v xml:space="preserve">UN6 </v>
          </cell>
          <cell r="J11" t="str">
            <v>40DD</v>
          </cell>
          <cell r="K11">
            <v>12</v>
          </cell>
          <cell r="M11" t="str">
            <v>Thêm mới gửi ngày 4.1</v>
          </cell>
          <cell r="N11">
            <v>1</v>
          </cell>
          <cell r="O11">
            <v>44571</v>
          </cell>
          <cell r="Q11" t="str">
            <v>_____ _</v>
          </cell>
          <cell r="S11">
            <v>44573</v>
          </cell>
          <cell r="X11" t="str">
            <v/>
          </cell>
          <cell r="Y11" t="str">
            <v>AL1</v>
          </cell>
          <cell r="AA11">
            <v>2202001</v>
          </cell>
          <cell r="AB11">
            <v>44567</v>
          </cell>
          <cell r="AD11">
            <v>44571</v>
          </cell>
          <cell r="AE11">
            <v>44569</v>
          </cell>
        </row>
        <row r="12">
          <cell r="B12">
            <v>80112</v>
          </cell>
          <cell r="C12">
            <v>80111</v>
          </cell>
          <cell r="E12" t="str">
            <v>NB3439</v>
          </cell>
          <cell r="F12" t="str">
            <v>DF3439</v>
          </cell>
          <cell r="G12" t="str">
            <v>PH3439</v>
          </cell>
          <cell r="H12" t="str">
            <v xml:space="preserve">UN6 </v>
          </cell>
          <cell r="I12" t="str">
            <v xml:space="preserve">UN6 </v>
          </cell>
          <cell r="J12" t="str">
            <v>38C</v>
          </cell>
          <cell r="K12">
            <v>24</v>
          </cell>
          <cell r="M12" t="str">
            <v>Thêm mới gửi ngày 4.1</v>
          </cell>
          <cell r="N12">
            <v>1</v>
          </cell>
          <cell r="O12">
            <v>44571</v>
          </cell>
          <cell r="Q12" t="str">
            <v>_____ _</v>
          </cell>
          <cell r="S12">
            <v>44573</v>
          </cell>
          <cell r="X12" t="str">
            <v/>
          </cell>
          <cell r="Y12" t="str">
            <v>AL1</v>
          </cell>
          <cell r="AA12">
            <v>2202001</v>
          </cell>
          <cell r="AB12">
            <v>44567</v>
          </cell>
          <cell r="AD12">
            <v>44571</v>
          </cell>
          <cell r="AE12">
            <v>44569</v>
          </cell>
        </row>
        <row r="13">
          <cell r="B13">
            <v>947629</v>
          </cell>
          <cell r="C13">
            <v>947628</v>
          </cell>
          <cell r="E13" t="str">
            <v>NB3439</v>
          </cell>
          <cell r="F13" t="str">
            <v>DF3439</v>
          </cell>
          <cell r="G13" t="str">
            <v>PH3439</v>
          </cell>
          <cell r="H13" t="str">
            <v xml:space="preserve">UN6 </v>
          </cell>
          <cell r="I13" t="str">
            <v xml:space="preserve">UN6 </v>
          </cell>
          <cell r="J13" t="str">
            <v>34C</v>
          </cell>
          <cell r="K13">
            <v>12</v>
          </cell>
          <cell r="M13" t="str">
            <v>Thêm mới gửi ngày 4.1</v>
          </cell>
          <cell r="N13">
            <v>2</v>
          </cell>
          <cell r="O13">
            <v>44572</v>
          </cell>
          <cell r="Q13" t="str">
            <v>_____ _</v>
          </cell>
          <cell r="S13">
            <v>44574</v>
          </cell>
          <cell r="X13" t="str">
            <v/>
          </cell>
          <cell r="Y13" t="str">
            <v>AL1</v>
          </cell>
          <cell r="AA13">
            <v>2202001</v>
          </cell>
          <cell r="AB13">
            <v>44567</v>
          </cell>
          <cell r="AD13">
            <v>44571</v>
          </cell>
          <cell r="AE13">
            <v>44569</v>
          </cell>
        </row>
        <row r="14">
          <cell r="B14">
            <v>947632</v>
          </cell>
          <cell r="C14">
            <v>947630</v>
          </cell>
          <cell r="E14" t="str">
            <v>NB3439</v>
          </cell>
          <cell r="F14" t="str">
            <v>DF3439</v>
          </cell>
          <cell r="G14" t="str">
            <v>PH3439</v>
          </cell>
          <cell r="H14" t="str">
            <v xml:space="preserve">UN6 </v>
          </cell>
          <cell r="I14" t="str">
            <v xml:space="preserve">UN6 </v>
          </cell>
          <cell r="J14" t="str">
            <v>38B</v>
          </cell>
          <cell r="K14">
            <v>12</v>
          </cell>
          <cell r="M14" t="str">
            <v>Thêm mới gửi ngày 4.1</v>
          </cell>
          <cell r="N14">
            <v>2</v>
          </cell>
          <cell r="O14">
            <v>44572</v>
          </cell>
          <cell r="Q14" t="str">
            <v>_____ _</v>
          </cell>
          <cell r="S14">
            <v>44574</v>
          </cell>
          <cell r="X14" t="str">
            <v/>
          </cell>
          <cell r="Y14" t="str">
            <v>AL1</v>
          </cell>
          <cell r="AA14">
            <v>2202001</v>
          </cell>
          <cell r="AB14">
            <v>44567</v>
          </cell>
          <cell r="AD14">
            <v>44571</v>
          </cell>
          <cell r="AE14">
            <v>44569</v>
          </cell>
        </row>
        <row r="15">
          <cell r="B15">
            <v>947634</v>
          </cell>
          <cell r="C15">
            <v>947633</v>
          </cell>
          <cell r="E15" t="str">
            <v>NB3439</v>
          </cell>
          <cell r="F15" t="str">
            <v>DF3439</v>
          </cell>
          <cell r="G15" t="str">
            <v>PH3439</v>
          </cell>
          <cell r="H15" t="str">
            <v xml:space="preserve">UN6 </v>
          </cell>
          <cell r="I15" t="str">
            <v xml:space="preserve">UN6 </v>
          </cell>
          <cell r="J15" t="str">
            <v>38C</v>
          </cell>
          <cell r="K15">
            <v>14</v>
          </cell>
          <cell r="M15" t="str">
            <v>Thêm mới gửi ngày 4.1</v>
          </cell>
          <cell r="N15">
            <v>2</v>
          </cell>
          <cell r="O15">
            <v>44572</v>
          </cell>
          <cell r="Q15" t="str">
            <v>_____ _</v>
          </cell>
          <cell r="S15">
            <v>44574</v>
          </cell>
          <cell r="X15" t="str">
            <v/>
          </cell>
          <cell r="Y15" t="str">
            <v>AL1</v>
          </cell>
          <cell r="AA15">
            <v>2202001</v>
          </cell>
          <cell r="AB15">
            <v>44567</v>
          </cell>
          <cell r="AD15">
            <v>44571</v>
          </cell>
          <cell r="AE15">
            <v>44569</v>
          </cell>
        </row>
        <row r="16">
          <cell r="B16">
            <v>947637</v>
          </cell>
          <cell r="C16">
            <v>947635</v>
          </cell>
          <cell r="E16" t="str">
            <v>NB3439</v>
          </cell>
          <cell r="F16" t="str">
            <v>DF3439</v>
          </cell>
          <cell r="G16" t="str">
            <v>PH3439</v>
          </cell>
          <cell r="H16" t="str">
            <v xml:space="preserve">UN6 </v>
          </cell>
          <cell r="I16" t="str">
            <v xml:space="preserve">UN6 </v>
          </cell>
          <cell r="J16" t="str">
            <v>40B</v>
          </cell>
          <cell r="K16">
            <v>12</v>
          </cell>
          <cell r="M16" t="str">
            <v>Thêm mới gửi ngày 4.1</v>
          </cell>
          <cell r="N16">
            <v>2</v>
          </cell>
          <cell r="O16">
            <v>44572</v>
          </cell>
          <cell r="Q16" t="str">
            <v>_____ _</v>
          </cell>
          <cell r="S16">
            <v>44574</v>
          </cell>
          <cell r="X16" t="str">
            <v/>
          </cell>
          <cell r="Y16" t="str">
            <v>AL1</v>
          </cell>
          <cell r="AA16">
            <v>2202001</v>
          </cell>
          <cell r="AB16">
            <v>44567</v>
          </cell>
          <cell r="AD16">
            <v>44571</v>
          </cell>
          <cell r="AE16">
            <v>44569</v>
          </cell>
        </row>
        <row r="17">
          <cell r="B17">
            <v>947641</v>
          </cell>
          <cell r="C17">
            <v>947638</v>
          </cell>
          <cell r="E17" t="str">
            <v>NB3439</v>
          </cell>
          <cell r="F17" t="str">
            <v>DF3439</v>
          </cell>
          <cell r="G17" t="str">
            <v>PH3439</v>
          </cell>
          <cell r="H17" t="str">
            <v xml:space="preserve">UN6 </v>
          </cell>
          <cell r="I17" t="str">
            <v xml:space="preserve">UN6 </v>
          </cell>
          <cell r="J17" t="str">
            <v>40DD</v>
          </cell>
          <cell r="K17">
            <v>12</v>
          </cell>
          <cell r="M17" t="str">
            <v>Thêm mới gửi ngày 4.1</v>
          </cell>
          <cell r="N17">
            <v>2</v>
          </cell>
          <cell r="O17">
            <v>44572</v>
          </cell>
          <cell r="Q17" t="str">
            <v>_____ _</v>
          </cell>
          <cell r="S17">
            <v>44574</v>
          </cell>
          <cell r="X17" t="str">
            <v/>
          </cell>
          <cell r="Y17" t="str">
            <v>AL1</v>
          </cell>
          <cell r="AA17">
            <v>2202001</v>
          </cell>
          <cell r="AB17">
            <v>44567</v>
          </cell>
          <cell r="AD17">
            <v>44571</v>
          </cell>
          <cell r="AE17">
            <v>44569</v>
          </cell>
        </row>
        <row r="18">
          <cell r="B18">
            <v>948300</v>
          </cell>
          <cell r="C18">
            <v>948298</v>
          </cell>
          <cell r="E18" t="str">
            <v>NB3439</v>
          </cell>
          <cell r="F18" t="str">
            <v>DF3439</v>
          </cell>
          <cell r="G18" t="str">
            <v>PH3439</v>
          </cell>
          <cell r="H18" t="str">
            <v xml:space="preserve">UN6 </v>
          </cell>
          <cell r="I18" t="str">
            <v xml:space="preserve">UN6 </v>
          </cell>
          <cell r="J18" t="str">
            <v>42B</v>
          </cell>
          <cell r="K18">
            <v>12</v>
          </cell>
          <cell r="M18" t="str">
            <v>Thêm mới gửi ngày 4.1</v>
          </cell>
          <cell r="N18">
            <v>2</v>
          </cell>
          <cell r="O18">
            <v>44572</v>
          </cell>
          <cell r="Q18" t="str">
            <v>_____ _</v>
          </cell>
          <cell r="S18">
            <v>44574</v>
          </cell>
          <cell r="X18" t="str">
            <v/>
          </cell>
          <cell r="Y18" t="str">
            <v>AL1</v>
          </cell>
          <cell r="AA18">
            <v>2202001</v>
          </cell>
          <cell r="AB18">
            <v>44567</v>
          </cell>
          <cell r="AD18">
            <v>44571</v>
          </cell>
          <cell r="AE18">
            <v>44569</v>
          </cell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>
            <v>44568</v>
          </cell>
          <cell r="AC19"/>
          <cell r="AD19" t="str">
            <v/>
          </cell>
          <cell r="AE19">
            <v>44569</v>
          </cell>
        </row>
        <row r="20">
          <cell r="B20">
            <v>71234</v>
          </cell>
          <cell r="C20">
            <v>71233</v>
          </cell>
          <cell r="E20" t="str">
            <v>NB3439</v>
          </cell>
          <cell r="F20" t="str">
            <v>DF3439</v>
          </cell>
          <cell r="G20" t="str">
            <v>PH3439</v>
          </cell>
          <cell r="H20" t="str">
            <v xml:space="preserve">XBK </v>
          </cell>
          <cell r="I20" t="str">
            <v xml:space="preserve">XBK </v>
          </cell>
          <cell r="J20" t="str">
            <v>34C</v>
          </cell>
          <cell r="K20">
            <v>12</v>
          </cell>
          <cell r="M20" t="str">
            <v>Thêm mới gửi ngày 4.1</v>
          </cell>
          <cell r="N20">
            <v>2</v>
          </cell>
          <cell r="O20">
            <v>44572</v>
          </cell>
          <cell r="Q20" t="str">
            <v>_____ _</v>
          </cell>
          <cell r="S20">
            <v>44574</v>
          </cell>
          <cell r="X20" t="str">
            <v/>
          </cell>
          <cell r="Y20" t="str">
            <v>AL1</v>
          </cell>
          <cell r="AA20">
            <v>2202002</v>
          </cell>
          <cell r="AB20">
            <v>44568</v>
          </cell>
          <cell r="AD20">
            <v>44572</v>
          </cell>
          <cell r="AE20">
            <v>44571</v>
          </cell>
        </row>
        <row r="21">
          <cell r="B21">
            <v>71236</v>
          </cell>
          <cell r="C21">
            <v>71235</v>
          </cell>
          <cell r="E21" t="str">
            <v>NB3439</v>
          </cell>
          <cell r="F21" t="str">
            <v>DF3439</v>
          </cell>
          <cell r="G21" t="str">
            <v>PH3439</v>
          </cell>
          <cell r="H21" t="str">
            <v xml:space="preserve">XBK </v>
          </cell>
          <cell r="I21" t="str">
            <v xml:space="preserve">XBK </v>
          </cell>
          <cell r="J21" t="str">
            <v>34DD</v>
          </cell>
          <cell r="K21">
            <v>12</v>
          </cell>
          <cell r="M21" t="str">
            <v>Thêm mới gửi ngày 4.1</v>
          </cell>
          <cell r="N21">
            <v>2</v>
          </cell>
          <cell r="O21">
            <v>44572</v>
          </cell>
          <cell r="Q21" t="str">
            <v>_____ _</v>
          </cell>
          <cell r="S21">
            <v>44574</v>
          </cell>
          <cell r="X21" t="str">
            <v/>
          </cell>
          <cell r="Y21" t="str">
            <v>AL1</v>
          </cell>
          <cell r="AA21">
            <v>2202002</v>
          </cell>
          <cell r="AB21">
            <v>44568</v>
          </cell>
          <cell r="AD21">
            <v>44572</v>
          </cell>
          <cell r="AE21">
            <v>44571</v>
          </cell>
        </row>
        <row r="22">
          <cell r="B22">
            <v>71243</v>
          </cell>
          <cell r="C22">
            <v>71242</v>
          </cell>
          <cell r="E22" t="str">
            <v>NB3439</v>
          </cell>
          <cell r="F22" t="str">
            <v>DF3439</v>
          </cell>
          <cell r="G22" t="str">
            <v>PH3439</v>
          </cell>
          <cell r="H22" t="str">
            <v xml:space="preserve">XBK </v>
          </cell>
          <cell r="I22" t="str">
            <v xml:space="preserve">XBK </v>
          </cell>
          <cell r="J22" t="str">
            <v>36B</v>
          </cell>
          <cell r="K22">
            <v>12</v>
          </cell>
          <cell r="M22" t="str">
            <v>Thêm mới gửi ngày 4.1</v>
          </cell>
          <cell r="N22">
            <v>2</v>
          </cell>
          <cell r="O22">
            <v>44572</v>
          </cell>
          <cell r="Q22" t="str">
            <v>_____ _</v>
          </cell>
          <cell r="S22">
            <v>44574</v>
          </cell>
          <cell r="X22" t="str">
            <v/>
          </cell>
          <cell r="Y22" t="str">
            <v>AL1</v>
          </cell>
          <cell r="AA22">
            <v>2202002</v>
          </cell>
          <cell r="AB22">
            <v>44568</v>
          </cell>
          <cell r="AD22">
            <v>44572</v>
          </cell>
          <cell r="AE22">
            <v>44571</v>
          </cell>
        </row>
        <row r="23">
          <cell r="B23">
            <v>71245</v>
          </cell>
          <cell r="C23">
            <v>71244</v>
          </cell>
          <cell r="E23" t="str">
            <v>NB3439</v>
          </cell>
          <cell r="F23" t="str">
            <v>DF3439</v>
          </cell>
          <cell r="G23" t="str">
            <v>PH3439</v>
          </cell>
          <cell r="H23" t="str">
            <v xml:space="preserve">XBK </v>
          </cell>
          <cell r="I23" t="str">
            <v xml:space="preserve">XBK </v>
          </cell>
          <cell r="J23" t="str">
            <v>36D</v>
          </cell>
          <cell r="K23">
            <v>12</v>
          </cell>
          <cell r="M23" t="str">
            <v>Thêm mới gửi ngày 4.1</v>
          </cell>
          <cell r="N23">
            <v>2</v>
          </cell>
          <cell r="O23">
            <v>44572</v>
          </cell>
          <cell r="Q23" t="str">
            <v>_____ _</v>
          </cell>
          <cell r="S23">
            <v>44574</v>
          </cell>
          <cell r="X23" t="str">
            <v/>
          </cell>
          <cell r="Y23" t="str">
            <v>AL1</v>
          </cell>
          <cell r="AA23">
            <v>2202002</v>
          </cell>
          <cell r="AB23">
            <v>44568</v>
          </cell>
          <cell r="AD23">
            <v>44572</v>
          </cell>
          <cell r="AE23">
            <v>44571</v>
          </cell>
        </row>
        <row r="24">
          <cell r="B24">
            <v>71263</v>
          </cell>
          <cell r="C24">
            <v>71261</v>
          </cell>
          <cell r="E24" t="str">
            <v>NB3439</v>
          </cell>
          <cell r="F24" t="str">
            <v>DF3439</v>
          </cell>
          <cell r="G24" t="str">
            <v>PH3439</v>
          </cell>
          <cell r="H24" t="str">
            <v xml:space="preserve">XBK </v>
          </cell>
          <cell r="I24" t="str">
            <v xml:space="preserve">XBK </v>
          </cell>
          <cell r="J24" t="str">
            <v>38B</v>
          </cell>
          <cell r="K24">
            <v>12</v>
          </cell>
          <cell r="M24" t="str">
            <v>Thêm mới gửi ngày 4.1</v>
          </cell>
          <cell r="N24">
            <v>2</v>
          </cell>
          <cell r="O24">
            <v>44572</v>
          </cell>
          <cell r="Q24" t="str">
            <v>_____ _</v>
          </cell>
          <cell r="S24">
            <v>44574</v>
          </cell>
          <cell r="X24" t="str">
            <v/>
          </cell>
          <cell r="Y24" t="str">
            <v>AL1</v>
          </cell>
          <cell r="AA24">
            <v>2202002</v>
          </cell>
          <cell r="AB24">
            <v>44568</v>
          </cell>
          <cell r="AD24">
            <v>44572</v>
          </cell>
          <cell r="AE24">
            <v>44571</v>
          </cell>
        </row>
        <row r="25">
          <cell r="B25">
            <v>71266</v>
          </cell>
          <cell r="C25">
            <v>71265</v>
          </cell>
          <cell r="E25" t="str">
            <v>NB3439</v>
          </cell>
          <cell r="F25" t="str">
            <v>DF3439</v>
          </cell>
          <cell r="G25" t="str">
            <v>PH3439</v>
          </cell>
          <cell r="H25" t="str">
            <v xml:space="preserve">XBK </v>
          </cell>
          <cell r="I25" t="str">
            <v xml:space="preserve">XBK </v>
          </cell>
          <cell r="J25" t="str">
            <v>38C</v>
          </cell>
          <cell r="K25">
            <v>18</v>
          </cell>
          <cell r="M25" t="str">
            <v>Thêm mới gửi ngày 4.1</v>
          </cell>
          <cell r="N25">
            <v>2</v>
          </cell>
          <cell r="O25">
            <v>44572</v>
          </cell>
          <cell r="Q25" t="str">
            <v>_____ _</v>
          </cell>
          <cell r="S25">
            <v>44574</v>
          </cell>
          <cell r="X25" t="str">
            <v/>
          </cell>
          <cell r="Y25" t="str">
            <v>AL1</v>
          </cell>
          <cell r="AA25">
            <v>2202002</v>
          </cell>
          <cell r="AB25">
            <v>44568</v>
          </cell>
          <cell r="AD25">
            <v>44572</v>
          </cell>
          <cell r="AE25">
            <v>44571</v>
          </cell>
        </row>
        <row r="26">
          <cell r="B26">
            <v>71270</v>
          </cell>
          <cell r="C26">
            <v>71268</v>
          </cell>
          <cell r="E26" t="str">
            <v>NB3439</v>
          </cell>
          <cell r="F26" t="str">
            <v>DF3439</v>
          </cell>
          <cell r="G26" t="str">
            <v>PH3439</v>
          </cell>
          <cell r="H26" t="str">
            <v xml:space="preserve">XBK </v>
          </cell>
          <cell r="I26" t="str">
            <v xml:space="preserve">XBK </v>
          </cell>
          <cell r="J26" t="str">
            <v>36C</v>
          </cell>
          <cell r="K26">
            <v>16</v>
          </cell>
          <cell r="M26" t="str">
            <v>Thêm mới gửi ngày 4.1</v>
          </cell>
          <cell r="N26">
            <v>2</v>
          </cell>
          <cell r="O26">
            <v>44572</v>
          </cell>
          <cell r="Q26" t="str">
            <v>_____ _</v>
          </cell>
          <cell r="S26">
            <v>44574</v>
          </cell>
          <cell r="X26" t="str">
            <v/>
          </cell>
          <cell r="Y26" t="str">
            <v>AL1</v>
          </cell>
          <cell r="AA26">
            <v>2202002</v>
          </cell>
          <cell r="AB26">
            <v>44568</v>
          </cell>
          <cell r="AD26">
            <v>44572</v>
          </cell>
          <cell r="AE26">
            <v>44571</v>
          </cell>
        </row>
        <row r="27">
          <cell r="B27"/>
          <cell r="C27"/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>
            <v>44568</v>
          </cell>
          <cell r="AC27"/>
          <cell r="AD27" t="str">
            <v/>
          </cell>
          <cell r="AE27">
            <v>44571</v>
          </cell>
        </row>
        <row r="28">
          <cell r="B28">
            <v>266344</v>
          </cell>
          <cell r="C28">
            <v>266343</v>
          </cell>
          <cell r="E28" t="str">
            <v>NB9L02</v>
          </cell>
          <cell r="F28" t="str">
            <v>09402</v>
          </cell>
          <cell r="G28" t="str">
            <v>PH9402</v>
          </cell>
          <cell r="H28" t="str">
            <v xml:space="preserve">CM3 </v>
          </cell>
          <cell r="I28" t="str">
            <v xml:space="preserve">CM3 </v>
          </cell>
          <cell r="J28" t="str">
            <v>36B</v>
          </cell>
          <cell r="K28">
            <v>20</v>
          </cell>
          <cell r="M28" t="str">
            <v>Thêm mới gửi ngày 4.1</v>
          </cell>
          <cell r="N28">
            <v>1</v>
          </cell>
          <cell r="O28">
            <v>44571</v>
          </cell>
          <cell r="Q28" t="str">
            <v>_____ _</v>
          </cell>
          <cell r="S28">
            <v>44573</v>
          </cell>
          <cell r="X28" t="str">
            <v/>
          </cell>
          <cell r="Y28" t="str">
            <v>AL1</v>
          </cell>
          <cell r="AA28">
            <v>2202003</v>
          </cell>
          <cell r="AB28">
            <v>44567</v>
          </cell>
          <cell r="AD28">
            <v>44571</v>
          </cell>
          <cell r="AE28">
            <v>44569</v>
          </cell>
        </row>
        <row r="29">
          <cell r="B29">
            <v>266346</v>
          </cell>
          <cell r="C29">
            <v>266345</v>
          </cell>
          <cell r="E29" t="str">
            <v>NB9L02</v>
          </cell>
          <cell r="F29" t="str">
            <v>09402</v>
          </cell>
          <cell r="G29" t="str">
            <v>PH9402</v>
          </cell>
          <cell r="H29" t="str">
            <v xml:space="preserve">CM3 </v>
          </cell>
          <cell r="I29" t="str">
            <v xml:space="preserve">CM3 </v>
          </cell>
          <cell r="J29" t="str">
            <v>34B</v>
          </cell>
          <cell r="K29">
            <v>15</v>
          </cell>
          <cell r="M29" t="str">
            <v>Thêm mới gửi ngày 4.1</v>
          </cell>
          <cell r="N29">
            <v>1</v>
          </cell>
          <cell r="O29">
            <v>44571</v>
          </cell>
          <cell r="Q29" t="str">
            <v>_____ _</v>
          </cell>
          <cell r="S29">
            <v>44573</v>
          </cell>
          <cell r="X29" t="str">
            <v/>
          </cell>
          <cell r="Y29" t="str">
            <v>AL1</v>
          </cell>
          <cell r="AA29">
            <v>2202003</v>
          </cell>
          <cell r="AB29">
            <v>44567</v>
          </cell>
          <cell r="AD29">
            <v>44571</v>
          </cell>
          <cell r="AE29">
            <v>44569</v>
          </cell>
        </row>
        <row r="30">
          <cell r="B30">
            <v>266348</v>
          </cell>
          <cell r="C30">
            <v>266347</v>
          </cell>
          <cell r="E30" t="str">
            <v>NB9L02</v>
          </cell>
          <cell r="F30" t="str">
            <v>09402</v>
          </cell>
          <cell r="G30" t="str">
            <v>PH9402</v>
          </cell>
          <cell r="H30" t="str">
            <v xml:space="preserve">CM3 </v>
          </cell>
          <cell r="I30" t="str">
            <v xml:space="preserve">CM3 </v>
          </cell>
          <cell r="J30" t="str">
            <v>38C</v>
          </cell>
          <cell r="K30">
            <v>15</v>
          </cell>
          <cell r="M30" t="str">
            <v>Thêm mới gửi ngày 4.1</v>
          </cell>
          <cell r="N30">
            <v>1</v>
          </cell>
          <cell r="O30">
            <v>44571</v>
          </cell>
          <cell r="Q30" t="str">
            <v>_____ _</v>
          </cell>
          <cell r="S30">
            <v>44574</v>
          </cell>
          <cell r="X30" t="str">
            <v/>
          </cell>
          <cell r="Y30" t="str">
            <v>AL1</v>
          </cell>
          <cell r="AA30">
            <v>2202003</v>
          </cell>
          <cell r="AB30">
            <v>44567</v>
          </cell>
          <cell r="AD30">
            <v>44571</v>
          </cell>
          <cell r="AE30">
            <v>44569</v>
          </cell>
        </row>
        <row r="31">
          <cell r="B31">
            <v>266350</v>
          </cell>
          <cell r="C31">
            <v>266349</v>
          </cell>
          <cell r="E31" t="str">
            <v>NB9L02</v>
          </cell>
          <cell r="F31" t="str">
            <v>09402</v>
          </cell>
          <cell r="G31" t="str">
            <v>PH9402</v>
          </cell>
          <cell r="H31" t="str">
            <v xml:space="preserve">CM3 </v>
          </cell>
          <cell r="I31" t="str">
            <v xml:space="preserve">CM3 </v>
          </cell>
          <cell r="J31" t="str">
            <v>34C</v>
          </cell>
          <cell r="K31">
            <v>15</v>
          </cell>
          <cell r="M31" t="str">
            <v>Thêm mới gửi ngày 4.1</v>
          </cell>
          <cell r="N31">
            <v>1</v>
          </cell>
          <cell r="O31">
            <v>44571</v>
          </cell>
          <cell r="Q31" t="str">
            <v>_____ _</v>
          </cell>
          <cell r="S31">
            <v>44574</v>
          </cell>
          <cell r="X31" t="str">
            <v/>
          </cell>
          <cell r="Y31" t="str">
            <v>AL1</v>
          </cell>
          <cell r="AA31">
            <v>2202003</v>
          </cell>
          <cell r="AB31">
            <v>44567</v>
          </cell>
          <cell r="AD31">
            <v>44571</v>
          </cell>
          <cell r="AE31">
            <v>44569</v>
          </cell>
        </row>
        <row r="32">
          <cell r="B32">
            <v>266354</v>
          </cell>
          <cell r="C32">
            <v>266353</v>
          </cell>
          <cell r="E32" t="str">
            <v>NB9L02</v>
          </cell>
          <cell r="F32" t="str">
            <v>09402</v>
          </cell>
          <cell r="G32" t="str">
            <v>PH9402</v>
          </cell>
          <cell r="H32" t="str">
            <v xml:space="preserve">CM3 </v>
          </cell>
          <cell r="I32" t="str">
            <v xml:space="preserve">CM3 </v>
          </cell>
          <cell r="J32" t="str">
            <v>36C</v>
          </cell>
          <cell r="K32">
            <v>25</v>
          </cell>
          <cell r="M32" t="str">
            <v>Thêm mới gửi ngày 4.1</v>
          </cell>
          <cell r="N32">
            <v>1</v>
          </cell>
          <cell r="O32">
            <v>44571</v>
          </cell>
          <cell r="Q32" t="str">
            <v>_____ _</v>
          </cell>
          <cell r="S32">
            <v>44574</v>
          </cell>
          <cell r="X32" t="str">
            <v/>
          </cell>
          <cell r="Y32" t="str">
            <v>AL1</v>
          </cell>
          <cell r="AA32">
            <v>2202003</v>
          </cell>
          <cell r="AB32">
            <v>44567</v>
          </cell>
          <cell r="AD32">
            <v>44571</v>
          </cell>
          <cell r="AE32">
            <v>44569</v>
          </cell>
        </row>
        <row r="33">
          <cell r="B33">
            <v>266356</v>
          </cell>
          <cell r="C33">
            <v>266355</v>
          </cell>
          <cell r="E33" t="str">
            <v>NB9L02</v>
          </cell>
          <cell r="F33" t="str">
            <v>09402</v>
          </cell>
          <cell r="G33" t="str">
            <v>PH9402</v>
          </cell>
          <cell r="H33" t="str">
            <v xml:space="preserve">CM3 </v>
          </cell>
          <cell r="I33" t="str">
            <v xml:space="preserve">CM3 </v>
          </cell>
          <cell r="J33" t="str">
            <v>36A</v>
          </cell>
          <cell r="K33">
            <v>12</v>
          </cell>
          <cell r="M33" t="str">
            <v>Thêm mới gửi ngày 4.1</v>
          </cell>
          <cell r="N33">
            <v>1</v>
          </cell>
          <cell r="O33">
            <v>44571</v>
          </cell>
          <cell r="Q33" t="str">
            <v>_____ _</v>
          </cell>
          <cell r="S33">
            <v>44574</v>
          </cell>
          <cell r="X33" t="str">
            <v/>
          </cell>
          <cell r="Y33" t="str">
            <v>AL1</v>
          </cell>
          <cell r="AA33">
            <v>2202003</v>
          </cell>
          <cell r="AB33">
            <v>44567</v>
          </cell>
          <cell r="AD33">
            <v>44571</v>
          </cell>
          <cell r="AE33">
            <v>44569</v>
          </cell>
        </row>
        <row r="34">
          <cell r="B34"/>
          <cell r="C34"/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>
            <v>44568</v>
          </cell>
          <cell r="AC34"/>
          <cell r="AD34" t="str">
            <v/>
          </cell>
          <cell r="AE34">
            <v>44569</v>
          </cell>
        </row>
        <row r="35">
          <cell r="B35">
            <v>71076</v>
          </cell>
          <cell r="C35">
            <v>71075</v>
          </cell>
          <cell r="E35" t="str">
            <v>NB9428</v>
          </cell>
          <cell r="F35" t="str">
            <v>09428</v>
          </cell>
          <cell r="G35" t="str">
            <v>PH9428</v>
          </cell>
          <cell r="H35" t="str">
            <v xml:space="preserve">A2Q </v>
          </cell>
          <cell r="I35" t="str">
            <v xml:space="preserve">A2Q </v>
          </cell>
          <cell r="J35" t="str">
            <v>34A</v>
          </cell>
          <cell r="K35">
            <v>11</v>
          </cell>
          <cell r="M35" t="str">
            <v>Thêm mới gửi ngày 4.1</v>
          </cell>
          <cell r="N35">
            <v>1</v>
          </cell>
          <cell r="O35">
            <v>44571</v>
          </cell>
          <cell r="Q35" t="str">
            <v>Version convert___Priority list__ _</v>
          </cell>
          <cell r="S35">
            <v>44573</v>
          </cell>
          <cell r="X35" t="str">
            <v/>
          </cell>
          <cell r="Y35" t="str">
            <v>AL1</v>
          </cell>
          <cell r="AA35">
            <v>2202004</v>
          </cell>
          <cell r="AB35">
            <v>44567</v>
          </cell>
          <cell r="AD35">
            <v>44571</v>
          </cell>
          <cell r="AE35">
            <v>44569</v>
          </cell>
        </row>
        <row r="36">
          <cell r="B36">
            <v>71078</v>
          </cell>
          <cell r="C36">
            <v>71077</v>
          </cell>
          <cell r="E36" t="str">
            <v>NB9428</v>
          </cell>
          <cell r="F36" t="str">
            <v>09428</v>
          </cell>
          <cell r="G36" t="str">
            <v>PH9428</v>
          </cell>
          <cell r="H36" t="str">
            <v xml:space="preserve">A2Q </v>
          </cell>
          <cell r="I36" t="str">
            <v xml:space="preserve">A2Q </v>
          </cell>
          <cell r="J36" t="str">
            <v>36C</v>
          </cell>
          <cell r="K36">
            <v>24</v>
          </cell>
          <cell r="M36" t="str">
            <v>Thêm mới gửi ngày 4.1</v>
          </cell>
          <cell r="N36">
            <v>1</v>
          </cell>
          <cell r="O36">
            <v>44571</v>
          </cell>
          <cell r="Q36" t="str">
            <v>Version convert_____ _</v>
          </cell>
          <cell r="S36">
            <v>44573</v>
          </cell>
          <cell r="X36" t="str">
            <v/>
          </cell>
          <cell r="Y36" t="str">
            <v>AL1</v>
          </cell>
          <cell r="AA36">
            <v>2202004</v>
          </cell>
          <cell r="AB36">
            <v>44567</v>
          </cell>
          <cell r="AD36">
            <v>44571</v>
          </cell>
          <cell r="AE36">
            <v>44569</v>
          </cell>
        </row>
        <row r="37">
          <cell r="B37">
            <v>71094</v>
          </cell>
          <cell r="C37">
            <v>71093</v>
          </cell>
          <cell r="E37" t="str">
            <v>NB9428</v>
          </cell>
          <cell r="F37" t="str">
            <v>09428</v>
          </cell>
          <cell r="G37" t="str">
            <v>PH9428</v>
          </cell>
          <cell r="H37" t="str">
            <v xml:space="preserve">A2Q </v>
          </cell>
          <cell r="I37" t="str">
            <v xml:space="preserve">A2Q </v>
          </cell>
          <cell r="J37" t="str">
            <v>34B</v>
          </cell>
          <cell r="K37">
            <v>24</v>
          </cell>
          <cell r="M37" t="str">
            <v>Thêm mới gửi ngày 4.1</v>
          </cell>
          <cell r="N37">
            <v>1</v>
          </cell>
          <cell r="O37">
            <v>44571</v>
          </cell>
          <cell r="Q37" t="str">
            <v>Version convert_____Ship lẻ thùng_</v>
          </cell>
          <cell r="S37">
            <v>44573</v>
          </cell>
          <cell r="X37" t="str">
            <v/>
          </cell>
          <cell r="Y37" t="str">
            <v>AL1</v>
          </cell>
          <cell r="AA37">
            <v>2202004</v>
          </cell>
          <cell r="AB37">
            <v>44567</v>
          </cell>
          <cell r="AD37">
            <v>44571</v>
          </cell>
          <cell r="AE37">
            <v>44569</v>
          </cell>
        </row>
        <row r="38">
          <cell r="B38">
            <v>71096</v>
          </cell>
          <cell r="C38">
            <v>71095</v>
          </cell>
          <cell r="E38" t="str">
            <v>NB9428</v>
          </cell>
          <cell r="F38" t="str">
            <v>09428</v>
          </cell>
          <cell r="G38" t="str">
            <v>PH9428</v>
          </cell>
          <cell r="H38" t="str">
            <v xml:space="preserve">A2Q </v>
          </cell>
          <cell r="I38" t="str">
            <v xml:space="preserve">A2Q </v>
          </cell>
          <cell r="J38" t="str">
            <v>36B</v>
          </cell>
          <cell r="K38">
            <v>22</v>
          </cell>
          <cell r="M38" t="str">
            <v>Thêm mới gửi ngày 4.1</v>
          </cell>
          <cell r="N38">
            <v>1</v>
          </cell>
          <cell r="O38">
            <v>44571</v>
          </cell>
          <cell r="Q38" t="str">
            <v>Version convert_____ _</v>
          </cell>
          <cell r="S38">
            <v>44574</v>
          </cell>
          <cell r="X38" t="str">
            <v/>
          </cell>
          <cell r="Y38" t="str">
            <v>AL1</v>
          </cell>
          <cell r="AA38">
            <v>2202004</v>
          </cell>
          <cell r="AB38">
            <v>44567</v>
          </cell>
          <cell r="AD38">
            <v>44571</v>
          </cell>
          <cell r="AE38">
            <v>44569</v>
          </cell>
        </row>
        <row r="39">
          <cell r="B39">
            <v>71098</v>
          </cell>
          <cell r="C39">
            <v>71097</v>
          </cell>
          <cell r="E39" t="str">
            <v>NB9428</v>
          </cell>
          <cell r="F39" t="str">
            <v>09428</v>
          </cell>
          <cell r="G39" t="str">
            <v>PH9428</v>
          </cell>
          <cell r="H39" t="str">
            <v xml:space="preserve">A2Q </v>
          </cell>
          <cell r="I39" t="str">
            <v xml:space="preserve">A2Q </v>
          </cell>
          <cell r="J39" t="str">
            <v>36A</v>
          </cell>
          <cell r="K39">
            <v>11</v>
          </cell>
          <cell r="M39" t="str">
            <v>Thêm mới gửi ngày 4.1</v>
          </cell>
          <cell r="N39">
            <v>1</v>
          </cell>
          <cell r="O39">
            <v>44571</v>
          </cell>
          <cell r="Q39" t="str">
            <v>Version convert___Priority list__ _</v>
          </cell>
          <cell r="S39">
            <v>44574</v>
          </cell>
          <cell r="X39" t="str">
            <v/>
          </cell>
          <cell r="Y39" t="str">
            <v>AL1</v>
          </cell>
          <cell r="AA39">
            <v>2202004</v>
          </cell>
          <cell r="AB39">
            <v>44567</v>
          </cell>
          <cell r="AD39">
            <v>44571</v>
          </cell>
          <cell r="AE39">
            <v>44569</v>
          </cell>
        </row>
        <row r="40">
          <cell r="B40">
            <v>71100</v>
          </cell>
          <cell r="C40">
            <v>71099</v>
          </cell>
          <cell r="E40" t="str">
            <v>NB9428</v>
          </cell>
          <cell r="F40" t="str">
            <v>09428</v>
          </cell>
          <cell r="G40" t="str">
            <v>PH9428</v>
          </cell>
          <cell r="H40" t="str">
            <v xml:space="preserve">A2Q </v>
          </cell>
          <cell r="I40" t="str">
            <v xml:space="preserve">A2Q </v>
          </cell>
          <cell r="J40" t="str">
            <v>38B</v>
          </cell>
          <cell r="K40">
            <v>20</v>
          </cell>
          <cell r="M40" t="str">
            <v>Thêm mới gửi ngày 4.1</v>
          </cell>
          <cell r="N40">
            <v>1</v>
          </cell>
          <cell r="O40">
            <v>44571</v>
          </cell>
          <cell r="Q40" t="str">
            <v>Version convert___Priority list__ _</v>
          </cell>
          <cell r="S40">
            <v>44574</v>
          </cell>
          <cell r="X40" t="str">
            <v/>
          </cell>
          <cell r="Y40" t="str">
            <v>AL1</v>
          </cell>
          <cell r="AA40">
            <v>2202004</v>
          </cell>
          <cell r="AB40">
            <v>44567</v>
          </cell>
          <cell r="AD40">
            <v>44571</v>
          </cell>
          <cell r="AE40">
            <v>44569</v>
          </cell>
        </row>
        <row r="41">
          <cell r="B41"/>
          <cell r="C41"/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>
            <v>44568</v>
          </cell>
          <cell r="AC41"/>
          <cell r="AD41" t="str">
            <v/>
          </cell>
          <cell r="AE41">
            <v>44569</v>
          </cell>
        </row>
        <row r="42">
          <cell r="B42">
            <v>71107</v>
          </cell>
          <cell r="C42">
            <v>71105</v>
          </cell>
          <cell r="E42" t="str">
            <v>NB9428</v>
          </cell>
          <cell r="F42" t="str">
            <v>09428</v>
          </cell>
          <cell r="G42" t="str">
            <v>PH9428</v>
          </cell>
          <cell r="H42" t="str">
            <v xml:space="preserve">E6T </v>
          </cell>
          <cell r="I42" t="str">
            <v xml:space="preserve">E6T </v>
          </cell>
          <cell r="J42" t="str">
            <v>34B</v>
          </cell>
          <cell r="K42">
            <v>12</v>
          </cell>
          <cell r="M42" t="str">
            <v>Thêm mới gửi ngày 4.1</v>
          </cell>
          <cell r="N42">
            <v>1</v>
          </cell>
          <cell r="O42">
            <v>44571</v>
          </cell>
          <cell r="Q42" t="str">
            <v>Version convert_____Ship lẻ thùng_</v>
          </cell>
          <cell r="S42">
            <v>44573</v>
          </cell>
          <cell r="X42" t="str">
            <v/>
          </cell>
          <cell r="Y42" t="str">
            <v>AL1</v>
          </cell>
          <cell r="AA42">
            <v>2202005</v>
          </cell>
          <cell r="AB42">
            <v>44567</v>
          </cell>
          <cell r="AD42">
            <v>44571</v>
          </cell>
          <cell r="AE42">
            <v>44569</v>
          </cell>
        </row>
        <row r="43">
          <cell r="B43">
            <v>71109</v>
          </cell>
          <cell r="C43">
            <v>71108</v>
          </cell>
          <cell r="E43" t="str">
            <v>NB9428</v>
          </cell>
          <cell r="F43" t="str">
            <v>09428</v>
          </cell>
          <cell r="G43" t="str">
            <v>PH9428</v>
          </cell>
          <cell r="H43" t="str">
            <v xml:space="preserve">E6T </v>
          </cell>
          <cell r="I43" t="str">
            <v xml:space="preserve">E6T </v>
          </cell>
          <cell r="J43" t="str">
            <v>36D</v>
          </cell>
          <cell r="K43">
            <v>12</v>
          </cell>
          <cell r="M43" t="str">
            <v>Thêm mới gửi ngày 4.1</v>
          </cell>
          <cell r="N43">
            <v>1</v>
          </cell>
          <cell r="O43">
            <v>44571</v>
          </cell>
          <cell r="Q43" t="str">
            <v>Version convert_____ _</v>
          </cell>
          <cell r="S43">
            <v>44573</v>
          </cell>
          <cell r="X43" t="str">
            <v/>
          </cell>
          <cell r="Y43" t="str">
            <v>AL1</v>
          </cell>
          <cell r="AA43">
            <v>2202005</v>
          </cell>
          <cell r="AB43">
            <v>44567</v>
          </cell>
          <cell r="AD43">
            <v>44571</v>
          </cell>
          <cell r="AE43">
            <v>44569</v>
          </cell>
        </row>
        <row r="44">
          <cell r="B44">
            <v>71111</v>
          </cell>
          <cell r="C44">
            <v>71110</v>
          </cell>
          <cell r="E44" t="str">
            <v>NB9428</v>
          </cell>
          <cell r="F44" t="str">
            <v>09428</v>
          </cell>
          <cell r="G44" t="str">
            <v>PH9428</v>
          </cell>
          <cell r="H44" t="str">
            <v xml:space="preserve">E6T </v>
          </cell>
          <cell r="I44" t="str">
            <v xml:space="preserve">E6T </v>
          </cell>
          <cell r="J44" t="str">
            <v>34C</v>
          </cell>
          <cell r="K44">
            <v>11</v>
          </cell>
          <cell r="M44" t="str">
            <v>Thêm mới gửi ngày 4.1</v>
          </cell>
          <cell r="N44">
            <v>1</v>
          </cell>
          <cell r="O44">
            <v>44571</v>
          </cell>
          <cell r="Q44" t="str">
            <v>Version convert_____ _</v>
          </cell>
          <cell r="S44">
            <v>44573</v>
          </cell>
          <cell r="X44" t="str">
            <v/>
          </cell>
          <cell r="Y44" t="str">
            <v>AL1</v>
          </cell>
          <cell r="AA44">
            <v>2202005</v>
          </cell>
          <cell r="AB44">
            <v>44567</v>
          </cell>
          <cell r="AD44">
            <v>44571</v>
          </cell>
          <cell r="AE44">
            <v>44569</v>
          </cell>
        </row>
        <row r="45">
          <cell r="B45">
            <v>71113</v>
          </cell>
          <cell r="C45">
            <v>71112</v>
          </cell>
          <cell r="E45" t="str">
            <v>NB9428</v>
          </cell>
          <cell r="F45" t="str">
            <v>09428</v>
          </cell>
          <cell r="G45" t="str">
            <v>PH9428</v>
          </cell>
          <cell r="H45" t="str">
            <v xml:space="preserve">E6T </v>
          </cell>
          <cell r="I45" t="str">
            <v xml:space="preserve">E6T </v>
          </cell>
          <cell r="J45" t="str">
            <v>38B</v>
          </cell>
          <cell r="K45">
            <v>12</v>
          </cell>
          <cell r="M45" t="str">
            <v>Thêm mới gửi ngày 4.1</v>
          </cell>
          <cell r="N45">
            <v>1</v>
          </cell>
          <cell r="O45">
            <v>44571</v>
          </cell>
          <cell r="Q45" t="str">
            <v>Version convert_____ _</v>
          </cell>
          <cell r="S45">
            <v>44573</v>
          </cell>
          <cell r="X45" t="str">
            <v/>
          </cell>
          <cell r="Y45" t="str">
            <v>AL1</v>
          </cell>
          <cell r="AA45">
            <v>2202005</v>
          </cell>
          <cell r="AB45">
            <v>44567</v>
          </cell>
          <cell r="AD45">
            <v>44571</v>
          </cell>
          <cell r="AE45">
            <v>44569</v>
          </cell>
        </row>
        <row r="46">
          <cell r="B46">
            <v>71115</v>
          </cell>
          <cell r="C46">
            <v>71114</v>
          </cell>
          <cell r="E46" t="str">
            <v>NB9428</v>
          </cell>
          <cell r="F46" t="str">
            <v>09428</v>
          </cell>
          <cell r="G46" t="str">
            <v>PH9428</v>
          </cell>
          <cell r="H46" t="str">
            <v xml:space="preserve">E6T </v>
          </cell>
          <cell r="I46" t="str">
            <v xml:space="preserve">E6T </v>
          </cell>
          <cell r="J46" t="str">
            <v>36C</v>
          </cell>
          <cell r="K46">
            <v>12</v>
          </cell>
          <cell r="M46" t="str">
            <v>Thêm mới gửi ngày 4.1</v>
          </cell>
          <cell r="N46">
            <v>1</v>
          </cell>
          <cell r="O46">
            <v>44571</v>
          </cell>
          <cell r="Q46" t="str">
            <v>Version convert_____ _</v>
          </cell>
          <cell r="S46">
            <v>44573</v>
          </cell>
          <cell r="X46" t="str">
            <v/>
          </cell>
          <cell r="Y46" t="str">
            <v>AL1</v>
          </cell>
          <cell r="AA46">
            <v>2202005</v>
          </cell>
          <cell r="AB46">
            <v>44567</v>
          </cell>
          <cell r="AD46">
            <v>44571</v>
          </cell>
          <cell r="AE46">
            <v>44569</v>
          </cell>
        </row>
        <row r="47">
          <cell r="B47">
            <v>71126</v>
          </cell>
          <cell r="C47">
            <v>71125</v>
          </cell>
          <cell r="E47" t="str">
            <v>NB9428</v>
          </cell>
          <cell r="F47" t="str">
            <v>09428</v>
          </cell>
          <cell r="G47" t="str">
            <v>PH9428</v>
          </cell>
          <cell r="H47" t="str">
            <v xml:space="preserve">E6T </v>
          </cell>
          <cell r="I47" t="str">
            <v xml:space="preserve">E6T </v>
          </cell>
          <cell r="J47" t="str">
            <v>38D</v>
          </cell>
          <cell r="K47">
            <v>12</v>
          </cell>
          <cell r="M47" t="str">
            <v>Thêm mới gửi ngày 4.1</v>
          </cell>
          <cell r="N47">
            <v>1</v>
          </cell>
          <cell r="O47">
            <v>44571</v>
          </cell>
          <cell r="Q47" t="str">
            <v>Version convert_____ _</v>
          </cell>
          <cell r="S47">
            <v>44573</v>
          </cell>
          <cell r="X47" t="str">
            <v/>
          </cell>
          <cell r="Y47" t="str">
            <v>AL1</v>
          </cell>
          <cell r="AA47">
            <v>2202005</v>
          </cell>
          <cell r="AB47">
            <v>44567</v>
          </cell>
          <cell r="AD47">
            <v>44571</v>
          </cell>
          <cell r="AE47">
            <v>44569</v>
          </cell>
        </row>
        <row r="48">
          <cell r="B48">
            <v>74660</v>
          </cell>
          <cell r="C48">
            <v>74659</v>
          </cell>
          <cell r="E48" t="str">
            <v>NB9428</v>
          </cell>
          <cell r="F48" t="str">
            <v>09428</v>
          </cell>
          <cell r="G48" t="str">
            <v>PH9428</v>
          </cell>
          <cell r="H48" t="str">
            <v xml:space="preserve">E6T </v>
          </cell>
          <cell r="I48" t="str">
            <v xml:space="preserve">E6T </v>
          </cell>
          <cell r="J48" t="str">
            <v>34B</v>
          </cell>
          <cell r="K48">
            <v>20</v>
          </cell>
          <cell r="M48" t="str">
            <v>Thêm mới gửi ngày 4.1</v>
          </cell>
          <cell r="N48">
            <v>1</v>
          </cell>
          <cell r="O48">
            <v>44571</v>
          </cell>
          <cell r="Q48" t="str">
            <v>Version convert_____Ship lẻ thùng_</v>
          </cell>
          <cell r="S48">
            <v>44574</v>
          </cell>
          <cell r="X48" t="str">
            <v/>
          </cell>
          <cell r="Y48" t="str">
            <v>AL1</v>
          </cell>
          <cell r="AA48">
            <v>2202005</v>
          </cell>
          <cell r="AB48">
            <v>44567</v>
          </cell>
          <cell r="AD48">
            <v>44571</v>
          </cell>
          <cell r="AE48">
            <v>44569</v>
          </cell>
        </row>
        <row r="49">
          <cell r="B49">
            <v>74765</v>
          </cell>
          <cell r="C49">
            <v>74764</v>
          </cell>
          <cell r="E49" t="str">
            <v>NB9428</v>
          </cell>
          <cell r="F49" t="str">
            <v>09428</v>
          </cell>
          <cell r="G49" t="str">
            <v>PH9428</v>
          </cell>
          <cell r="H49" t="str">
            <v xml:space="preserve">E6T </v>
          </cell>
          <cell r="I49" t="str">
            <v xml:space="preserve">E6T </v>
          </cell>
          <cell r="J49" t="str">
            <v>34A</v>
          </cell>
          <cell r="K49">
            <v>13</v>
          </cell>
          <cell r="M49" t="str">
            <v>Thêm mới gửi ngày 4.1</v>
          </cell>
          <cell r="N49">
            <v>1</v>
          </cell>
          <cell r="O49">
            <v>44571</v>
          </cell>
          <cell r="Q49" t="str">
            <v>Version convert_____Ship lẻ thùng_</v>
          </cell>
          <cell r="S49">
            <v>44574</v>
          </cell>
          <cell r="X49" t="str">
            <v/>
          </cell>
          <cell r="Y49" t="str">
            <v>AL1</v>
          </cell>
          <cell r="AA49">
            <v>2202005</v>
          </cell>
          <cell r="AB49">
            <v>44567</v>
          </cell>
          <cell r="AD49">
            <v>44571</v>
          </cell>
          <cell r="AE49">
            <v>44569</v>
          </cell>
        </row>
        <row r="50">
          <cell r="B50">
            <v>946829</v>
          </cell>
          <cell r="C50">
            <v>946828</v>
          </cell>
          <cell r="E50" t="str">
            <v>NB9428</v>
          </cell>
          <cell r="F50" t="str">
            <v>09428</v>
          </cell>
          <cell r="G50" t="str">
            <v>PH9428</v>
          </cell>
          <cell r="H50" t="str">
            <v xml:space="preserve">E6T </v>
          </cell>
          <cell r="I50" t="str">
            <v xml:space="preserve">E6T </v>
          </cell>
          <cell r="J50" t="str">
            <v>34B</v>
          </cell>
          <cell r="K50">
            <v>11</v>
          </cell>
          <cell r="M50" t="str">
            <v>Thêm mới gửi ngày 4.1</v>
          </cell>
          <cell r="N50">
            <v>1</v>
          </cell>
          <cell r="O50">
            <v>44571</v>
          </cell>
          <cell r="Q50" t="str">
            <v>Version convert_____ _</v>
          </cell>
          <cell r="S50">
            <v>44574</v>
          </cell>
          <cell r="X50" t="str">
            <v/>
          </cell>
          <cell r="Y50" t="str">
            <v>AL1</v>
          </cell>
          <cell r="AA50">
            <v>2202005</v>
          </cell>
          <cell r="AB50">
            <v>44567</v>
          </cell>
          <cell r="AD50">
            <v>44571</v>
          </cell>
          <cell r="AE50">
            <v>44569</v>
          </cell>
        </row>
        <row r="51">
          <cell r="B51">
            <v>946831</v>
          </cell>
          <cell r="C51">
            <v>946830</v>
          </cell>
          <cell r="E51" t="str">
            <v>NB9428</v>
          </cell>
          <cell r="F51" t="str">
            <v>09428</v>
          </cell>
          <cell r="G51" t="str">
            <v>PH9428</v>
          </cell>
          <cell r="H51" t="str">
            <v xml:space="preserve">E6T </v>
          </cell>
          <cell r="I51" t="str">
            <v xml:space="preserve">E6T </v>
          </cell>
          <cell r="J51" t="str">
            <v>38B</v>
          </cell>
          <cell r="K51">
            <v>12</v>
          </cell>
          <cell r="M51" t="str">
            <v>Thêm mới gửi ngày 4.1</v>
          </cell>
          <cell r="N51">
            <v>1</v>
          </cell>
          <cell r="O51">
            <v>44571</v>
          </cell>
          <cell r="Q51" t="str">
            <v>Version convert_____ _</v>
          </cell>
          <cell r="S51">
            <v>44574</v>
          </cell>
          <cell r="X51" t="str">
            <v/>
          </cell>
          <cell r="Y51" t="str">
            <v>AL1</v>
          </cell>
          <cell r="AA51">
            <v>2202005</v>
          </cell>
          <cell r="AB51">
            <v>44567</v>
          </cell>
          <cell r="AD51">
            <v>44571</v>
          </cell>
          <cell r="AE51">
            <v>44569</v>
          </cell>
        </row>
        <row r="52">
          <cell r="B52">
            <v>946834</v>
          </cell>
          <cell r="C52">
            <v>946832</v>
          </cell>
          <cell r="E52" t="str">
            <v>NB9428</v>
          </cell>
          <cell r="F52" t="str">
            <v>09428</v>
          </cell>
          <cell r="G52" t="str">
            <v>PH9428</v>
          </cell>
          <cell r="H52" t="str">
            <v xml:space="preserve">E6T </v>
          </cell>
          <cell r="I52" t="str">
            <v xml:space="preserve">E6T </v>
          </cell>
          <cell r="J52" t="str">
            <v>34C</v>
          </cell>
          <cell r="K52">
            <v>11</v>
          </cell>
          <cell r="M52" t="str">
            <v>Thêm mới gửi ngày 4.1</v>
          </cell>
          <cell r="N52">
            <v>1</v>
          </cell>
          <cell r="O52">
            <v>44571</v>
          </cell>
          <cell r="Q52" t="str">
            <v>Version convert_____ _</v>
          </cell>
          <cell r="S52">
            <v>44574</v>
          </cell>
          <cell r="X52" t="str">
            <v/>
          </cell>
          <cell r="Y52" t="str">
            <v>AL1</v>
          </cell>
          <cell r="AA52">
            <v>2202005</v>
          </cell>
          <cell r="AB52">
            <v>44567</v>
          </cell>
          <cell r="AD52">
            <v>44571</v>
          </cell>
          <cell r="AE52">
            <v>44569</v>
          </cell>
        </row>
        <row r="53">
          <cell r="B53">
            <v>946836</v>
          </cell>
          <cell r="C53">
            <v>946835</v>
          </cell>
          <cell r="E53" t="str">
            <v>NB9428</v>
          </cell>
          <cell r="F53" t="str">
            <v>09428</v>
          </cell>
          <cell r="G53" t="str">
            <v>PH9428</v>
          </cell>
          <cell r="H53" t="str">
            <v xml:space="preserve">E6T </v>
          </cell>
          <cell r="I53" t="str">
            <v xml:space="preserve">E6T </v>
          </cell>
          <cell r="J53" t="str">
            <v>38D</v>
          </cell>
          <cell r="K53">
            <v>12</v>
          </cell>
          <cell r="M53" t="str">
            <v>Thêm mới gửi ngày 4.1</v>
          </cell>
          <cell r="N53">
            <v>1</v>
          </cell>
          <cell r="O53">
            <v>44571</v>
          </cell>
          <cell r="Q53" t="str">
            <v>Version convert___Priority list__ _</v>
          </cell>
          <cell r="S53">
            <v>44574</v>
          </cell>
          <cell r="X53" t="str">
            <v/>
          </cell>
          <cell r="Y53" t="str">
            <v>AL1</v>
          </cell>
          <cell r="AA53">
            <v>2202005</v>
          </cell>
          <cell r="AB53">
            <v>44567</v>
          </cell>
          <cell r="AD53">
            <v>44571</v>
          </cell>
          <cell r="AE53">
            <v>44569</v>
          </cell>
        </row>
        <row r="54">
          <cell r="B54">
            <v>946842</v>
          </cell>
          <cell r="C54">
            <v>946841</v>
          </cell>
          <cell r="E54" t="str">
            <v>NB9428</v>
          </cell>
          <cell r="F54" t="str">
            <v>09428</v>
          </cell>
          <cell r="G54" t="str">
            <v>PH9428</v>
          </cell>
          <cell r="H54" t="str">
            <v xml:space="preserve">E6T </v>
          </cell>
          <cell r="I54" t="str">
            <v xml:space="preserve">E6T </v>
          </cell>
          <cell r="J54" t="str">
            <v>36D</v>
          </cell>
          <cell r="K54">
            <v>12</v>
          </cell>
          <cell r="M54" t="str">
            <v>Thêm mới gửi ngày 4.1</v>
          </cell>
          <cell r="N54">
            <v>1</v>
          </cell>
          <cell r="O54">
            <v>44571</v>
          </cell>
          <cell r="Q54" t="str">
            <v>Version convert_____ _</v>
          </cell>
          <cell r="S54">
            <v>44574</v>
          </cell>
          <cell r="X54" t="str">
            <v/>
          </cell>
          <cell r="Y54" t="str">
            <v>AL1</v>
          </cell>
          <cell r="AA54">
            <v>2202005</v>
          </cell>
          <cell r="AB54">
            <v>44567</v>
          </cell>
          <cell r="AD54">
            <v>44571</v>
          </cell>
          <cell r="AE54">
            <v>44569</v>
          </cell>
        </row>
        <row r="55">
          <cell r="B55"/>
          <cell r="C55"/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>
            <v>44568</v>
          </cell>
          <cell r="AC55"/>
          <cell r="AD55" t="str">
            <v/>
          </cell>
          <cell r="AE55">
            <v>44569</v>
          </cell>
        </row>
        <row r="56">
          <cell r="B56">
            <v>722164</v>
          </cell>
          <cell r="C56">
            <v>722163</v>
          </cell>
          <cell r="E56" t="str">
            <v>NB3385</v>
          </cell>
          <cell r="F56" t="str">
            <v>DF3385</v>
          </cell>
          <cell r="G56" t="str">
            <v>PH3385</v>
          </cell>
          <cell r="H56" t="str">
            <v xml:space="preserve">XBK </v>
          </cell>
          <cell r="I56" t="str">
            <v xml:space="preserve">XBK </v>
          </cell>
          <cell r="J56" t="str">
            <v>40C</v>
          </cell>
          <cell r="K56">
            <v>24</v>
          </cell>
          <cell r="M56" t="str">
            <v>Thêm mới gửi ngày 4.1</v>
          </cell>
          <cell r="N56">
            <v>2</v>
          </cell>
          <cell r="O56">
            <v>44576</v>
          </cell>
          <cell r="Q56" t="str">
            <v>Ver S_____ _</v>
          </cell>
          <cell r="S56">
            <v>44574</v>
          </cell>
          <cell r="X56" t="str">
            <v/>
          </cell>
          <cell r="Y56" t="str">
            <v>AL1</v>
          </cell>
          <cell r="AA56">
            <v>2202006</v>
          </cell>
          <cell r="AB56">
            <v>44568</v>
          </cell>
          <cell r="AC56" t="str">
            <v>6.1 Đẩy KH cut từ 11 Jan -&gt; 15 Jan</v>
          </cell>
          <cell r="AD56">
            <v>44576</v>
          </cell>
          <cell r="AE56">
            <v>44575</v>
          </cell>
        </row>
        <row r="57">
          <cell r="B57">
            <v>722168</v>
          </cell>
          <cell r="C57">
            <v>722167</v>
          </cell>
          <cell r="E57" t="str">
            <v>NB3385</v>
          </cell>
          <cell r="F57" t="str">
            <v>DF3385</v>
          </cell>
          <cell r="G57" t="str">
            <v>PH3385</v>
          </cell>
          <cell r="H57" t="str">
            <v xml:space="preserve">XBK </v>
          </cell>
          <cell r="I57" t="str">
            <v xml:space="preserve">XBK </v>
          </cell>
          <cell r="J57" t="str">
            <v>36D</v>
          </cell>
          <cell r="K57">
            <v>21</v>
          </cell>
          <cell r="M57" t="str">
            <v>Thêm mới gửi ngày 4.1</v>
          </cell>
          <cell r="N57">
            <v>2</v>
          </cell>
          <cell r="O57">
            <v>44576</v>
          </cell>
          <cell r="Q57" t="str">
            <v>Ver S_____ _</v>
          </cell>
          <cell r="S57">
            <v>44574</v>
          </cell>
          <cell r="X57" t="str">
            <v/>
          </cell>
          <cell r="Y57" t="str">
            <v>AL1</v>
          </cell>
          <cell r="AA57">
            <v>2202006</v>
          </cell>
          <cell r="AB57">
            <v>44568</v>
          </cell>
          <cell r="AC57" t="str">
            <v>6.1 Đẩy KH cut từ 11 Jan -&gt; 15 Jan</v>
          </cell>
          <cell r="AD57">
            <v>44576</v>
          </cell>
          <cell r="AE57">
            <v>44575</v>
          </cell>
        </row>
        <row r="58">
          <cell r="B58">
            <v>722170</v>
          </cell>
          <cell r="C58">
            <v>722169</v>
          </cell>
          <cell r="E58" t="str">
            <v>NB3385</v>
          </cell>
          <cell r="F58" t="str">
            <v>DF3385</v>
          </cell>
          <cell r="G58" t="str">
            <v>PH3385</v>
          </cell>
          <cell r="H58" t="str">
            <v xml:space="preserve">XBK </v>
          </cell>
          <cell r="I58" t="str">
            <v xml:space="preserve">XBK </v>
          </cell>
          <cell r="J58" t="str">
            <v>38D</v>
          </cell>
          <cell r="K58">
            <v>27</v>
          </cell>
          <cell r="M58" t="str">
            <v>Thêm mới gửi ngày 4.1</v>
          </cell>
          <cell r="N58">
            <v>2</v>
          </cell>
          <cell r="O58">
            <v>44576</v>
          </cell>
          <cell r="Q58" t="str">
            <v>Ver S_____ _</v>
          </cell>
          <cell r="S58">
            <v>44574</v>
          </cell>
          <cell r="X58" t="str">
            <v/>
          </cell>
          <cell r="Y58" t="str">
            <v>AL1</v>
          </cell>
          <cell r="AA58">
            <v>2202006</v>
          </cell>
          <cell r="AB58">
            <v>44568</v>
          </cell>
          <cell r="AC58" t="str">
            <v>6.1 Đẩy KH cut từ 11 Jan -&gt; 15 Jan</v>
          </cell>
          <cell r="AD58">
            <v>44576</v>
          </cell>
          <cell r="AE58">
            <v>44575</v>
          </cell>
        </row>
        <row r="59">
          <cell r="B59">
            <v>722174</v>
          </cell>
          <cell r="C59">
            <v>722173</v>
          </cell>
          <cell r="E59" t="str">
            <v>NB3385</v>
          </cell>
          <cell r="F59" t="str">
            <v>DF3385</v>
          </cell>
          <cell r="G59" t="str">
            <v>PH3385</v>
          </cell>
          <cell r="H59" t="str">
            <v xml:space="preserve">XBK </v>
          </cell>
          <cell r="I59" t="str">
            <v xml:space="preserve">XBK </v>
          </cell>
          <cell r="J59" t="str">
            <v>42D</v>
          </cell>
          <cell r="K59">
            <v>15</v>
          </cell>
          <cell r="M59" t="str">
            <v>Thêm mới gửi ngày 4.1</v>
          </cell>
          <cell r="N59">
            <v>2</v>
          </cell>
          <cell r="O59">
            <v>44576</v>
          </cell>
          <cell r="Q59" t="str">
            <v>Ver S_____ _</v>
          </cell>
          <cell r="S59">
            <v>44574</v>
          </cell>
          <cell r="X59" t="str">
            <v/>
          </cell>
          <cell r="Y59" t="str">
            <v>AL1</v>
          </cell>
          <cell r="AA59">
            <v>2202006</v>
          </cell>
          <cell r="AB59">
            <v>44568</v>
          </cell>
          <cell r="AC59" t="str">
            <v>6.1 Đẩy KH cut từ 11 Jan -&gt; 15 Jan</v>
          </cell>
          <cell r="AD59">
            <v>44576</v>
          </cell>
          <cell r="AE59">
            <v>44575</v>
          </cell>
        </row>
        <row r="60">
          <cell r="B60">
            <v>722178</v>
          </cell>
          <cell r="C60">
            <v>722177</v>
          </cell>
          <cell r="E60" t="str">
            <v>NB3385</v>
          </cell>
          <cell r="F60" t="str">
            <v>DF3385</v>
          </cell>
          <cell r="G60" t="str">
            <v>PH3385</v>
          </cell>
          <cell r="H60" t="str">
            <v xml:space="preserve">XBK </v>
          </cell>
          <cell r="I60" t="str">
            <v xml:space="preserve">XBK </v>
          </cell>
          <cell r="J60" t="str">
            <v>36DD</v>
          </cell>
          <cell r="K60">
            <v>24</v>
          </cell>
          <cell r="M60" t="str">
            <v>Thêm mới gửi ngày 4.1</v>
          </cell>
          <cell r="N60">
            <v>2</v>
          </cell>
          <cell r="O60">
            <v>44576</v>
          </cell>
          <cell r="Q60" t="str">
            <v>Ver S_____ _</v>
          </cell>
          <cell r="S60">
            <v>44574</v>
          </cell>
          <cell r="X60" t="str">
            <v/>
          </cell>
          <cell r="Y60" t="str">
            <v>AL1</v>
          </cell>
          <cell r="AA60">
            <v>2202006</v>
          </cell>
          <cell r="AB60">
            <v>44568</v>
          </cell>
          <cell r="AC60" t="str">
            <v>6.1 Đẩy KH cut từ 11 Jan -&gt; 15 Jan</v>
          </cell>
          <cell r="AD60">
            <v>44576</v>
          </cell>
          <cell r="AE60">
            <v>44575</v>
          </cell>
        </row>
        <row r="61">
          <cell r="B61">
            <v>722180</v>
          </cell>
          <cell r="C61">
            <v>722179</v>
          </cell>
          <cell r="E61" t="str">
            <v>NB3385</v>
          </cell>
          <cell r="F61" t="str">
            <v>DF3385</v>
          </cell>
          <cell r="G61" t="str">
            <v>PH3385</v>
          </cell>
          <cell r="H61" t="str">
            <v xml:space="preserve">XBK </v>
          </cell>
          <cell r="I61" t="str">
            <v xml:space="preserve">XBK </v>
          </cell>
          <cell r="J61" t="str">
            <v>38DD</v>
          </cell>
          <cell r="K61">
            <v>33</v>
          </cell>
          <cell r="M61" t="str">
            <v>Thêm mới gửi ngày 4.1</v>
          </cell>
          <cell r="N61">
            <v>2</v>
          </cell>
          <cell r="O61">
            <v>44576</v>
          </cell>
          <cell r="Q61" t="str">
            <v>Ver S_____ _</v>
          </cell>
          <cell r="S61">
            <v>44574</v>
          </cell>
          <cell r="X61" t="str">
            <v/>
          </cell>
          <cell r="Y61" t="str">
            <v>AL1</v>
          </cell>
          <cell r="AA61">
            <v>2202006</v>
          </cell>
          <cell r="AB61">
            <v>44568</v>
          </cell>
          <cell r="AC61" t="str">
            <v>6.1 Đẩy KH cut từ 11 Jan -&gt; 15 Jan</v>
          </cell>
          <cell r="AD61">
            <v>44576</v>
          </cell>
          <cell r="AE61">
            <v>44575</v>
          </cell>
        </row>
        <row r="62">
          <cell r="B62"/>
          <cell r="C62"/>
          <cell r="D62"/>
          <cell r="E62"/>
          <cell r="F62"/>
          <cell r="G62"/>
          <cell r="H62"/>
          <cell r="I62"/>
          <cell r="J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  <cell r="X62"/>
          <cell r="Y62"/>
          <cell r="Z62"/>
          <cell r="AA62"/>
          <cell r="AB62">
            <v>44568</v>
          </cell>
          <cell r="AC62"/>
          <cell r="AD62" t="str">
            <v/>
          </cell>
          <cell r="AE62">
            <v>44575</v>
          </cell>
        </row>
        <row r="63">
          <cell r="B63">
            <v>711948</v>
          </cell>
          <cell r="C63">
            <v>711947</v>
          </cell>
          <cell r="E63" t="str">
            <v>NB6543</v>
          </cell>
          <cell r="F63" t="str">
            <v>DF6543</v>
          </cell>
          <cell r="G63" t="str">
            <v>PH6543</v>
          </cell>
          <cell r="H63" t="str">
            <v xml:space="preserve">100 </v>
          </cell>
          <cell r="I63" t="str">
            <v xml:space="preserve">100 </v>
          </cell>
          <cell r="J63" t="str">
            <v>36D</v>
          </cell>
          <cell r="K63">
            <v>45</v>
          </cell>
          <cell r="M63" t="str">
            <v>Thêm mới gửi ngày 4.1</v>
          </cell>
          <cell r="N63">
            <v>1</v>
          </cell>
          <cell r="O63">
            <v>44571</v>
          </cell>
          <cell r="Q63" t="str">
            <v>_____ _</v>
          </cell>
          <cell r="S63">
            <v>44573</v>
          </cell>
          <cell r="X63" t="str">
            <v/>
          </cell>
          <cell r="Y63" t="str">
            <v>AL1</v>
          </cell>
          <cell r="AA63">
            <v>2202007</v>
          </cell>
          <cell r="AB63">
            <v>44567</v>
          </cell>
          <cell r="AD63">
            <v>44571</v>
          </cell>
          <cell r="AE63">
            <v>44569</v>
          </cell>
        </row>
        <row r="64">
          <cell r="B64">
            <v>711952</v>
          </cell>
          <cell r="C64">
            <v>711951</v>
          </cell>
          <cell r="E64" t="str">
            <v>NB6543</v>
          </cell>
          <cell r="F64" t="str">
            <v>DF6543</v>
          </cell>
          <cell r="G64" t="str">
            <v>PH6543</v>
          </cell>
          <cell r="H64" t="str">
            <v xml:space="preserve">100 </v>
          </cell>
          <cell r="I64" t="str">
            <v xml:space="preserve">100 </v>
          </cell>
          <cell r="J64" t="str">
            <v>36C</v>
          </cell>
          <cell r="K64">
            <v>25</v>
          </cell>
          <cell r="M64" t="str">
            <v>Thêm mới gửi ngày 4.1</v>
          </cell>
          <cell r="N64">
            <v>1</v>
          </cell>
          <cell r="O64">
            <v>44571</v>
          </cell>
          <cell r="Q64" t="str">
            <v>_____ _</v>
          </cell>
          <cell r="S64">
            <v>44573</v>
          </cell>
          <cell r="X64" t="str">
            <v/>
          </cell>
          <cell r="Y64" t="str">
            <v>AL1</v>
          </cell>
          <cell r="AA64">
            <v>2202007</v>
          </cell>
          <cell r="AB64">
            <v>44567</v>
          </cell>
          <cell r="AD64">
            <v>44571</v>
          </cell>
          <cell r="AE64">
            <v>44569</v>
          </cell>
        </row>
        <row r="65">
          <cell r="B65">
            <v>711954</v>
          </cell>
          <cell r="C65">
            <v>711953</v>
          </cell>
          <cell r="E65" t="str">
            <v>NB6543</v>
          </cell>
          <cell r="F65" t="str">
            <v>DF6543</v>
          </cell>
          <cell r="G65" t="str">
            <v>PH6543</v>
          </cell>
          <cell r="H65" t="str">
            <v xml:space="preserve">100 </v>
          </cell>
          <cell r="I65" t="str">
            <v xml:space="preserve">100 </v>
          </cell>
          <cell r="J65" t="str">
            <v>36C</v>
          </cell>
          <cell r="K65">
            <v>35</v>
          </cell>
          <cell r="M65" t="str">
            <v>Thêm mới gửi ngày 4.1</v>
          </cell>
          <cell r="N65">
            <v>1</v>
          </cell>
          <cell r="O65">
            <v>44571</v>
          </cell>
          <cell r="Q65" t="str">
            <v>_____ _</v>
          </cell>
          <cell r="S65">
            <v>44573</v>
          </cell>
          <cell r="X65" t="str">
            <v/>
          </cell>
          <cell r="Y65" t="str">
            <v>AL1</v>
          </cell>
          <cell r="AA65">
            <v>2202007</v>
          </cell>
          <cell r="AB65">
            <v>44567</v>
          </cell>
          <cell r="AD65">
            <v>44571</v>
          </cell>
          <cell r="AE65">
            <v>44569</v>
          </cell>
        </row>
        <row r="66">
          <cell r="B66">
            <v>711958</v>
          </cell>
          <cell r="C66">
            <v>711957</v>
          </cell>
          <cell r="E66" t="str">
            <v>NB6543</v>
          </cell>
          <cell r="F66" t="str">
            <v>DF6543</v>
          </cell>
          <cell r="G66" t="str">
            <v>PH6543</v>
          </cell>
          <cell r="H66" t="str">
            <v xml:space="preserve">100 </v>
          </cell>
          <cell r="I66" t="str">
            <v xml:space="preserve">100 </v>
          </cell>
          <cell r="J66" t="str">
            <v>38C</v>
          </cell>
          <cell r="K66">
            <v>35</v>
          </cell>
          <cell r="M66" t="str">
            <v>Thêm mới gửi ngày 4.1</v>
          </cell>
          <cell r="N66">
            <v>1</v>
          </cell>
          <cell r="O66">
            <v>44571</v>
          </cell>
          <cell r="Q66" t="str">
            <v>_____ _</v>
          </cell>
          <cell r="S66">
            <v>44574</v>
          </cell>
          <cell r="X66" t="str">
            <v/>
          </cell>
          <cell r="Y66" t="str">
            <v>AL1</v>
          </cell>
          <cell r="AA66">
            <v>2202007</v>
          </cell>
          <cell r="AB66">
            <v>44567</v>
          </cell>
          <cell r="AD66">
            <v>44571</v>
          </cell>
          <cell r="AE66">
            <v>44569</v>
          </cell>
        </row>
        <row r="67">
          <cell r="B67"/>
          <cell r="C67"/>
          <cell r="D67"/>
          <cell r="E67"/>
          <cell r="F67"/>
          <cell r="G67"/>
          <cell r="H67"/>
          <cell r="I67"/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>
            <v>44568</v>
          </cell>
          <cell r="AC67"/>
          <cell r="AD67" t="str">
            <v/>
          </cell>
          <cell r="AE67">
            <v>44569</v>
          </cell>
        </row>
        <row r="68">
          <cell r="B68">
            <v>108392</v>
          </cell>
          <cell r="C68">
            <v>108391</v>
          </cell>
          <cell r="E68" t="str">
            <v>NB6543</v>
          </cell>
          <cell r="F68" t="str">
            <v>DF6543</v>
          </cell>
          <cell r="G68" t="str">
            <v>PH6543</v>
          </cell>
          <cell r="H68" t="str">
            <v xml:space="preserve">B6H </v>
          </cell>
          <cell r="I68" t="str">
            <v xml:space="preserve">B6H </v>
          </cell>
          <cell r="J68" t="str">
            <v>38C</v>
          </cell>
          <cell r="K68">
            <v>25</v>
          </cell>
          <cell r="M68" t="str">
            <v>Thêm mới gửi ngày 4.1</v>
          </cell>
          <cell r="N68">
            <v>1</v>
          </cell>
          <cell r="O68">
            <v>44572</v>
          </cell>
          <cell r="Q68" t="str">
            <v>_____ _</v>
          </cell>
          <cell r="S68">
            <v>44574</v>
          </cell>
          <cell r="X68" t="str">
            <v/>
          </cell>
          <cell r="Y68" t="str">
            <v>AL1</v>
          </cell>
          <cell r="AA68">
            <v>2202008</v>
          </cell>
          <cell r="AB68">
            <v>44568</v>
          </cell>
          <cell r="AD68">
            <v>44572</v>
          </cell>
          <cell r="AE68">
            <v>44571</v>
          </cell>
        </row>
        <row r="69">
          <cell r="B69"/>
          <cell r="C69"/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>
            <v>44568</v>
          </cell>
          <cell r="AC69"/>
          <cell r="AD69" t="str">
            <v/>
          </cell>
          <cell r="AE69">
            <v>44571</v>
          </cell>
        </row>
        <row r="70">
          <cell r="B70">
            <v>356340</v>
          </cell>
          <cell r="C70">
            <v>356339</v>
          </cell>
          <cell r="E70" t="str">
            <v>NS1456</v>
          </cell>
          <cell r="F70" t="str">
            <v>FL1456</v>
          </cell>
          <cell r="G70" t="str">
            <v>PH1456</v>
          </cell>
          <cell r="H70" t="str">
            <v xml:space="preserve">XBK </v>
          </cell>
          <cell r="I70" t="str">
            <v xml:space="preserve">XBK </v>
          </cell>
          <cell r="J70" t="str">
            <v>36DD</v>
          </cell>
          <cell r="K70">
            <v>12</v>
          </cell>
          <cell r="M70" t="str">
            <v>Thêm mới gửi ngày 4.1</v>
          </cell>
          <cell r="N70">
            <v>2</v>
          </cell>
          <cell r="O70">
            <v>44571</v>
          </cell>
          <cell r="Q70" t="str">
            <v>_____ _</v>
          </cell>
          <cell r="S70">
            <v>44573</v>
          </cell>
          <cell r="X70" t="str">
            <v/>
          </cell>
          <cell r="Y70" t="str">
            <v>AL1</v>
          </cell>
          <cell r="AA70">
            <v>2202009</v>
          </cell>
          <cell r="AB70">
            <v>44567</v>
          </cell>
          <cell r="AD70">
            <v>44571</v>
          </cell>
          <cell r="AE70">
            <v>44569</v>
          </cell>
        </row>
        <row r="71">
          <cell r="B71">
            <v>356342</v>
          </cell>
          <cell r="C71">
            <v>356341</v>
          </cell>
          <cell r="E71" t="str">
            <v>NS1456</v>
          </cell>
          <cell r="F71" t="str">
            <v>FL1456</v>
          </cell>
          <cell r="G71" t="str">
            <v>PH1456</v>
          </cell>
          <cell r="H71" t="str">
            <v xml:space="preserve">XBK </v>
          </cell>
          <cell r="I71" t="str">
            <v xml:space="preserve">XBK </v>
          </cell>
          <cell r="J71" t="str">
            <v>38C</v>
          </cell>
          <cell r="K71">
            <v>30</v>
          </cell>
          <cell r="M71" t="str">
            <v>Thêm mới gửi ngày 4.1</v>
          </cell>
          <cell r="N71">
            <v>2</v>
          </cell>
          <cell r="O71">
            <v>44571</v>
          </cell>
          <cell r="Q71" t="str">
            <v>_____ _</v>
          </cell>
          <cell r="S71">
            <v>44573</v>
          </cell>
          <cell r="X71" t="str">
            <v/>
          </cell>
          <cell r="Y71" t="str">
            <v>AL1</v>
          </cell>
          <cell r="AA71">
            <v>2202009</v>
          </cell>
          <cell r="AB71">
            <v>44567</v>
          </cell>
          <cell r="AD71">
            <v>44571</v>
          </cell>
          <cell r="AE71">
            <v>44569</v>
          </cell>
        </row>
        <row r="72">
          <cell r="B72">
            <v>356344</v>
          </cell>
          <cell r="C72">
            <v>356343</v>
          </cell>
          <cell r="E72" t="str">
            <v>NS1456</v>
          </cell>
          <cell r="F72" t="str">
            <v>FL1456</v>
          </cell>
          <cell r="G72" t="str">
            <v>PH1456</v>
          </cell>
          <cell r="H72" t="str">
            <v xml:space="preserve">XBK </v>
          </cell>
          <cell r="I72" t="str">
            <v xml:space="preserve">XBK </v>
          </cell>
          <cell r="J72" t="str">
            <v>36D</v>
          </cell>
          <cell r="K72">
            <v>12</v>
          </cell>
          <cell r="M72" t="str">
            <v>Thêm mới gửi ngày 4.1</v>
          </cell>
          <cell r="N72">
            <v>1</v>
          </cell>
          <cell r="O72">
            <v>44571</v>
          </cell>
          <cell r="Q72" t="str">
            <v>___Priority list__ _</v>
          </cell>
          <cell r="S72">
            <v>44573</v>
          </cell>
          <cell r="X72" t="str">
            <v/>
          </cell>
          <cell r="Y72" t="str">
            <v>AL1</v>
          </cell>
          <cell r="AA72">
            <v>2202009</v>
          </cell>
          <cell r="AB72">
            <v>44567</v>
          </cell>
          <cell r="AD72">
            <v>44571</v>
          </cell>
          <cell r="AE72">
            <v>44569</v>
          </cell>
        </row>
        <row r="73">
          <cell r="B73">
            <v>356346</v>
          </cell>
          <cell r="C73">
            <v>356345</v>
          </cell>
          <cell r="E73" t="str">
            <v>NS1456</v>
          </cell>
          <cell r="F73" t="str">
            <v>FL1456</v>
          </cell>
          <cell r="G73" t="str">
            <v>PH1456</v>
          </cell>
          <cell r="H73" t="str">
            <v xml:space="preserve">XBK </v>
          </cell>
          <cell r="I73" t="str">
            <v xml:space="preserve">XBK </v>
          </cell>
          <cell r="J73" t="str">
            <v>40C</v>
          </cell>
          <cell r="K73">
            <v>35</v>
          </cell>
          <cell r="M73" t="str">
            <v>Thêm mới gửi ngày 4.1</v>
          </cell>
          <cell r="N73">
            <v>1</v>
          </cell>
          <cell r="O73">
            <v>44571</v>
          </cell>
          <cell r="Q73" t="str">
            <v>_____ _</v>
          </cell>
          <cell r="S73">
            <v>44574</v>
          </cell>
          <cell r="X73" t="str">
            <v/>
          </cell>
          <cell r="Y73" t="str">
            <v>AL1</v>
          </cell>
          <cell r="AA73">
            <v>2202009</v>
          </cell>
          <cell r="AB73">
            <v>44567</v>
          </cell>
          <cell r="AD73">
            <v>44571</v>
          </cell>
          <cell r="AE73">
            <v>44569</v>
          </cell>
        </row>
        <row r="74">
          <cell r="B74"/>
          <cell r="C74"/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>
            <v>44568</v>
          </cell>
          <cell r="AC74"/>
          <cell r="AD74" t="str">
            <v/>
          </cell>
          <cell r="AE74">
            <v>44569</v>
          </cell>
        </row>
        <row r="75">
          <cell r="B75">
            <v>73478</v>
          </cell>
          <cell r="C75">
            <v>73477</v>
          </cell>
          <cell r="E75" t="str">
            <v>NBG507</v>
          </cell>
          <cell r="F75" t="str">
            <v>MHG507</v>
          </cell>
          <cell r="G75" t="str">
            <v>PHG507</v>
          </cell>
          <cell r="H75" t="str">
            <v xml:space="preserve">XBK </v>
          </cell>
          <cell r="I75" t="str">
            <v xml:space="preserve">D53 </v>
          </cell>
          <cell r="J75" t="str">
            <v>M</v>
          </cell>
          <cell r="K75">
            <v>36</v>
          </cell>
          <cell r="M75" t="str">
            <v>Thêm mới gửi ngày 4.1</v>
          </cell>
          <cell r="N75">
            <v>1</v>
          </cell>
          <cell r="O75">
            <v>44572</v>
          </cell>
          <cell r="Q75" t="str">
            <v>_____ _</v>
          </cell>
          <cell r="S75">
            <v>44574</v>
          </cell>
          <cell r="X75" t="str">
            <v/>
          </cell>
          <cell r="Y75" t="str">
            <v>AL1</v>
          </cell>
          <cell r="AA75">
            <v>2202010</v>
          </cell>
          <cell r="AB75">
            <v>44568</v>
          </cell>
          <cell r="AD75">
            <v>44572</v>
          </cell>
          <cell r="AE75">
            <v>44571</v>
          </cell>
        </row>
        <row r="76">
          <cell r="B76">
            <v>943188</v>
          </cell>
          <cell r="C76">
            <v>943187</v>
          </cell>
          <cell r="E76" t="str">
            <v>NBG507</v>
          </cell>
          <cell r="F76" t="str">
            <v>MHG507</v>
          </cell>
          <cell r="G76" t="str">
            <v>PHG507</v>
          </cell>
          <cell r="H76" t="str">
            <v xml:space="preserve">XBK </v>
          </cell>
          <cell r="I76" t="str">
            <v xml:space="preserve">D53 </v>
          </cell>
          <cell r="J76" t="str">
            <v>M</v>
          </cell>
          <cell r="K76">
            <v>30</v>
          </cell>
          <cell r="M76" t="str">
            <v>Thêm mới gửi ngày 4.1</v>
          </cell>
          <cell r="N76">
            <v>1</v>
          </cell>
          <cell r="O76">
            <v>44572</v>
          </cell>
          <cell r="Q76" t="str">
            <v>_____ _</v>
          </cell>
          <cell r="S76">
            <v>44574</v>
          </cell>
          <cell r="X76" t="str">
            <v/>
          </cell>
          <cell r="Y76" t="str">
            <v>AL1</v>
          </cell>
          <cell r="AA76">
            <v>2202010</v>
          </cell>
          <cell r="AB76">
            <v>44568</v>
          </cell>
          <cell r="AD76">
            <v>44572</v>
          </cell>
          <cell r="AE76">
            <v>44571</v>
          </cell>
        </row>
        <row r="77">
          <cell r="B77">
            <v>943190</v>
          </cell>
          <cell r="C77">
            <v>943189</v>
          </cell>
          <cell r="E77" t="str">
            <v>NBG507</v>
          </cell>
          <cell r="F77" t="str">
            <v>MHG507</v>
          </cell>
          <cell r="G77" t="str">
            <v>PHG507</v>
          </cell>
          <cell r="H77" t="str">
            <v xml:space="preserve">XBK </v>
          </cell>
          <cell r="I77" t="str">
            <v xml:space="preserve">D53 </v>
          </cell>
          <cell r="J77" t="str">
            <v>M</v>
          </cell>
          <cell r="K77">
            <v>30</v>
          </cell>
          <cell r="M77" t="str">
            <v>Thêm mới gửi ngày 4.1</v>
          </cell>
          <cell r="N77">
            <v>1</v>
          </cell>
          <cell r="O77">
            <v>44572</v>
          </cell>
          <cell r="Q77" t="str">
            <v>_____ _</v>
          </cell>
          <cell r="S77">
            <v>44574</v>
          </cell>
          <cell r="X77" t="str">
            <v/>
          </cell>
          <cell r="Y77" t="str">
            <v>AL1</v>
          </cell>
          <cell r="AA77">
            <v>2202010</v>
          </cell>
          <cell r="AB77">
            <v>44568</v>
          </cell>
          <cell r="AD77">
            <v>44572</v>
          </cell>
          <cell r="AE77">
            <v>44571</v>
          </cell>
        </row>
        <row r="78">
          <cell r="B78">
            <v>943196</v>
          </cell>
          <cell r="C78">
            <v>943191</v>
          </cell>
          <cell r="E78" t="str">
            <v>NBG507</v>
          </cell>
          <cell r="F78" t="str">
            <v>MHG507</v>
          </cell>
          <cell r="G78" t="str">
            <v>PHG507</v>
          </cell>
          <cell r="H78" t="str">
            <v xml:space="preserve">XBK </v>
          </cell>
          <cell r="I78" t="str">
            <v xml:space="preserve">D53 </v>
          </cell>
          <cell r="J78" t="str">
            <v>M</v>
          </cell>
          <cell r="K78">
            <v>30</v>
          </cell>
          <cell r="M78" t="str">
            <v>Thêm mới gửi ngày 4.1</v>
          </cell>
          <cell r="N78">
            <v>1</v>
          </cell>
          <cell r="O78">
            <v>44572</v>
          </cell>
          <cell r="Q78" t="str">
            <v>_____ _</v>
          </cell>
          <cell r="S78">
            <v>44574</v>
          </cell>
          <cell r="X78" t="str">
            <v/>
          </cell>
          <cell r="Y78" t="str">
            <v>AL1</v>
          </cell>
          <cell r="AA78">
            <v>2202010</v>
          </cell>
          <cell r="AB78">
            <v>44568</v>
          </cell>
          <cell r="AD78">
            <v>44572</v>
          </cell>
          <cell r="AE78">
            <v>44571</v>
          </cell>
        </row>
        <row r="79">
          <cell r="B79">
            <v>943204</v>
          </cell>
          <cell r="C79">
            <v>943199</v>
          </cell>
          <cell r="E79" t="str">
            <v>NBG507</v>
          </cell>
          <cell r="F79" t="str">
            <v>MHG507</v>
          </cell>
          <cell r="G79" t="str">
            <v>PHG507</v>
          </cell>
          <cell r="H79" t="str">
            <v xml:space="preserve">XBK </v>
          </cell>
          <cell r="I79" t="str">
            <v xml:space="preserve">D53 </v>
          </cell>
          <cell r="J79" t="str">
            <v>M</v>
          </cell>
          <cell r="K79">
            <v>30</v>
          </cell>
          <cell r="M79" t="str">
            <v>Thêm mới gửi ngày 4.1</v>
          </cell>
          <cell r="N79">
            <v>1</v>
          </cell>
          <cell r="O79">
            <v>44572</v>
          </cell>
          <cell r="Q79" t="str">
            <v>_____ _</v>
          </cell>
          <cell r="S79">
            <v>44574</v>
          </cell>
          <cell r="X79" t="str">
            <v/>
          </cell>
          <cell r="Y79" t="str">
            <v>AL1</v>
          </cell>
          <cell r="AA79">
            <v>2202010</v>
          </cell>
          <cell r="AB79">
            <v>44568</v>
          </cell>
          <cell r="AD79">
            <v>44572</v>
          </cell>
          <cell r="AE79">
            <v>44571</v>
          </cell>
        </row>
        <row r="80">
          <cell r="B80"/>
          <cell r="C80"/>
          <cell r="D80"/>
          <cell r="E80"/>
          <cell r="F80"/>
          <cell r="G80"/>
          <cell r="H80"/>
          <cell r="I80"/>
          <cell r="J80"/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>
            <v>44568</v>
          </cell>
          <cell r="AC80"/>
          <cell r="AD80" t="str">
            <v/>
          </cell>
          <cell r="AE80">
            <v>44571</v>
          </cell>
        </row>
        <row r="81">
          <cell r="B81">
            <v>942882</v>
          </cell>
          <cell r="C81">
            <v>942880</v>
          </cell>
          <cell r="E81" t="str">
            <v>NBG5W7</v>
          </cell>
          <cell r="F81" t="str">
            <v>MHG507</v>
          </cell>
          <cell r="G81" t="str">
            <v>PHG507</v>
          </cell>
          <cell r="H81" t="str">
            <v xml:space="preserve">100 </v>
          </cell>
          <cell r="I81" t="str">
            <v xml:space="preserve">IA9 </v>
          </cell>
          <cell r="J81" t="str">
            <v>S</v>
          </cell>
          <cell r="K81">
            <v>30</v>
          </cell>
          <cell r="M81" t="str">
            <v>Thêm mới gửi ngày 4.1</v>
          </cell>
          <cell r="N81">
            <v>1</v>
          </cell>
          <cell r="O81">
            <v>44571</v>
          </cell>
          <cell r="Q81" t="str">
            <v>Xoăn 3_____ _</v>
          </cell>
          <cell r="S81">
            <v>44573</v>
          </cell>
          <cell r="X81" t="str">
            <v/>
          </cell>
          <cell r="Y81" t="str">
            <v>AL1</v>
          </cell>
          <cell r="AA81">
            <v>2202011</v>
          </cell>
          <cell r="AB81">
            <v>44567</v>
          </cell>
          <cell r="AD81">
            <v>44571</v>
          </cell>
          <cell r="AE81">
            <v>44569</v>
          </cell>
        </row>
        <row r="82">
          <cell r="B82">
            <v>942889</v>
          </cell>
          <cell r="C82">
            <v>942884</v>
          </cell>
          <cell r="E82" t="str">
            <v>NBG5W7</v>
          </cell>
          <cell r="F82" t="str">
            <v>MHG507</v>
          </cell>
          <cell r="G82" t="str">
            <v>PHG507</v>
          </cell>
          <cell r="H82" t="str">
            <v xml:space="preserve">100 </v>
          </cell>
          <cell r="I82" t="str">
            <v xml:space="preserve">IA9 </v>
          </cell>
          <cell r="J82" t="str">
            <v>S</v>
          </cell>
          <cell r="K82">
            <v>30</v>
          </cell>
          <cell r="M82" t="str">
            <v>Thêm mới gửi ngày 4.1</v>
          </cell>
          <cell r="N82">
            <v>1</v>
          </cell>
          <cell r="O82">
            <v>44571</v>
          </cell>
          <cell r="Q82" t="str">
            <v>Xoăn 3_____ _</v>
          </cell>
          <cell r="S82">
            <v>44573</v>
          </cell>
          <cell r="X82" t="str">
            <v/>
          </cell>
          <cell r="Y82" t="str">
            <v>AL1</v>
          </cell>
          <cell r="AA82">
            <v>2202011</v>
          </cell>
          <cell r="AB82">
            <v>44567</v>
          </cell>
          <cell r="AD82">
            <v>44571</v>
          </cell>
          <cell r="AE82">
            <v>44569</v>
          </cell>
        </row>
        <row r="83">
          <cell r="B83">
            <v>942891</v>
          </cell>
          <cell r="C83">
            <v>942890</v>
          </cell>
          <cell r="E83" t="str">
            <v>NBG5W7</v>
          </cell>
          <cell r="F83" t="str">
            <v>MHG507</v>
          </cell>
          <cell r="G83" t="str">
            <v>PHG507</v>
          </cell>
          <cell r="H83" t="str">
            <v xml:space="preserve">100 </v>
          </cell>
          <cell r="I83" t="str">
            <v xml:space="preserve">IA9 </v>
          </cell>
          <cell r="J83" t="str">
            <v>L</v>
          </cell>
          <cell r="K83">
            <v>39</v>
          </cell>
          <cell r="M83" t="str">
            <v>Thêm mới gửi ngày 4.1</v>
          </cell>
          <cell r="N83">
            <v>1</v>
          </cell>
          <cell r="O83">
            <v>44571</v>
          </cell>
          <cell r="Q83" t="str">
            <v>Xoăn 3_____ _</v>
          </cell>
          <cell r="S83">
            <v>44573</v>
          </cell>
          <cell r="X83" t="str">
            <v/>
          </cell>
          <cell r="Y83" t="str">
            <v>AL1</v>
          </cell>
          <cell r="AA83">
            <v>2202011</v>
          </cell>
          <cell r="AB83">
            <v>44567</v>
          </cell>
          <cell r="AD83">
            <v>44571</v>
          </cell>
          <cell r="AE83">
            <v>44569</v>
          </cell>
        </row>
        <row r="84">
          <cell r="B84">
            <v>942893</v>
          </cell>
          <cell r="C84">
            <v>942892</v>
          </cell>
          <cell r="E84" t="str">
            <v>NBG5W7</v>
          </cell>
          <cell r="F84" t="str">
            <v>MHG507</v>
          </cell>
          <cell r="G84" t="str">
            <v>PHG507</v>
          </cell>
          <cell r="H84" t="str">
            <v xml:space="preserve">100 </v>
          </cell>
          <cell r="I84" t="str">
            <v xml:space="preserve">IA9 </v>
          </cell>
          <cell r="J84" t="str">
            <v>L</v>
          </cell>
          <cell r="K84">
            <v>30</v>
          </cell>
          <cell r="M84" t="str">
            <v>Thêm mới gửi ngày 4.1</v>
          </cell>
          <cell r="N84">
            <v>1</v>
          </cell>
          <cell r="O84">
            <v>44571</v>
          </cell>
          <cell r="Q84" t="str">
            <v>Xoăn 3_____ _</v>
          </cell>
          <cell r="S84">
            <v>44574</v>
          </cell>
          <cell r="X84" t="str">
            <v/>
          </cell>
          <cell r="Y84" t="str">
            <v>AL1</v>
          </cell>
          <cell r="AA84">
            <v>2202011</v>
          </cell>
          <cell r="AB84">
            <v>44567</v>
          </cell>
          <cell r="AD84">
            <v>44571</v>
          </cell>
          <cell r="AE84">
            <v>44569</v>
          </cell>
        </row>
        <row r="85">
          <cell r="B85">
            <v>942895</v>
          </cell>
          <cell r="C85">
            <v>942894</v>
          </cell>
          <cell r="E85" t="str">
            <v>NBG5W7</v>
          </cell>
          <cell r="F85" t="str">
            <v>MHG507</v>
          </cell>
          <cell r="G85" t="str">
            <v>PHG507</v>
          </cell>
          <cell r="H85" t="str">
            <v xml:space="preserve">100 </v>
          </cell>
          <cell r="I85" t="str">
            <v xml:space="preserve">IA9 </v>
          </cell>
          <cell r="J85" t="str">
            <v>M</v>
          </cell>
          <cell r="K85">
            <v>30</v>
          </cell>
          <cell r="M85" t="str">
            <v>Thêm mới gửi ngày 4.1</v>
          </cell>
          <cell r="N85">
            <v>1</v>
          </cell>
          <cell r="O85">
            <v>44571</v>
          </cell>
          <cell r="Q85" t="str">
            <v>Xoăn 3_____ _</v>
          </cell>
          <cell r="S85">
            <v>44574</v>
          </cell>
          <cell r="X85" t="str">
            <v/>
          </cell>
          <cell r="Y85" t="str">
            <v>AL1</v>
          </cell>
          <cell r="AA85">
            <v>2202011</v>
          </cell>
          <cell r="AB85">
            <v>44567</v>
          </cell>
          <cell r="AD85">
            <v>44571</v>
          </cell>
          <cell r="AE85">
            <v>44569</v>
          </cell>
        </row>
        <row r="86">
          <cell r="B86">
            <v>942897</v>
          </cell>
          <cell r="C86">
            <v>942896</v>
          </cell>
          <cell r="E86" t="str">
            <v>NBG5W7</v>
          </cell>
          <cell r="F86" t="str">
            <v>MHG507</v>
          </cell>
          <cell r="G86" t="str">
            <v>PHG507</v>
          </cell>
          <cell r="H86" t="str">
            <v xml:space="preserve">100 </v>
          </cell>
          <cell r="I86" t="str">
            <v xml:space="preserve">IA9 </v>
          </cell>
          <cell r="J86" t="str">
            <v>M</v>
          </cell>
          <cell r="K86">
            <v>30</v>
          </cell>
          <cell r="M86" t="str">
            <v>Thêm mới gửi ngày 4.1</v>
          </cell>
          <cell r="N86">
            <v>1</v>
          </cell>
          <cell r="O86">
            <v>44571</v>
          </cell>
          <cell r="Q86" t="str">
            <v>Xoăn 3_____ _</v>
          </cell>
          <cell r="S86">
            <v>44574</v>
          </cell>
          <cell r="X86" t="str">
            <v/>
          </cell>
          <cell r="Y86" t="str">
            <v>AL1</v>
          </cell>
          <cell r="AA86">
            <v>2202011</v>
          </cell>
          <cell r="AB86">
            <v>44567</v>
          </cell>
          <cell r="AD86">
            <v>44571</v>
          </cell>
          <cell r="AE86">
            <v>44569</v>
          </cell>
        </row>
        <row r="87">
          <cell r="B87">
            <v>942900</v>
          </cell>
          <cell r="C87">
            <v>942898</v>
          </cell>
          <cell r="E87" t="str">
            <v>NBG5W7</v>
          </cell>
          <cell r="F87" t="str">
            <v>MHG507</v>
          </cell>
          <cell r="G87" t="str">
            <v>PHG507</v>
          </cell>
          <cell r="H87" t="str">
            <v xml:space="preserve">100 </v>
          </cell>
          <cell r="I87" t="str">
            <v xml:space="preserve">IA9 </v>
          </cell>
          <cell r="J87" t="str">
            <v>M</v>
          </cell>
          <cell r="K87">
            <v>30</v>
          </cell>
          <cell r="M87" t="str">
            <v>Thêm mới gửi ngày 4.1</v>
          </cell>
          <cell r="N87">
            <v>1</v>
          </cell>
          <cell r="O87">
            <v>44571</v>
          </cell>
          <cell r="Q87" t="str">
            <v>Xoăn 3_____ _</v>
          </cell>
          <cell r="S87">
            <v>44574</v>
          </cell>
          <cell r="X87" t="str">
            <v/>
          </cell>
          <cell r="Y87" t="str">
            <v>AL1</v>
          </cell>
          <cell r="AA87">
            <v>2202011</v>
          </cell>
          <cell r="AB87">
            <v>44567</v>
          </cell>
          <cell r="AD87">
            <v>44571</v>
          </cell>
          <cell r="AE87">
            <v>44569</v>
          </cell>
        </row>
        <row r="88">
          <cell r="B88">
            <v>942903</v>
          </cell>
          <cell r="C88">
            <v>942902</v>
          </cell>
          <cell r="E88" t="str">
            <v>NBG5W7</v>
          </cell>
          <cell r="F88" t="str">
            <v>MHG507</v>
          </cell>
          <cell r="G88" t="str">
            <v>PHG507</v>
          </cell>
          <cell r="H88" t="str">
            <v xml:space="preserve">100 </v>
          </cell>
          <cell r="I88" t="str">
            <v xml:space="preserve">IA9 </v>
          </cell>
          <cell r="J88" t="str">
            <v>M</v>
          </cell>
          <cell r="K88">
            <v>30</v>
          </cell>
          <cell r="M88" t="str">
            <v>Thêm mới gửi ngày 4.1</v>
          </cell>
          <cell r="N88">
            <v>1</v>
          </cell>
          <cell r="O88">
            <v>44571</v>
          </cell>
          <cell r="Q88" t="str">
            <v>Xoăn 3_____ _</v>
          </cell>
          <cell r="S88">
            <v>44575</v>
          </cell>
          <cell r="X88" t="str">
            <v/>
          </cell>
          <cell r="Y88" t="str">
            <v>AL1</v>
          </cell>
          <cell r="AA88">
            <v>2202011</v>
          </cell>
          <cell r="AB88">
            <v>44567</v>
          </cell>
          <cell r="AD88">
            <v>44571</v>
          </cell>
          <cell r="AE88">
            <v>44569</v>
          </cell>
        </row>
        <row r="89">
          <cell r="B89">
            <v>928823</v>
          </cell>
          <cell r="C89">
            <v>928822</v>
          </cell>
          <cell r="E89" t="str">
            <v>NBGWT7</v>
          </cell>
          <cell r="F89" t="str">
            <v>MHW507</v>
          </cell>
          <cell r="G89" t="str">
            <v>PHW507</v>
          </cell>
          <cell r="H89" t="str">
            <v xml:space="preserve">100 </v>
          </cell>
          <cell r="I89" t="str">
            <v xml:space="preserve">IA9 </v>
          </cell>
          <cell r="J89" t="str">
            <v>S</v>
          </cell>
          <cell r="K89">
            <v>30</v>
          </cell>
          <cell r="M89" t="str">
            <v>Thêm mới gửi ngày 4.1</v>
          </cell>
          <cell r="N89">
            <v>2</v>
          </cell>
          <cell r="O89">
            <v>44571</v>
          </cell>
          <cell r="Q89" t="str">
            <v>Xoăn 3_____ _</v>
          </cell>
          <cell r="S89">
            <v>44573</v>
          </cell>
          <cell r="X89" t="str">
            <v/>
          </cell>
          <cell r="Y89" t="str">
            <v>AL1</v>
          </cell>
          <cell r="AA89">
            <v>2202011</v>
          </cell>
          <cell r="AB89">
            <v>44567</v>
          </cell>
          <cell r="AD89">
            <v>44571</v>
          </cell>
          <cell r="AE89">
            <v>44569</v>
          </cell>
        </row>
        <row r="90">
          <cell r="B90">
            <v>928825</v>
          </cell>
          <cell r="C90">
            <v>928824</v>
          </cell>
          <cell r="E90" t="str">
            <v>NBGWT7</v>
          </cell>
          <cell r="F90" t="str">
            <v>MHW507</v>
          </cell>
          <cell r="G90" t="str">
            <v>PHW507</v>
          </cell>
          <cell r="H90" t="str">
            <v xml:space="preserve">100 </v>
          </cell>
          <cell r="I90" t="str">
            <v xml:space="preserve">IA9 </v>
          </cell>
          <cell r="J90" t="str">
            <v>S</v>
          </cell>
          <cell r="K90">
            <v>30</v>
          </cell>
          <cell r="M90" t="str">
            <v>Thêm mới gửi ngày 4.1</v>
          </cell>
          <cell r="N90">
            <v>2</v>
          </cell>
          <cell r="O90">
            <v>44571</v>
          </cell>
          <cell r="Q90" t="str">
            <v>Xoăn 3_____ _</v>
          </cell>
          <cell r="S90">
            <v>44573</v>
          </cell>
          <cell r="X90" t="str">
            <v/>
          </cell>
          <cell r="Y90" t="str">
            <v>AL1</v>
          </cell>
          <cell r="AA90">
            <v>2202011</v>
          </cell>
          <cell r="AB90">
            <v>44567</v>
          </cell>
          <cell r="AD90">
            <v>44571</v>
          </cell>
          <cell r="AE90">
            <v>44569</v>
          </cell>
        </row>
        <row r="91">
          <cell r="B91">
            <v>928830</v>
          </cell>
          <cell r="C91">
            <v>928826</v>
          </cell>
          <cell r="E91" t="str">
            <v>NBGWT7</v>
          </cell>
          <cell r="F91" t="str">
            <v>MHW507</v>
          </cell>
          <cell r="G91" t="str">
            <v>PHW507</v>
          </cell>
          <cell r="H91" t="str">
            <v xml:space="preserve">100 </v>
          </cell>
          <cell r="I91" t="str">
            <v xml:space="preserve">IA9 </v>
          </cell>
          <cell r="J91" t="str">
            <v>S</v>
          </cell>
          <cell r="K91">
            <v>30</v>
          </cell>
          <cell r="M91" t="str">
            <v>Thêm mới gửi ngày 4.1</v>
          </cell>
          <cell r="N91">
            <v>2</v>
          </cell>
          <cell r="O91">
            <v>44571</v>
          </cell>
          <cell r="Q91" t="str">
            <v>Xoăn 3_____ _</v>
          </cell>
          <cell r="S91">
            <v>44573</v>
          </cell>
          <cell r="X91" t="str">
            <v/>
          </cell>
          <cell r="Y91" t="str">
            <v>AL1</v>
          </cell>
          <cell r="AA91">
            <v>2202011</v>
          </cell>
          <cell r="AB91">
            <v>44567</v>
          </cell>
          <cell r="AD91">
            <v>44571</v>
          </cell>
          <cell r="AE91">
            <v>44569</v>
          </cell>
        </row>
        <row r="92">
          <cell r="B92">
            <v>928836</v>
          </cell>
          <cell r="C92">
            <v>928835</v>
          </cell>
          <cell r="E92" t="str">
            <v>NBGWT7</v>
          </cell>
          <cell r="F92" t="str">
            <v>MHW507</v>
          </cell>
          <cell r="G92" t="str">
            <v>PHW507</v>
          </cell>
          <cell r="H92" t="str">
            <v xml:space="preserve">100 </v>
          </cell>
          <cell r="I92" t="str">
            <v xml:space="preserve">IA9 </v>
          </cell>
          <cell r="J92" t="str">
            <v>S</v>
          </cell>
          <cell r="K92">
            <v>30</v>
          </cell>
          <cell r="M92" t="str">
            <v>Thêm mới gửi ngày 4.1</v>
          </cell>
          <cell r="N92">
            <v>2</v>
          </cell>
          <cell r="O92">
            <v>44571</v>
          </cell>
          <cell r="Q92" t="str">
            <v>Xoăn 3_____ _</v>
          </cell>
          <cell r="S92">
            <v>44573</v>
          </cell>
          <cell r="X92" t="str">
            <v/>
          </cell>
          <cell r="Y92" t="str">
            <v>AL1</v>
          </cell>
          <cell r="AA92">
            <v>2202011</v>
          </cell>
          <cell r="AB92">
            <v>44567</v>
          </cell>
          <cell r="AD92">
            <v>44571</v>
          </cell>
          <cell r="AE92">
            <v>44569</v>
          </cell>
        </row>
        <row r="93">
          <cell r="B93">
            <v>933276</v>
          </cell>
          <cell r="C93">
            <v>933275</v>
          </cell>
          <cell r="E93" t="str">
            <v>NBGWT7</v>
          </cell>
          <cell r="F93" t="str">
            <v>MHW507</v>
          </cell>
          <cell r="G93" t="str">
            <v>PHW507</v>
          </cell>
          <cell r="H93" t="str">
            <v xml:space="preserve">100 </v>
          </cell>
          <cell r="I93" t="str">
            <v xml:space="preserve">IA9 </v>
          </cell>
          <cell r="J93" t="str">
            <v>3XL</v>
          </cell>
          <cell r="K93">
            <v>28</v>
          </cell>
          <cell r="M93" t="str">
            <v>Thêm mới gửi ngày 4.1</v>
          </cell>
          <cell r="N93">
            <v>1</v>
          </cell>
          <cell r="O93">
            <v>44571</v>
          </cell>
          <cell r="Q93" t="str">
            <v>Xoăn 3_____ _</v>
          </cell>
          <cell r="S93">
            <v>44573</v>
          </cell>
          <cell r="X93" t="str">
            <v/>
          </cell>
          <cell r="Y93" t="str">
            <v>AL1</v>
          </cell>
          <cell r="AA93">
            <v>2202011</v>
          </cell>
          <cell r="AB93">
            <v>44567</v>
          </cell>
          <cell r="AD93">
            <v>44571</v>
          </cell>
          <cell r="AE93">
            <v>44569</v>
          </cell>
        </row>
        <row r="94">
          <cell r="B94">
            <v>933278</v>
          </cell>
          <cell r="C94">
            <v>933277</v>
          </cell>
          <cell r="E94" t="str">
            <v>NBGWT7</v>
          </cell>
          <cell r="F94" t="str">
            <v>MHW507</v>
          </cell>
          <cell r="G94" t="str">
            <v>PHW507</v>
          </cell>
          <cell r="H94" t="str">
            <v xml:space="preserve">100 </v>
          </cell>
          <cell r="I94" t="str">
            <v xml:space="preserve">IA9 </v>
          </cell>
          <cell r="J94" t="str">
            <v>3XL</v>
          </cell>
          <cell r="K94">
            <v>28</v>
          </cell>
          <cell r="M94" t="str">
            <v>Thêm mới gửi ngày 4.1</v>
          </cell>
          <cell r="N94">
            <v>1</v>
          </cell>
          <cell r="O94">
            <v>44571</v>
          </cell>
          <cell r="Q94" t="str">
            <v>Xoăn 3_____ _</v>
          </cell>
          <cell r="S94">
            <v>44573</v>
          </cell>
          <cell r="X94" t="str">
            <v/>
          </cell>
          <cell r="Y94" t="str">
            <v>AL1</v>
          </cell>
          <cell r="AA94">
            <v>2202011</v>
          </cell>
          <cell r="AB94">
            <v>44567</v>
          </cell>
          <cell r="AD94">
            <v>44571</v>
          </cell>
          <cell r="AE94">
            <v>44569</v>
          </cell>
        </row>
        <row r="95">
          <cell r="B95">
            <v>933280</v>
          </cell>
          <cell r="C95">
            <v>933279</v>
          </cell>
          <cell r="E95" t="str">
            <v>NBGWT7</v>
          </cell>
          <cell r="F95" t="str">
            <v>MHW507</v>
          </cell>
          <cell r="G95" t="str">
            <v>PHW507</v>
          </cell>
          <cell r="H95" t="str">
            <v xml:space="preserve">100 </v>
          </cell>
          <cell r="I95" t="str">
            <v xml:space="preserve">IA9 </v>
          </cell>
          <cell r="J95" t="str">
            <v>3XL</v>
          </cell>
          <cell r="K95">
            <v>28</v>
          </cell>
          <cell r="M95" t="str">
            <v>Thêm mới gửi ngày 4.1</v>
          </cell>
          <cell r="N95">
            <v>1</v>
          </cell>
          <cell r="O95">
            <v>44571</v>
          </cell>
          <cell r="Q95" t="str">
            <v>Xoăn 3_____ _</v>
          </cell>
          <cell r="S95">
            <v>44573</v>
          </cell>
          <cell r="X95" t="str">
            <v/>
          </cell>
          <cell r="Y95" t="str">
            <v>AL1</v>
          </cell>
          <cell r="AA95">
            <v>2202011</v>
          </cell>
          <cell r="AB95">
            <v>44567</v>
          </cell>
          <cell r="AD95">
            <v>44571</v>
          </cell>
          <cell r="AE95">
            <v>44569</v>
          </cell>
        </row>
        <row r="96">
          <cell r="B96">
            <v>933282</v>
          </cell>
          <cell r="C96">
            <v>933281</v>
          </cell>
          <cell r="E96" t="str">
            <v>NBGWT7</v>
          </cell>
          <cell r="F96" t="str">
            <v>MHW507</v>
          </cell>
          <cell r="G96" t="str">
            <v>PHW507</v>
          </cell>
          <cell r="H96" t="str">
            <v xml:space="preserve">100 </v>
          </cell>
          <cell r="I96" t="str">
            <v xml:space="preserve">IA9 </v>
          </cell>
          <cell r="J96" t="str">
            <v>3XL</v>
          </cell>
          <cell r="K96">
            <v>28</v>
          </cell>
          <cell r="M96" t="str">
            <v>Thêm mới gửi ngày 4.1</v>
          </cell>
          <cell r="N96">
            <v>1</v>
          </cell>
          <cell r="O96">
            <v>44571</v>
          </cell>
          <cell r="Q96" t="str">
            <v>Xoăn 3_____ _</v>
          </cell>
          <cell r="S96">
            <v>44573</v>
          </cell>
          <cell r="X96" t="str">
            <v/>
          </cell>
          <cell r="Y96" t="str">
            <v>AL1</v>
          </cell>
          <cell r="AA96">
            <v>2202011</v>
          </cell>
          <cell r="AB96">
            <v>44567</v>
          </cell>
          <cell r="AD96">
            <v>44571</v>
          </cell>
          <cell r="AE96">
            <v>44569</v>
          </cell>
        </row>
        <row r="97">
          <cell r="B97">
            <v>933287</v>
          </cell>
          <cell r="C97">
            <v>933284</v>
          </cell>
          <cell r="E97" t="str">
            <v>NBGWT7</v>
          </cell>
          <cell r="F97" t="str">
            <v>MHW507</v>
          </cell>
          <cell r="G97" t="str">
            <v>PHW507</v>
          </cell>
          <cell r="H97" t="str">
            <v xml:space="preserve">100 </v>
          </cell>
          <cell r="I97" t="str">
            <v xml:space="preserve">IA9 </v>
          </cell>
          <cell r="J97" t="str">
            <v>XL</v>
          </cell>
          <cell r="K97">
            <v>28</v>
          </cell>
          <cell r="M97" t="str">
            <v>Thêm mới gửi ngày 4.1</v>
          </cell>
          <cell r="N97">
            <v>1</v>
          </cell>
          <cell r="O97">
            <v>44571</v>
          </cell>
          <cell r="Q97" t="str">
            <v>Xoăn 3_____ _</v>
          </cell>
          <cell r="S97">
            <v>44573</v>
          </cell>
          <cell r="X97" t="str">
            <v/>
          </cell>
          <cell r="Y97" t="str">
            <v>AL1</v>
          </cell>
          <cell r="AA97">
            <v>2202011</v>
          </cell>
          <cell r="AB97">
            <v>44567</v>
          </cell>
          <cell r="AD97">
            <v>44571</v>
          </cell>
          <cell r="AE97">
            <v>44569</v>
          </cell>
        </row>
        <row r="98">
          <cell r="B98">
            <v>933475</v>
          </cell>
          <cell r="C98">
            <v>933474</v>
          </cell>
          <cell r="E98" t="str">
            <v>NBGWT7</v>
          </cell>
          <cell r="F98" t="str">
            <v>MHW507</v>
          </cell>
          <cell r="G98" t="str">
            <v>PHW507</v>
          </cell>
          <cell r="H98" t="str">
            <v xml:space="preserve">100 </v>
          </cell>
          <cell r="I98" t="str">
            <v xml:space="preserve">IA9 </v>
          </cell>
          <cell r="J98" t="str">
            <v>L</v>
          </cell>
          <cell r="K98">
            <v>30</v>
          </cell>
          <cell r="M98" t="str">
            <v>Thêm mới gửi ngày 4.1</v>
          </cell>
          <cell r="N98">
            <v>1</v>
          </cell>
          <cell r="O98">
            <v>44571</v>
          </cell>
          <cell r="Q98" t="str">
            <v>Xoăn 3_____ _</v>
          </cell>
          <cell r="S98">
            <v>44573</v>
          </cell>
          <cell r="X98" t="str">
            <v/>
          </cell>
          <cell r="Y98" t="str">
            <v>AL1</v>
          </cell>
          <cell r="AA98">
            <v>2202011</v>
          </cell>
          <cell r="AB98">
            <v>44567</v>
          </cell>
          <cell r="AD98">
            <v>44571</v>
          </cell>
          <cell r="AE98">
            <v>44569</v>
          </cell>
        </row>
        <row r="99">
          <cell r="B99">
            <v>355035</v>
          </cell>
          <cell r="C99">
            <v>355004</v>
          </cell>
          <cell r="E99" t="str">
            <v>NBGWT7</v>
          </cell>
          <cell r="F99" t="str">
            <v>MHW507</v>
          </cell>
          <cell r="G99" t="str">
            <v>PHW507</v>
          </cell>
          <cell r="H99" t="str">
            <v xml:space="preserve">100 </v>
          </cell>
          <cell r="I99" t="str">
            <v xml:space="preserve">IA9 </v>
          </cell>
          <cell r="J99" t="str">
            <v>M</v>
          </cell>
          <cell r="K99">
            <v>36</v>
          </cell>
          <cell r="M99" t="str">
            <v>Thêm mới gửi ngày 4.1</v>
          </cell>
          <cell r="N99">
            <v>2</v>
          </cell>
          <cell r="O99">
            <v>44571</v>
          </cell>
          <cell r="Q99" t="str">
            <v>Xoăn 3_____ _</v>
          </cell>
          <cell r="S99">
            <v>44573</v>
          </cell>
          <cell r="X99" t="str">
            <v/>
          </cell>
          <cell r="Y99" t="str">
            <v>AL1</v>
          </cell>
          <cell r="AA99">
            <v>2202011</v>
          </cell>
          <cell r="AB99">
            <v>44567</v>
          </cell>
          <cell r="AD99">
            <v>44571</v>
          </cell>
          <cell r="AE99">
            <v>44569</v>
          </cell>
        </row>
        <row r="100">
          <cell r="B100">
            <v>355041</v>
          </cell>
          <cell r="C100">
            <v>355040</v>
          </cell>
          <cell r="E100" t="str">
            <v>NBGWT7</v>
          </cell>
          <cell r="F100" t="str">
            <v>MHW507</v>
          </cell>
          <cell r="G100" t="str">
            <v>PHW507</v>
          </cell>
          <cell r="H100" t="str">
            <v xml:space="preserve">100 </v>
          </cell>
          <cell r="I100" t="str">
            <v xml:space="preserve">IA9 </v>
          </cell>
          <cell r="J100" t="str">
            <v>M</v>
          </cell>
          <cell r="K100">
            <v>42</v>
          </cell>
          <cell r="M100" t="str">
            <v>Thêm mới gửi ngày 4.1</v>
          </cell>
          <cell r="N100">
            <v>2</v>
          </cell>
          <cell r="O100">
            <v>44572</v>
          </cell>
          <cell r="Q100" t="str">
            <v>Xoăn 3_____ _</v>
          </cell>
          <cell r="S100">
            <v>44574</v>
          </cell>
          <cell r="X100" t="str">
            <v/>
          </cell>
          <cell r="Y100" t="str">
            <v>AL1</v>
          </cell>
          <cell r="AA100">
            <v>2202011</v>
          </cell>
          <cell r="AB100">
            <v>44567</v>
          </cell>
          <cell r="AD100">
            <v>44571</v>
          </cell>
          <cell r="AE100">
            <v>44569</v>
          </cell>
        </row>
        <row r="101">
          <cell r="B101">
            <v>928838</v>
          </cell>
          <cell r="C101">
            <v>928837</v>
          </cell>
          <cell r="E101" t="str">
            <v>NBGWT7</v>
          </cell>
          <cell r="F101" t="str">
            <v>MHW507</v>
          </cell>
          <cell r="G101" t="str">
            <v>PHW507</v>
          </cell>
          <cell r="H101" t="str">
            <v xml:space="preserve">100 </v>
          </cell>
          <cell r="I101" t="str">
            <v xml:space="preserve">IA9 </v>
          </cell>
          <cell r="J101" t="str">
            <v>S</v>
          </cell>
          <cell r="K101">
            <v>30</v>
          </cell>
          <cell r="M101" t="str">
            <v>Thêm mới gửi ngày 4.1</v>
          </cell>
          <cell r="N101">
            <v>2</v>
          </cell>
          <cell r="O101">
            <v>44572</v>
          </cell>
          <cell r="Q101" t="str">
            <v>Xoăn 3_____ _</v>
          </cell>
          <cell r="S101">
            <v>44574</v>
          </cell>
          <cell r="X101" t="str">
            <v/>
          </cell>
          <cell r="Y101" t="str">
            <v>AL1</v>
          </cell>
          <cell r="AA101">
            <v>2202011</v>
          </cell>
          <cell r="AB101">
            <v>44567</v>
          </cell>
          <cell r="AD101">
            <v>44571</v>
          </cell>
          <cell r="AE101">
            <v>44569</v>
          </cell>
        </row>
        <row r="102">
          <cell r="B102">
            <v>928840</v>
          </cell>
          <cell r="C102">
            <v>928839</v>
          </cell>
          <cell r="E102" t="str">
            <v>NBGWT7</v>
          </cell>
          <cell r="F102" t="str">
            <v>MHW507</v>
          </cell>
          <cell r="G102" t="str">
            <v>PHW507</v>
          </cell>
          <cell r="H102" t="str">
            <v xml:space="preserve">100 </v>
          </cell>
          <cell r="I102" t="str">
            <v xml:space="preserve">IA9 </v>
          </cell>
          <cell r="J102" t="str">
            <v>L</v>
          </cell>
          <cell r="K102">
            <v>30</v>
          </cell>
          <cell r="M102" t="str">
            <v>Thêm mới gửi ngày 4.1</v>
          </cell>
          <cell r="N102">
            <v>2</v>
          </cell>
          <cell r="O102">
            <v>44572</v>
          </cell>
          <cell r="Q102" t="str">
            <v>Xoăn 3_____ _</v>
          </cell>
          <cell r="S102">
            <v>44574</v>
          </cell>
          <cell r="X102" t="str">
            <v/>
          </cell>
          <cell r="Y102" t="str">
            <v>AL1</v>
          </cell>
          <cell r="AA102">
            <v>2202011</v>
          </cell>
          <cell r="AB102">
            <v>44567</v>
          </cell>
          <cell r="AD102">
            <v>44571</v>
          </cell>
          <cell r="AE102">
            <v>44569</v>
          </cell>
        </row>
        <row r="103">
          <cell r="B103">
            <v>928851</v>
          </cell>
          <cell r="C103">
            <v>928842</v>
          </cell>
          <cell r="E103" t="str">
            <v>NBGWT7</v>
          </cell>
          <cell r="F103" t="str">
            <v>MHW507</v>
          </cell>
          <cell r="G103" t="str">
            <v>PHW507</v>
          </cell>
          <cell r="H103" t="str">
            <v xml:space="preserve">100 </v>
          </cell>
          <cell r="I103" t="str">
            <v xml:space="preserve">IA9 </v>
          </cell>
          <cell r="J103" t="str">
            <v>L</v>
          </cell>
          <cell r="K103">
            <v>30</v>
          </cell>
          <cell r="M103" t="str">
            <v>Thêm mới gửi ngày 4.1</v>
          </cell>
          <cell r="N103">
            <v>2</v>
          </cell>
          <cell r="O103">
            <v>44572</v>
          </cell>
          <cell r="Q103" t="str">
            <v>Xoăn 3_____ _</v>
          </cell>
          <cell r="S103">
            <v>44574</v>
          </cell>
          <cell r="X103" t="str">
            <v/>
          </cell>
          <cell r="Y103" t="str">
            <v>AL1</v>
          </cell>
          <cell r="AA103">
            <v>2202011</v>
          </cell>
          <cell r="AB103">
            <v>44567</v>
          </cell>
          <cell r="AD103">
            <v>44571</v>
          </cell>
          <cell r="AE103">
            <v>44569</v>
          </cell>
        </row>
        <row r="104">
          <cell r="B104">
            <v>928855</v>
          </cell>
          <cell r="C104">
            <v>928853</v>
          </cell>
          <cell r="E104" t="str">
            <v>NBGWT7</v>
          </cell>
          <cell r="F104" t="str">
            <v>MHW507</v>
          </cell>
          <cell r="G104" t="str">
            <v>PHW507</v>
          </cell>
          <cell r="H104" t="str">
            <v xml:space="preserve">100 </v>
          </cell>
          <cell r="I104" t="str">
            <v xml:space="preserve">IA9 </v>
          </cell>
          <cell r="J104" t="str">
            <v>L</v>
          </cell>
          <cell r="K104">
            <v>30</v>
          </cell>
          <cell r="M104" t="str">
            <v>Thêm mới gửi ngày 4.1</v>
          </cell>
          <cell r="N104">
            <v>2</v>
          </cell>
          <cell r="O104">
            <v>44572</v>
          </cell>
          <cell r="Q104" t="str">
            <v>Xoăn 3_____ _</v>
          </cell>
          <cell r="S104">
            <v>44574</v>
          </cell>
          <cell r="X104" t="str">
            <v/>
          </cell>
          <cell r="Y104" t="str">
            <v>AL1</v>
          </cell>
          <cell r="AA104">
            <v>2202011</v>
          </cell>
          <cell r="AB104">
            <v>44567</v>
          </cell>
          <cell r="AD104">
            <v>44571</v>
          </cell>
          <cell r="AE104">
            <v>44569</v>
          </cell>
        </row>
        <row r="105">
          <cell r="B105">
            <v>933289</v>
          </cell>
          <cell r="C105">
            <v>933288</v>
          </cell>
          <cell r="E105" t="str">
            <v>NBGWT7</v>
          </cell>
          <cell r="F105" t="str">
            <v>MHW507</v>
          </cell>
          <cell r="G105" t="str">
            <v>PHW507</v>
          </cell>
          <cell r="H105" t="str">
            <v xml:space="preserve">100 </v>
          </cell>
          <cell r="I105" t="str">
            <v xml:space="preserve">IA9 </v>
          </cell>
          <cell r="J105" t="str">
            <v>XL</v>
          </cell>
          <cell r="K105">
            <v>28</v>
          </cell>
          <cell r="M105" t="str">
            <v>Thêm mới gửi ngày 4.1</v>
          </cell>
          <cell r="N105">
            <v>1</v>
          </cell>
          <cell r="O105">
            <v>44572</v>
          </cell>
          <cell r="Q105" t="str">
            <v>Xoăn 3_____ _</v>
          </cell>
          <cell r="S105">
            <v>44574</v>
          </cell>
          <cell r="X105" t="str">
            <v/>
          </cell>
          <cell r="Y105" t="str">
            <v>AL1</v>
          </cell>
          <cell r="AA105">
            <v>2202011</v>
          </cell>
          <cell r="AB105">
            <v>44567</v>
          </cell>
          <cell r="AD105">
            <v>44571</v>
          </cell>
          <cell r="AE105">
            <v>44569</v>
          </cell>
        </row>
        <row r="106">
          <cell r="B106">
            <v>933291</v>
          </cell>
          <cell r="C106">
            <v>933290</v>
          </cell>
          <cell r="E106" t="str">
            <v>NBGWT7</v>
          </cell>
          <cell r="F106" t="str">
            <v>MHW507</v>
          </cell>
          <cell r="G106" t="str">
            <v>PHW507</v>
          </cell>
          <cell r="H106" t="str">
            <v xml:space="preserve">100 </v>
          </cell>
          <cell r="I106" t="str">
            <v xml:space="preserve">IA9 </v>
          </cell>
          <cell r="J106" t="str">
            <v>XL</v>
          </cell>
          <cell r="K106">
            <v>28</v>
          </cell>
          <cell r="M106" t="str">
            <v>Thêm mới gửi ngày 4.1</v>
          </cell>
          <cell r="N106">
            <v>1</v>
          </cell>
          <cell r="O106">
            <v>44572</v>
          </cell>
          <cell r="Q106" t="str">
            <v>Xoăn 3_____ _</v>
          </cell>
          <cell r="S106">
            <v>44574</v>
          </cell>
          <cell r="X106" t="str">
            <v/>
          </cell>
          <cell r="Y106" t="str">
            <v>AL1</v>
          </cell>
          <cell r="AA106">
            <v>2202011</v>
          </cell>
          <cell r="AB106">
            <v>44567</v>
          </cell>
          <cell r="AD106">
            <v>44571</v>
          </cell>
          <cell r="AE106">
            <v>44569</v>
          </cell>
        </row>
        <row r="107">
          <cell r="B107">
            <v>933295</v>
          </cell>
          <cell r="C107">
            <v>933292</v>
          </cell>
          <cell r="E107" t="str">
            <v>NBGWT7</v>
          </cell>
          <cell r="F107" t="str">
            <v>MHW507</v>
          </cell>
          <cell r="G107" t="str">
            <v>PHW507</v>
          </cell>
          <cell r="H107" t="str">
            <v xml:space="preserve">100 </v>
          </cell>
          <cell r="I107" t="str">
            <v xml:space="preserve">IA9 </v>
          </cell>
          <cell r="J107" t="str">
            <v>XL</v>
          </cell>
          <cell r="K107">
            <v>28</v>
          </cell>
          <cell r="M107" t="str">
            <v>Thêm mới gửi ngày 4.1</v>
          </cell>
          <cell r="N107">
            <v>1</v>
          </cell>
          <cell r="O107">
            <v>44572</v>
          </cell>
          <cell r="Q107" t="str">
            <v>Xoăn 3_____ _</v>
          </cell>
          <cell r="S107">
            <v>44574</v>
          </cell>
          <cell r="X107" t="str">
            <v/>
          </cell>
          <cell r="Y107" t="str">
            <v>AL1</v>
          </cell>
          <cell r="AA107">
            <v>2202011</v>
          </cell>
          <cell r="AB107">
            <v>44567</v>
          </cell>
          <cell r="AD107">
            <v>44571</v>
          </cell>
          <cell r="AE107">
            <v>44569</v>
          </cell>
        </row>
        <row r="108">
          <cell r="B108">
            <v>933297</v>
          </cell>
          <cell r="C108">
            <v>933296</v>
          </cell>
          <cell r="E108" t="str">
            <v>NBGWT7</v>
          </cell>
          <cell r="F108" t="str">
            <v>MHW507</v>
          </cell>
          <cell r="G108" t="str">
            <v>PHW507</v>
          </cell>
          <cell r="H108" t="str">
            <v xml:space="preserve">100 </v>
          </cell>
          <cell r="I108" t="str">
            <v xml:space="preserve">IA9 </v>
          </cell>
          <cell r="J108" t="str">
            <v>XL</v>
          </cell>
          <cell r="K108">
            <v>28</v>
          </cell>
          <cell r="M108" t="str">
            <v>Thêm mới gửi ngày 4.1</v>
          </cell>
          <cell r="N108">
            <v>1</v>
          </cell>
          <cell r="O108">
            <v>44572</v>
          </cell>
          <cell r="Q108" t="str">
            <v>Xoăn 3_____ _</v>
          </cell>
          <cell r="S108">
            <v>44574</v>
          </cell>
          <cell r="X108" t="str">
            <v/>
          </cell>
          <cell r="Y108" t="str">
            <v>AL1</v>
          </cell>
          <cell r="AA108">
            <v>2202011</v>
          </cell>
          <cell r="AB108">
            <v>44567</v>
          </cell>
          <cell r="AD108">
            <v>44571</v>
          </cell>
          <cell r="AE108">
            <v>44569</v>
          </cell>
        </row>
        <row r="109">
          <cell r="B109">
            <v>933478</v>
          </cell>
          <cell r="C109">
            <v>933476</v>
          </cell>
          <cell r="E109" t="str">
            <v>NBGWT7</v>
          </cell>
          <cell r="F109" t="str">
            <v>MHW507</v>
          </cell>
          <cell r="G109" t="str">
            <v>PHW507</v>
          </cell>
          <cell r="H109" t="str">
            <v xml:space="preserve">100 </v>
          </cell>
          <cell r="I109" t="str">
            <v xml:space="preserve">IA9 </v>
          </cell>
          <cell r="J109" t="str">
            <v>L</v>
          </cell>
          <cell r="K109">
            <v>30</v>
          </cell>
          <cell r="M109" t="str">
            <v>Thêm mới gửi ngày 4.1</v>
          </cell>
          <cell r="N109">
            <v>1</v>
          </cell>
          <cell r="O109">
            <v>44572</v>
          </cell>
          <cell r="Q109" t="str">
            <v>Xoăn 3_____ _</v>
          </cell>
          <cell r="S109">
            <v>44574</v>
          </cell>
          <cell r="X109" t="str">
            <v/>
          </cell>
          <cell r="Y109" t="str">
            <v>AL1</v>
          </cell>
          <cell r="AA109">
            <v>2202011</v>
          </cell>
          <cell r="AB109">
            <v>44567</v>
          </cell>
          <cell r="AD109">
            <v>44571</v>
          </cell>
          <cell r="AE109">
            <v>44569</v>
          </cell>
        </row>
        <row r="110">
          <cell r="B110">
            <v>933480</v>
          </cell>
          <cell r="C110">
            <v>933479</v>
          </cell>
          <cell r="E110" t="str">
            <v>NBGWT7</v>
          </cell>
          <cell r="F110" t="str">
            <v>MHW507</v>
          </cell>
          <cell r="G110" t="str">
            <v>PHW507</v>
          </cell>
          <cell r="H110" t="str">
            <v xml:space="preserve">100 </v>
          </cell>
          <cell r="I110" t="str">
            <v xml:space="preserve">IA9 </v>
          </cell>
          <cell r="J110" t="str">
            <v>L</v>
          </cell>
          <cell r="K110">
            <v>30</v>
          </cell>
          <cell r="M110" t="str">
            <v>Thêm mới gửi ngày 4.1</v>
          </cell>
          <cell r="N110">
            <v>1</v>
          </cell>
          <cell r="O110">
            <v>44572</v>
          </cell>
          <cell r="Q110" t="str">
            <v>Xoăn 3_____ _</v>
          </cell>
          <cell r="S110">
            <v>44574</v>
          </cell>
          <cell r="X110" t="str">
            <v/>
          </cell>
          <cell r="Y110" t="str">
            <v>AL1</v>
          </cell>
          <cell r="AA110">
            <v>2202011</v>
          </cell>
          <cell r="AB110">
            <v>44567</v>
          </cell>
          <cell r="AD110">
            <v>44571</v>
          </cell>
          <cell r="AE110">
            <v>44569</v>
          </cell>
        </row>
        <row r="111">
          <cell r="B111"/>
          <cell r="C111"/>
          <cell r="D111"/>
          <cell r="E111"/>
          <cell r="F111"/>
          <cell r="G111"/>
          <cell r="H111"/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  <cell r="S111"/>
          <cell r="T111"/>
          <cell r="U111"/>
          <cell r="V111"/>
          <cell r="W111"/>
          <cell r="X111"/>
          <cell r="Y111"/>
          <cell r="Z111"/>
          <cell r="AA111"/>
          <cell r="AB111">
            <v>44568</v>
          </cell>
          <cell r="AC111"/>
          <cell r="AD111" t="str">
            <v/>
          </cell>
          <cell r="AE111">
            <v>44569</v>
          </cell>
        </row>
        <row r="112">
          <cell r="B112">
            <v>225430</v>
          </cell>
          <cell r="C112">
            <v>225429</v>
          </cell>
          <cell r="E112" t="str">
            <v>NB47S7</v>
          </cell>
          <cell r="F112" t="str">
            <v>US4707</v>
          </cell>
          <cell r="G112" t="str">
            <v>PH4707</v>
          </cell>
          <cell r="H112" t="str">
            <v xml:space="preserve">T0Q </v>
          </cell>
          <cell r="I112" t="str">
            <v xml:space="preserve">T0Q </v>
          </cell>
          <cell r="J112" t="str">
            <v>44C</v>
          </cell>
          <cell r="K112">
            <v>14</v>
          </cell>
          <cell r="M112" t="str">
            <v>Thêm mới gửi ngày 4.1</v>
          </cell>
          <cell r="N112">
            <v>2</v>
          </cell>
          <cell r="O112">
            <v>44571</v>
          </cell>
          <cell r="Q112" t="str">
            <v>_OK3____ _</v>
          </cell>
          <cell r="S112">
            <v>44573</v>
          </cell>
          <cell r="X112" t="str">
            <v/>
          </cell>
          <cell r="Y112" t="str">
            <v>AL1</v>
          </cell>
          <cell r="AA112">
            <v>2202012</v>
          </cell>
          <cell r="AB112">
            <v>44567</v>
          </cell>
          <cell r="AD112">
            <v>44571</v>
          </cell>
          <cell r="AE112">
            <v>44569</v>
          </cell>
        </row>
        <row r="113">
          <cell r="B113">
            <v>225442</v>
          </cell>
          <cell r="C113">
            <v>225431</v>
          </cell>
          <cell r="E113" t="str">
            <v>NB47S7</v>
          </cell>
          <cell r="F113" t="str">
            <v>US4707</v>
          </cell>
          <cell r="G113" t="str">
            <v>PH4707</v>
          </cell>
          <cell r="H113" t="str">
            <v xml:space="preserve">T0Q </v>
          </cell>
          <cell r="I113" t="str">
            <v xml:space="preserve">T0Q </v>
          </cell>
          <cell r="J113" t="str">
            <v>40C</v>
          </cell>
          <cell r="K113">
            <v>28</v>
          </cell>
          <cell r="M113" t="str">
            <v>Thêm mới gửi ngày 4.1</v>
          </cell>
          <cell r="N113">
            <v>2</v>
          </cell>
          <cell r="O113">
            <v>44571</v>
          </cell>
          <cell r="Q113" t="str">
            <v>_OK3____ _</v>
          </cell>
          <cell r="S113">
            <v>44573</v>
          </cell>
          <cell r="X113" t="str">
            <v/>
          </cell>
          <cell r="Y113" t="str">
            <v>AL1</v>
          </cell>
          <cell r="AA113">
            <v>2202012</v>
          </cell>
          <cell r="AB113">
            <v>44567</v>
          </cell>
          <cell r="AD113">
            <v>44571</v>
          </cell>
          <cell r="AE113">
            <v>44569</v>
          </cell>
        </row>
        <row r="114">
          <cell r="B114">
            <v>350187</v>
          </cell>
          <cell r="C114">
            <v>350186</v>
          </cell>
          <cell r="E114" t="str">
            <v>NB47S7</v>
          </cell>
          <cell r="F114" t="str">
            <v>US4707</v>
          </cell>
          <cell r="G114" t="str">
            <v>PH4707</v>
          </cell>
          <cell r="H114" t="str">
            <v xml:space="preserve">T0Q </v>
          </cell>
          <cell r="I114" t="str">
            <v xml:space="preserve">T0Q </v>
          </cell>
          <cell r="J114" t="str">
            <v>42B</v>
          </cell>
          <cell r="K114">
            <v>40</v>
          </cell>
          <cell r="M114" t="str">
            <v>Thêm mới gửi ngày 4.1</v>
          </cell>
          <cell r="N114">
            <v>2</v>
          </cell>
          <cell r="O114">
            <v>44571</v>
          </cell>
          <cell r="Q114" t="str">
            <v>_OK3____ _</v>
          </cell>
          <cell r="S114">
            <v>44573</v>
          </cell>
          <cell r="X114" t="str">
            <v/>
          </cell>
          <cell r="Y114" t="str">
            <v>AL1</v>
          </cell>
          <cell r="AA114">
            <v>2202012</v>
          </cell>
          <cell r="AB114">
            <v>44567</v>
          </cell>
          <cell r="AD114">
            <v>44571</v>
          </cell>
          <cell r="AE114">
            <v>44569</v>
          </cell>
        </row>
        <row r="115">
          <cell r="B115">
            <v>350263</v>
          </cell>
          <cell r="C115">
            <v>350254</v>
          </cell>
          <cell r="E115" t="str">
            <v>NB47S7</v>
          </cell>
          <cell r="F115" t="str">
            <v>US4707</v>
          </cell>
          <cell r="G115" t="str">
            <v>PH4707</v>
          </cell>
          <cell r="H115" t="str">
            <v xml:space="preserve">T0Q </v>
          </cell>
          <cell r="I115" t="str">
            <v xml:space="preserve">T0Q </v>
          </cell>
          <cell r="J115" t="str">
            <v>38C</v>
          </cell>
          <cell r="K115">
            <v>40</v>
          </cell>
          <cell r="M115" t="str">
            <v>Thêm mới gửi ngày 4.1</v>
          </cell>
          <cell r="N115">
            <v>2</v>
          </cell>
          <cell r="O115">
            <v>44571</v>
          </cell>
          <cell r="Q115" t="str">
            <v>_____ _</v>
          </cell>
          <cell r="S115">
            <v>44573</v>
          </cell>
          <cell r="X115" t="str">
            <v/>
          </cell>
          <cell r="Y115" t="str">
            <v>AL1</v>
          </cell>
          <cell r="AA115">
            <v>2202012</v>
          </cell>
          <cell r="AB115">
            <v>44567</v>
          </cell>
          <cell r="AD115">
            <v>44571</v>
          </cell>
          <cell r="AE115">
            <v>44569</v>
          </cell>
        </row>
        <row r="116">
          <cell r="B116">
            <v>350286</v>
          </cell>
          <cell r="C116">
            <v>350285</v>
          </cell>
          <cell r="E116" t="str">
            <v>NB47S7</v>
          </cell>
          <cell r="F116" t="str">
            <v>US4707</v>
          </cell>
          <cell r="G116" t="str">
            <v>PH4707</v>
          </cell>
          <cell r="H116" t="str">
            <v xml:space="preserve">T0Q </v>
          </cell>
          <cell r="I116" t="str">
            <v xml:space="preserve">T0Q </v>
          </cell>
          <cell r="J116" t="str">
            <v>38DD</v>
          </cell>
          <cell r="K116">
            <v>35</v>
          </cell>
          <cell r="M116" t="str">
            <v>Thêm mới gửi ngày 4.1</v>
          </cell>
          <cell r="N116">
            <v>2</v>
          </cell>
          <cell r="O116">
            <v>44571</v>
          </cell>
          <cell r="Q116" t="str">
            <v>_OK____ _</v>
          </cell>
          <cell r="S116">
            <v>44573</v>
          </cell>
          <cell r="X116" t="str">
            <v/>
          </cell>
          <cell r="Y116" t="str">
            <v>AL1</v>
          </cell>
          <cell r="AA116">
            <v>2202012</v>
          </cell>
          <cell r="AB116">
            <v>44567</v>
          </cell>
          <cell r="AD116">
            <v>44571</v>
          </cell>
          <cell r="AE116">
            <v>44569</v>
          </cell>
        </row>
        <row r="117">
          <cell r="B117">
            <v>350288</v>
          </cell>
          <cell r="C117">
            <v>350287</v>
          </cell>
          <cell r="E117" t="str">
            <v>NB47S7</v>
          </cell>
          <cell r="F117" t="str">
            <v>US4707</v>
          </cell>
          <cell r="G117" t="str">
            <v>PH4707</v>
          </cell>
          <cell r="H117" t="str">
            <v xml:space="preserve">T0Q </v>
          </cell>
          <cell r="I117" t="str">
            <v xml:space="preserve">T0Q </v>
          </cell>
          <cell r="J117" t="str">
            <v>38DD</v>
          </cell>
          <cell r="K117">
            <v>49</v>
          </cell>
          <cell r="M117" t="str">
            <v>Thêm mới gửi ngày 4.1</v>
          </cell>
          <cell r="N117">
            <v>2</v>
          </cell>
          <cell r="O117">
            <v>44571</v>
          </cell>
          <cell r="Q117" t="str">
            <v>_OK____ _</v>
          </cell>
          <cell r="S117">
            <v>44573</v>
          </cell>
          <cell r="X117" t="str">
            <v/>
          </cell>
          <cell r="Y117" t="str">
            <v>AL1</v>
          </cell>
          <cell r="AA117">
            <v>2202012</v>
          </cell>
          <cell r="AB117">
            <v>44567</v>
          </cell>
          <cell r="AD117">
            <v>44571</v>
          </cell>
          <cell r="AE117">
            <v>44569</v>
          </cell>
        </row>
        <row r="118">
          <cell r="B118">
            <v>943650</v>
          </cell>
          <cell r="C118">
            <v>943648</v>
          </cell>
          <cell r="E118" t="str">
            <v>NB47S7</v>
          </cell>
          <cell r="F118" t="str">
            <v>US4707</v>
          </cell>
          <cell r="G118" t="str">
            <v>PH4707</v>
          </cell>
          <cell r="H118" t="str">
            <v xml:space="preserve">T0Q </v>
          </cell>
          <cell r="I118" t="str">
            <v xml:space="preserve">T0Q </v>
          </cell>
          <cell r="J118" t="str">
            <v>40D</v>
          </cell>
          <cell r="K118">
            <v>28</v>
          </cell>
          <cell r="M118" t="str">
            <v>Thêm mới gửi ngày 4.1</v>
          </cell>
          <cell r="N118">
            <v>2</v>
          </cell>
          <cell r="O118">
            <v>44571</v>
          </cell>
          <cell r="Q118" t="str">
            <v>_____ _</v>
          </cell>
          <cell r="S118">
            <v>44573</v>
          </cell>
          <cell r="X118" t="str">
            <v/>
          </cell>
          <cell r="Y118" t="str">
            <v>AL1</v>
          </cell>
          <cell r="AA118">
            <v>2202012</v>
          </cell>
          <cell r="AB118">
            <v>44567</v>
          </cell>
          <cell r="AD118">
            <v>44571</v>
          </cell>
          <cell r="AE118">
            <v>44569</v>
          </cell>
        </row>
        <row r="119">
          <cell r="B119">
            <v>943668</v>
          </cell>
          <cell r="C119">
            <v>943666</v>
          </cell>
          <cell r="E119" t="str">
            <v>NB47S7</v>
          </cell>
          <cell r="F119" t="str">
            <v>US4707</v>
          </cell>
          <cell r="G119" t="str">
            <v>PH4707</v>
          </cell>
          <cell r="H119" t="str">
            <v xml:space="preserve">T0Q </v>
          </cell>
          <cell r="I119" t="str">
            <v xml:space="preserve">T0Q </v>
          </cell>
          <cell r="J119" t="str">
            <v>42B</v>
          </cell>
          <cell r="K119">
            <v>36</v>
          </cell>
          <cell r="M119" t="str">
            <v>Thêm mới gửi ngày 4.1</v>
          </cell>
          <cell r="N119">
            <v>2</v>
          </cell>
          <cell r="O119">
            <v>44571</v>
          </cell>
          <cell r="Q119" t="str">
            <v>_OK3____ _</v>
          </cell>
          <cell r="S119">
            <v>44573</v>
          </cell>
          <cell r="X119" t="str">
            <v/>
          </cell>
          <cell r="Y119" t="str">
            <v>AL1</v>
          </cell>
          <cell r="AA119">
            <v>2202012</v>
          </cell>
          <cell r="AB119">
            <v>44567</v>
          </cell>
          <cell r="AD119">
            <v>44571</v>
          </cell>
          <cell r="AE119">
            <v>44569</v>
          </cell>
        </row>
        <row r="120">
          <cell r="B120">
            <v>350203</v>
          </cell>
          <cell r="C120">
            <v>350202</v>
          </cell>
          <cell r="E120" t="str">
            <v>NB47S7</v>
          </cell>
          <cell r="F120" t="str">
            <v>US4707</v>
          </cell>
          <cell r="G120" t="str">
            <v>PH4707</v>
          </cell>
          <cell r="H120" t="str">
            <v xml:space="preserve">T0Q </v>
          </cell>
          <cell r="I120" t="str">
            <v xml:space="preserve">T0Q </v>
          </cell>
          <cell r="J120" t="str">
            <v>42B</v>
          </cell>
          <cell r="K120">
            <v>32</v>
          </cell>
          <cell r="M120" t="str">
            <v>Thêm mới gửi ngày 4.1</v>
          </cell>
          <cell r="N120">
            <v>2</v>
          </cell>
          <cell r="O120">
            <v>44571</v>
          </cell>
          <cell r="Q120" t="str">
            <v>_OK3____ _</v>
          </cell>
          <cell r="S120">
            <v>44574</v>
          </cell>
          <cell r="X120" t="str">
            <v/>
          </cell>
          <cell r="Y120" t="str">
            <v>AL1</v>
          </cell>
          <cell r="AA120">
            <v>2202012</v>
          </cell>
          <cell r="AB120">
            <v>44567</v>
          </cell>
          <cell r="AD120">
            <v>44571</v>
          </cell>
          <cell r="AE120">
            <v>44569</v>
          </cell>
        </row>
        <row r="121">
          <cell r="B121">
            <v>350205</v>
          </cell>
          <cell r="C121">
            <v>350204</v>
          </cell>
          <cell r="E121" t="str">
            <v>NB47S7</v>
          </cell>
          <cell r="F121" t="str">
            <v>US4707</v>
          </cell>
          <cell r="G121" t="str">
            <v>PH4707</v>
          </cell>
          <cell r="H121" t="str">
            <v xml:space="preserve">T0Q </v>
          </cell>
          <cell r="I121" t="str">
            <v xml:space="preserve">T0Q </v>
          </cell>
          <cell r="J121" t="str">
            <v>42C</v>
          </cell>
          <cell r="K121">
            <v>36</v>
          </cell>
          <cell r="M121" t="str">
            <v>Thêm mới gửi ngày 4.1</v>
          </cell>
          <cell r="N121">
            <v>2</v>
          </cell>
          <cell r="O121">
            <v>44571</v>
          </cell>
          <cell r="Q121" t="str">
            <v>_OK3____ _</v>
          </cell>
          <cell r="S121">
            <v>44574</v>
          </cell>
          <cell r="X121" t="str">
            <v/>
          </cell>
          <cell r="Y121" t="str">
            <v>AL1</v>
          </cell>
          <cell r="AA121">
            <v>2202012</v>
          </cell>
          <cell r="AB121">
            <v>44567</v>
          </cell>
          <cell r="AD121">
            <v>44571</v>
          </cell>
          <cell r="AE121">
            <v>44569</v>
          </cell>
        </row>
        <row r="122">
          <cell r="B122">
            <v>350294</v>
          </cell>
          <cell r="C122">
            <v>350293</v>
          </cell>
          <cell r="E122" t="str">
            <v>NB47S7</v>
          </cell>
          <cell r="F122" t="str">
            <v>US4707</v>
          </cell>
          <cell r="G122" t="str">
            <v>PH4707</v>
          </cell>
          <cell r="H122" t="str">
            <v xml:space="preserve">T0Q </v>
          </cell>
          <cell r="I122" t="str">
            <v xml:space="preserve">T0Q </v>
          </cell>
          <cell r="J122" t="str">
            <v>36C</v>
          </cell>
          <cell r="K122">
            <v>36</v>
          </cell>
          <cell r="M122" t="str">
            <v>Thêm mới gửi ngày 4.1</v>
          </cell>
          <cell r="N122">
            <v>2</v>
          </cell>
          <cell r="O122">
            <v>44571</v>
          </cell>
          <cell r="Q122" t="str">
            <v>_____ _</v>
          </cell>
          <cell r="S122">
            <v>44574</v>
          </cell>
          <cell r="X122" t="str">
            <v/>
          </cell>
          <cell r="Y122" t="str">
            <v>AL1</v>
          </cell>
          <cell r="AA122">
            <v>2202012</v>
          </cell>
          <cell r="AB122">
            <v>44567</v>
          </cell>
          <cell r="AD122">
            <v>44571</v>
          </cell>
          <cell r="AE122">
            <v>44569</v>
          </cell>
        </row>
        <row r="123">
          <cell r="B123">
            <v>350296</v>
          </cell>
          <cell r="C123">
            <v>350295</v>
          </cell>
          <cell r="E123" t="str">
            <v>NB47S7</v>
          </cell>
          <cell r="F123" t="str">
            <v>US4707</v>
          </cell>
          <cell r="G123" t="str">
            <v>PH4707</v>
          </cell>
          <cell r="H123" t="str">
            <v xml:space="preserve">T0Q </v>
          </cell>
          <cell r="I123" t="str">
            <v xml:space="preserve">T0Q </v>
          </cell>
          <cell r="J123" t="str">
            <v>38D</v>
          </cell>
          <cell r="K123">
            <v>36</v>
          </cell>
          <cell r="M123" t="str">
            <v>Thêm mới gửi ngày 4.1</v>
          </cell>
          <cell r="N123">
            <v>2</v>
          </cell>
          <cell r="O123">
            <v>44571</v>
          </cell>
          <cell r="Q123" t="str">
            <v>_____ _</v>
          </cell>
          <cell r="S123">
            <v>44574</v>
          </cell>
          <cell r="X123" t="str">
            <v/>
          </cell>
          <cell r="Y123" t="str">
            <v>AL1</v>
          </cell>
          <cell r="AA123">
            <v>2202012</v>
          </cell>
          <cell r="AB123">
            <v>44567</v>
          </cell>
          <cell r="AD123">
            <v>44571</v>
          </cell>
          <cell r="AE123">
            <v>44569</v>
          </cell>
        </row>
        <row r="124">
          <cell r="B124">
            <v>943670</v>
          </cell>
          <cell r="C124">
            <v>943669</v>
          </cell>
          <cell r="E124" t="str">
            <v>NB47S7</v>
          </cell>
          <cell r="F124" t="str">
            <v>US4707</v>
          </cell>
          <cell r="G124" t="str">
            <v>PH4707</v>
          </cell>
          <cell r="H124" t="str">
            <v xml:space="preserve">T0Q </v>
          </cell>
          <cell r="I124" t="str">
            <v xml:space="preserve">T0Q </v>
          </cell>
          <cell r="J124" t="str">
            <v>42D</v>
          </cell>
          <cell r="K124">
            <v>42</v>
          </cell>
          <cell r="M124" t="str">
            <v>Thêm mới gửi ngày 4.1</v>
          </cell>
          <cell r="N124">
            <v>2</v>
          </cell>
          <cell r="O124">
            <v>44571</v>
          </cell>
          <cell r="Q124" t="str">
            <v>_____ _</v>
          </cell>
          <cell r="S124">
            <v>44574</v>
          </cell>
          <cell r="X124" t="str">
            <v/>
          </cell>
          <cell r="Y124" t="str">
            <v>AL1</v>
          </cell>
          <cell r="AA124">
            <v>2202012</v>
          </cell>
          <cell r="AB124">
            <v>44567</v>
          </cell>
          <cell r="AD124">
            <v>44571</v>
          </cell>
          <cell r="AE124">
            <v>44569</v>
          </cell>
        </row>
        <row r="125">
          <cell r="B125"/>
          <cell r="C125"/>
          <cell r="D125"/>
          <cell r="E125"/>
          <cell r="F125"/>
          <cell r="G125"/>
          <cell r="H125"/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  <cell r="S125"/>
          <cell r="T125"/>
          <cell r="U125"/>
          <cell r="V125"/>
          <cell r="W125"/>
          <cell r="X125"/>
          <cell r="Y125"/>
          <cell r="Z125"/>
          <cell r="AA125"/>
          <cell r="AB125">
            <v>44568</v>
          </cell>
          <cell r="AC125"/>
          <cell r="AD125" t="str">
            <v/>
          </cell>
          <cell r="AE125">
            <v>44569</v>
          </cell>
        </row>
        <row r="126">
          <cell r="B126">
            <v>947526</v>
          </cell>
          <cell r="C126">
            <v>947525</v>
          </cell>
          <cell r="E126" t="str">
            <v>NB3439</v>
          </cell>
          <cell r="F126" t="str">
            <v>DF3439</v>
          </cell>
          <cell r="G126" t="str">
            <v>PH3439</v>
          </cell>
          <cell r="H126" t="str">
            <v xml:space="preserve">045 </v>
          </cell>
          <cell r="I126" t="str">
            <v xml:space="preserve">045 </v>
          </cell>
          <cell r="J126" t="str">
            <v>34D</v>
          </cell>
          <cell r="K126">
            <v>20</v>
          </cell>
          <cell r="M126" t="str">
            <v>Thêm mới gửi ngày 6.1</v>
          </cell>
          <cell r="N126">
            <v>2</v>
          </cell>
          <cell r="O126">
            <v>44573</v>
          </cell>
          <cell r="Q126" t="str">
            <v>_____ _</v>
          </cell>
          <cell r="S126">
            <v>44575</v>
          </cell>
          <cell r="X126" t="str">
            <v/>
          </cell>
          <cell r="Y126" t="str">
            <v>AL1</v>
          </cell>
          <cell r="AA126">
            <v>2202013</v>
          </cell>
          <cell r="AB126">
            <v>44568</v>
          </cell>
          <cell r="AD126">
            <v>44573</v>
          </cell>
          <cell r="AE126">
            <v>44572</v>
          </cell>
        </row>
        <row r="127">
          <cell r="B127">
            <v>71158</v>
          </cell>
          <cell r="C127">
            <v>71157</v>
          </cell>
          <cell r="E127" t="str">
            <v>NB3439</v>
          </cell>
          <cell r="F127" t="str">
            <v>DF3439</v>
          </cell>
          <cell r="G127" t="str">
            <v>PH3439</v>
          </cell>
          <cell r="H127" t="str">
            <v xml:space="preserve">045 </v>
          </cell>
          <cell r="I127" t="str">
            <v xml:space="preserve">045 </v>
          </cell>
          <cell r="J127" t="str">
            <v>34D</v>
          </cell>
          <cell r="K127">
            <v>12</v>
          </cell>
          <cell r="M127" t="str">
            <v>Thêm mới gửi ngày 6.1</v>
          </cell>
          <cell r="N127">
            <v>2</v>
          </cell>
          <cell r="O127">
            <v>44573</v>
          </cell>
          <cell r="Q127" t="str">
            <v>_____ _</v>
          </cell>
          <cell r="S127">
            <v>44575</v>
          </cell>
          <cell r="X127" t="str">
            <v/>
          </cell>
          <cell r="Y127" t="str">
            <v>AL1</v>
          </cell>
          <cell r="AA127">
            <v>2202013</v>
          </cell>
          <cell r="AB127">
            <v>44568</v>
          </cell>
          <cell r="AD127">
            <v>44573</v>
          </cell>
          <cell r="AE127">
            <v>44572</v>
          </cell>
        </row>
        <row r="128">
          <cell r="B128">
            <v>71178</v>
          </cell>
          <cell r="C128">
            <v>71177</v>
          </cell>
          <cell r="E128" t="str">
            <v>NB3439</v>
          </cell>
          <cell r="F128" t="str">
            <v>DF3439</v>
          </cell>
          <cell r="G128" t="str">
            <v>PH3439</v>
          </cell>
          <cell r="H128" t="str">
            <v xml:space="preserve">045 </v>
          </cell>
          <cell r="I128" t="str">
            <v xml:space="preserve">045 </v>
          </cell>
          <cell r="J128" t="str">
            <v>38D</v>
          </cell>
          <cell r="K128">
            <v>12</v>
          </cell>
          <cell r="M128" t="str">
            <v>Thêm mới gửi ngày 6.1</v>
          </cell>
          <cell r="N128">
            <v>2</v>
          </cell>
          <cell r="O128">
            <v>44573</v>
          </cell>
          <cell r="Q128" t="str">
            <v>_____ _</v>
          </cell>
          <cell r="S128">
            <v>44575</v>
          </cell>
          <cell r="X128" t="str">
            <v/>
          </cell>
          <cell r="Y128" t="str">
            <v>AL1</v>
          </cell>
          <cell r="AA128">
            <v>2202013</v>
          </cell>
          <cell r="AB128">
            <v>44568</v>
          </cell>
          <cell r="AD128">
            <v>44573</v>
          </cell>
          <cell r="AE128">
            <v>44572</v>
          </cell>
        </row>
        <row r="129">
          <cell r="B129">
            <v>71184</v>
          </cell>
          <cell r="C129">
            <v>71180</v>
          </cell>
          <cell r="E129" t="str">
            <v>NB3439</v>
          </cell>
          <cell r="F129" t="str">
            <v>DF3439</v>
          </cell>
          <cell r="G129" t="str">
            <v>PH3439</v>
          </cell>
          <cell r="H129" t="str">
            <v xml:space="preserve">045 </v>
          </cell>
          <cell r="I129" t="str">
            <v xml:space="preserve">045 </v>
          </cell>
          <cell r="J129" t="str">
            <v>38C</v>
          </cell>
          <cell r="K129">
            <v>12</v>
          </cell>
          <cell r="M129" t="str">
            <v>Thêm mới gửi ngày 6.1</v>
          </cell>
          <cell r="N129">
            <v>2</v>
          </cell>
          <cell r="O129">
            <v>44573</v>
          </cell>
          <cell r="Q129" t="str">
            <v>_____ _</v>
          </cell>
          <cell r="S129">
            <v>44575</v>
          </cell>
          <cell r="X129" t="str">
            <v/>
          </cell>
          <cell r="Y129" t="str">
            <v>AL1</v>
          </cell>
          <cell r="AA129">
            <v>2202013</v>
          </cell>
          <cell r="AB129">
            <v>44568</v>
          </cell>
          <cell r="AD129">
            <v>44573</v>
          </cell>
          <cell r="AE129">
            <v>44572</v>
          </cell>
        </row>
        <row r="130">
          <cell r="B130">
            <v>71189</v>
          </cell>
          <cell r="C130">
            <v>71185</v>
          </cell>
          <cell r="E130" t="str">
            <v>NB3439</v>
          </cell>
          <cell r="F130" t="str">
            <v>DF3439</v>
          </cell>
          <cell r="G130" t="str">
            <v>PH3439</v>
          </cell>
          <cell r="H130" t="str">
            <v xml:space="preserve">045 </v>
          </cell>
          <cell r="I130" t="str">
            <v xml:space="preserve">045 </v>
          </cell>
          <cell r="J130" t="str">
            <v>40B</v>
          </cell>
          <cell r="K130">
            <v>12</v>
          </cell>
          <cell r="M130" t="str">
            <v>Thêm mới gửi ngày 6.1</v>
          </cell>
          <cell r="N130">
            <v>2</v>
          </cell>
          <cell r="O130">
            <v>44573</v>
          </cell>
          <cell r="Q130" t="str">
            <v>_____ _</v>
          </cell>
          <cell r="S130">
            <v>44575</v>
          </cell>
          <cell r="X130" t="str">
            <v/>
          </cell>
          <cell r="Y130" t="str">
            <v>AL1</v>
          </cell>
          <cell r="AA130">
            <v>2202013</v>
          </cell>
          <cell r="AB130">
            <v>44568</v>
          </cell>
          <cell r="AD130">
            <v>44573</v>
          </cell>
          <cell r="AE130">
            <v>44572</v>
          </cell>
        </row>
        <row r="131">
          <cell r="B131">
            <v>71191</v>
          </cell>
          <cell r="C131">
            <v>71190</v>
          </cell>
          <cell r="E131" t="str">
            <v>NB3439</v>
          </cell>
          <cell r="F131" t="str">
            <v>DF3439</v>
          </cell>
          <cell r="G131" t="str">
            <v>PH3439</v>
          </cell>
          <cell r="H131" t="str">
            <v xml:space="preserve">045 </v>
          </cell>
          <cell r="I131" t="str">
            <v xml:space="preserve">045 </v>
          </cell>
          <cell r="J131" t="str">
            <v>40C</v>
          </cell>
          <cell r="K131">
            <v>18</v>
          </cell>
          <cell r="M131" t="str">
            <v>Thêm mới gửi ngày 6.1</v>
          </cell>
          <cell r="N131">
            <v>1</v>
          </cell>
          <cell r="O131">
            <v>44573</v>
          </cell>
          <cell r="Q131" t="str">
            <v>_____ _</v>
          </cell>
          <cell r="S131">
            <v>44575</v>
          </cell>
          <cell r="X131" t="str">
            <v/>
          </cell>
          <cell r="Y131" t="str">
            <v>AL1</v>
          </cell>
          <cell r="AA131">
            <v>2202013</v>
          </cell>
          <cell r="AB131">
            <v>44568</v>
          </cell>
          <cell r="AD131">
            <v>44573</v>
          </cell>
          <cell r="AE131">
            <v>44572</v>
          </cell>
        </row>
        <row r="132">
          <cell r="B132">
            <v>265303</v>
          </cell>
          <cell r="C132">
            <v>265302</v>
          </cell>
          <cell r="E132" t="str">
            <v>NB3439</v>
          </cell>
          <cell r="F132" t="str">
            <v>DF3439</v>
          </cell>
          <cell r="G132" t="str">
            <v>PH3439</v>
          </cell>
          <cell r="H132" t="str">
            <v xml:space="preserve">045 </v>
          </cell>
          <cell r="I132" t="str">
            <v xml:space="preserve">045 </v>
          </cell>
          <cell r="J132" t="str">
            <v>38B</v>
          </cell>
          <cell r="K132">
            <v>12</v>
          </cell>
          <cell r="M132" t="str">
            <v>Thêm mới gửi ngày 6.1</v>
          </cell>
          <cell r="N132">
            <v>1</v>
          </cell>
          <cell r="O132">
            <v>44573</v>
          </cell>
          <cell r="Q132" t="str">
            <v>_____ _</v>
          </cell>
          <cell r="S132">
            <v>44576</v>
          </cell>
          <cell r="X132" t="str">
            <v/>
          </cell>
          <cell r="Y132" t="str">
            <v>AL1</v>
          </cell>
          <cell r="AA132">
            <v>2202013</v>
          </cell>
          <cell r="AB132">
            <v>44568</v>
          </cell>
          <cell r="AD132">
            <v>44573</v>
          </cell>
          <cell r="AE132">
            <v>44572</v>
          </cell>
        </row>
        <row r="133">
          <cell r="B133">
            <v>265305</v>
          </cell>
          <cell r="C133">
            <v>265304</v>
          </cell>
          <cell r="E133" t="str">
            <v>NB3439</v>
          </cell>
          <cell r="F133" t="str">
            <v>DF3439</v>
          </cell>
          <cell r="G133" t="str">
            <v>PH3439</v>
          </cell>
          <cell r="H133" t="str">
            <v xml:space="preserve">045 </v>
          </cell>
          <cell r="I133" t="str">
            <v xml:space="preserve">045 </v>
          </cell>
          <cell r="J133" t="str">
            <v>36B</v>
          </cell>
          <cell r="K133">
            <v>12</v>
          </cell>
          <cell r="M133" t="str">
            <v>Thêm mới gửi ngày 6.1</v>
          </cell>
          <cell r="N133">
            <v>1</v>
          </cell>
          <cell r="O133">
            <v>44573</v>
          </cell>
          <cell r="Q133" t="str">
            <v>_____ _</v>
          </cell>
          <cell r="S133">
            <v>44576</v>
          </cell>
          <cell r="X133" t="str">
            <v/>
          </cell>
          <cell r="Y133" t="str">
            <v>AL1</v>
          </cell>
          <cell r="AA133">
            <v>2202013</v>
          </cell>
          <cell r="AB133">
            <v>44568</v>
          </cell>
          <cell r="AD133">
            <v>44573</v>
          </cell>
          <cell r="AE133">
            <v>44572</v>
          </cell>
        </row>
        <row r="134">
          <cell r="B134">
            <v>265307</v>
          </cell>
          <cell r="C134">
            <v>265306</v>
          </cell>
          <cell r="E134" t="str">
            <v>NB3439</v>
          </cell>
          <cell r="F134" t="str">
            <v>DF3439</v>
          </cell>
          <cell r="G134" t="str">
            <v>PH3439</v>
          </cell>
          <cell r="H134" t="str">
            <v xml:space="preserve">045 </v>
          </cell>
          <cell r="I134" t="str">
            <v xml:space="preserve">045 </v>
          </cell>
          <cell r="J134" t="str">
            <v>38C</v>
          </cell>
          <cell r="K134">
            <v>24</v>
          </cell>
          <cell r="M134" t="str">
            <v>Thêm mới gửi ngày 6.1</v>
          </cell>
          <cell r="N134">
            <v>1</v>
          </cell>
          <cell r="O134">
            <v>44573</v>
          </cell>
          <cell r="Q134" t="str">
            <v>_____ _</v>
          </cell>
          <cell r="S134">
            <v>44576</v>
          </cell>
          <cell r="X134" t="str">
            <v/>
          </cell>
          <cell r="Y134" t="str">
            <v>AL1</v>
          </cell>
          <cell r="AA134">
            <v>2202013</v>
          </cell>
          <cell r="AB134">
            <v>44568</v>
          </cell>
          <cell r="AD134">
            <v>44573</v>
          </cell>
          <cell r="AE134">
            <v>44572</v>
          </cell>
        </row>
        <row r="135">
          <cell r="B135">
            <v>265309</v>
          </cell>
          <cell r="C135">
            <v>265308</v>
          </cell>
          <cell r="E135" t="str">
            <v>NB3439</v>
          </cell>
          <cell r="F135" t="str">
            <v>DF3439</v>
          </cell>
          <cell r="G135" t="str">
            <v>PH3439</v>
          </cell>
          <cell r="H135" t="str">
            <v xml:space="preserve">045 </v>
          </cell>
          <cell r="I135" t="str">
            <v xml:space="preserve">045 </v>
          </cell>
          <cell r="J135" t="str">
            <v>34C</v>
          </cell>
          <cell r="K135">
            <v>12</v>
          </cell>
          <cell r="M135" t="str">
            <v>Thêm mới gửi ngày 6.1</v>
          </cell>
          <cell r="N135">
            <v>1</v>
          </cell>
          <cell r="O135">
            <v>44574</v>
          </cell>
          <cell r="Q135" t="str">
            <v>_____ _</v>
          </cell>
          <cell r="S135">
            <v>44576</v>
          </cell>
          <cell r="X135" t="str">
            <v/>
          </cell>
          <cell r="Y135" t="str">
            <v>AL1</v>
          </cell>
          <cell r="AA135">
            <v>2202013</v>
          </cell>
          <cell r="AB135">
            <v>44568</v>
          </cell>
          <cell r="AD135">
            <v>44573</v>
          </cell>
          <cell r="AE135">
            <v>44572</v>
          </cell>
        </row>
        <row r="136">
          <cell r="B136">
            <v>265316</v>
          </cell>
          <cell r="C136">
            <v>265310</v>
          </cell>
          <cell r="E136" t="str">
            <v>NB3439</v>
          </cell>
          <cell r="F136" t="str">
            <v>DF3439</v>
          </cell>
          <cell r="G136" t="str">
            <v>PH3439</v>
          </cell>
          <cell r="H136" t="str">
            <v xml:space="preserve">045 </v>
          </cell>
          <cell r="I136" t="str">
            <v xml:space="preserve">045 </v>
          </cell>
          <cell r="J136" t="str">
            <v>38D</v>
          </cell>
          <cell r="K136">
            <v>12</v>
          </cell>
          <cell r="M136" t="str">
            <v>Thêm mới gửi ngày 6.1</v>
          </cell>
          <cell r="N136">
            <v>1</v>
          </cell>
          <cell r="O136">
            <v>44574</v>
          </cell>
          <cell r="Q136" t="str">
            <v>_____ _</v>
          </cell>
          <cell r="S136">
            <v>44576</v>
          </cell>
          <cell r="X136" t="str">
            <v/>
          </cell>
          <cell r="Y136" t="str">
            <v>AL1</v>
          </cell>
          <cell r="AA136">
            <v>2202013</v>
          </cell>
          <cell r="AB136">
            <v>44568</v>
          </cell>
          <cell r="AD136">
            <v>44573</v>
          </cell>
          <cell r="AE136">
            <v>44572</v>
          </cell>
        </row>
        <row r="137">
          <cell r="B137">
            <v>265318</v>
          </cell>
          <cell r="C137">
            <v>265317</v>
          </cell>
          <cell r="E137" t="str">
            <v>NB3439</v>
          </cell>
          <cell r="F137" t="str">
            <v>DF3439</v>
          </cell>
          <cell r="G137" t="str">
            <v>PH3439</v>
          </cell>
          <cell r="H137" t="str">
            <v xml:space="preserve">045 </v>
          </cell>
          <cell r="I137" t="str">
            <v xml:space="preserve">045 </v>
          </cell>
          <cell r="J137" t="str">
            <v>34D</v>
          </cell>
          <cell r="K137">
            <v>12</v>
          </cell>
          <cell r="M137" t="str">
            <v>Thêm mới gửi ngày 6.1</v>
          </cell>
          <cell r="N137">
            <v>1</v>
          </cell>
          <cell r="O137">
            <v>44574</v>
          </cell>
          <cell r="Q137" t="str">
            <v>_____ _</v>
          </cell>
          <cell r="S137">
            <v>44576</v>
          </cell>
          <cell r="X137" t="str">
            <v/>
          </cell>
          <cell r="Y137" t="str">
            <v>AL1</v>
          </cell>
          <cell r="AA137">
            <v>2202013</v>
          </cell>
          <cell r="AB137">
            <v>44568</v>
          </cell>
          <cell r="AD137">
            <v>44573</v>
          </cell>
          <cell r="AE137">
            <v>44572</v>
          </cell>
        </row>
        <row r="138">
          <cell r="B138">
            <v>265321</v>
          </cell>
          <cell r="C138">
            <v>265320</v>
          </cell>
          <cell r="E138" t="str">
            <v>NB3439</v>
          </cell>
          <cell r="F138" t="str">
            <v>DF3439</v>
          </cell>
          <cell r="G138" t="str">
            <v>PH3439</v>
          </cell>
          <cell r="H138" t="str">
            <v xml:space="preserve">045 </v>
          </cell>
          <cell r="I138" t="str">
            <v xml:space="preserve">045 </v>
          </cell>
          <cell r="J138" t="str">
            <v>34DD</v>
          </cell>
          <cell r="K138">
            <v>12</v>
          </cell>
          <cell r="M138" t="str">
            <v>Thêm mới gửi ngày 6.1</v>
          </cell>
          <cell r="N138">
            <v>1</v>
          </cell>
          <cell r="O138">
            <v>44574</v>
          </cell>
          <cell r="Q138" t="str">
            <v>_____ _</v>
          </cell>
          <cell r="S138">
            <v>44576</v>
          </cell>
          <cell r="X138" t="str">
            <v/>
          </cell>
          <cell r="Y138" t="str">
            <v>AL1</v>
          </cell>
          <cell r="AA138">
            <v>2202013</v>
          </cell>
          <cell r="AB138">
            <v>44568</v>
          </cell>
          <cell r="AD138">
            <v>44573</v>
          </cell>
          <cell r="AE138">
            <v>44572</v>
          </cell>
        </row>
        <row r="139">
          <cell r="B139">
            <v>265327</v>
          </cell>
          <cell r="C139">
            <v>265322</v>
          </cell>
          <cell r="E139" t="str">
            <v>NB3439</v>
          </cell>
          <cell r="F139" t="str">
            <v>DF3439</v>
          </cell>
          <cell r="G139" t="str">
            <v>PH3439</v>
          </cell>
          <cell r="H139" t="str">
            <v xml:space="preserve">045 </v>
          </cell>
          <cell r="I139" t="str">
            <v xml:space="preserve">045 </v>
          </cell>
          <cell r="J139" t="str">
            <v>40B</v>
          </cell>
          <cell r="K139">
            <v>12</v>
          </cell>
          <cell r="M139" t="str">
            <v>Thêm mới gửi ngày 6.1</v>
          </cell>
          <cell r="N139">
            <v>1</v>
          </cell>
          <cell r="O139">
            <v>44574</v>
          </cell>
          <cell r="Q139" t="str">
            <v>_____ _</v>
          </cell>
          <cell r="S139">
            <v>44576</v>
          </cell>
          <cell r="X139" t="str">
            <v/>
          </cell>
          <cell r="Y139" t="str">
            <v>AL1</v>
          </cell>
          <cell r="AA139">
            <v>2202013</v>
          </cell>
          <cell r="AB139">
            <v>44568</v>
          </cell>
          <cell r="AD139">
            <v>44573</v>
          </cell>
          <cell r="AE139">
            <v>44572</v>
          </cell>
        </row>
        <row r="140">
          <cell r="B140">
            <v>265330</v>
          </cell>
          <cell r="C140">
            <v>265329</v>
          </cell>
          <cell r="E140" t="str">
            <v>NB3439</v>
          </cell>
          <cell r="F140" t="str">
            <v>DF3439</v>
          </cell>
          <cell r="G140" t="str">
            <v>PH3439</v>
          </cell>
          <cell r="H140" t="str">
            <v xml:space="preserve">045 </v>
          </cell>
          <cell r="I140" t="str">
            <v xml:space="preserve">045 </v>
          </cell>
          <cell r="J140" t="str">
            <v>40C</v>
          </cell>
          <cell r="K140">
            <v>16</v>
          </cell>
          <cell r="M140" t="str">
            <v>Thêm mới gửi ngày 6.1</v>
          </cell>
          <cell r="N140">
            <v>1</v>
          </cell>
          <cell r="O140">
            <v>44574</v>
          </cell>
          <cell r="Q140" t="str">
            <v>_____ _</v>
          </cell>
          <cell r="S140">
            <v>44577</v>
          </cell>
          <cell r="X140" t="str">
            <v/>
          </cell>
          <cell r="Y140" t="str">
            <v>AL1</v>
          </cell>
          <cell r="AA140">
            <v>2202013</v>
          </cell>
          <cell r="AB140">
            <v>44568</v>
          </cell>
          <cell r="AD140">
            <v>44573</v>
          </cell>
          <cell r="AE140">
            <v>44572</v>
          </cell>
        </row>
        <row r="141">
          <cell r="B141">
            <v>947531</v>
          </cell>
          <cell r="C141">
            <v>947527</v>
          </cell>
          <cell r="E141" t="str">
            <v>NB3439</v>
          </cell>
          <cell r="F141" t="str">
            <v>DF3439</v>
          </cell>
          <cell r="G141" t="str">
            <v>PH3439</v>
          </cell>
          <cell r="H141" t="str">
            <v xml:space="preserve">045 </v>
          </cell>
          <cell r="I141" t="str">
            <v xml:space="preserve">045 </v>
          </cell>
          <cell r="J141" t="str">
            <v>34DD</v>
          </cell>
          <cell r="K141">
            <v>12</v>
          </cell>
          <cell r="M141" t="str">
            <v>Thêm mới gửi ngày 6.1</v>
          </cell>
          <cell r="N141">
            <v>2</v>
          </cell>
          <cell r="O141">
            <v>44574</v>
          </cell>
          <cell r="Q141" t="str">
            <v>_____ _</v>
          </cell>
          <cell r="S141">
            <v>44577</v>
          </cell>
          <cell r="X141" t="str">
            <v/>
          </cell>
          <cell r="Y141" t="str">
            <v>AL1</v>
          </cell>
          <cell r="AA141">
            <v>2202013</v>
          </cell>
          <cell r="AB141">
            <v>44568</v>
          </cell>
          <cell r="AD141">
            <v>44573</v>
          </cell>
          <cell r="AE141">
            <v>44572</v>
          </cell>
        </row>
        <row r="142">
          <cell r="B142">
            <v>947535</v>
          </cell>
          <cell r="C142">
            <v>947534</v>
          </cell>
          <cell r="E142" t="str">
            <v>NB3439</v>
          </cell>
          <cell r="F142" t="str">
            <v>DF3439</v>
          </cell>
          <cell r="G142" t="str">
            <v>PH3439</v>
          </cell>
          <cell r="H142" t="str">
            <v xml:space="preserve">045 </v>
          </cell>
          <cell r="I142" t="str">
            <v xml:space="preserve">045 </v>
          </cell>
          <cell r="J142" t="str">
            <v>38C</v>
          </cell>
          <cell r="K142">
            <v>12</v>
          </cell>
          <cell r="M142" t="str">
            <v>Thêm mới gửi ngày 6.1</v>
          </cell>
          <cell r="N142">
            <v>2</v>
          </cell>
          <cell r="O142">
            <v>44574</v>
          </cell>
          <cell r="Q142" t="str">
            <v>_____ _</v>
          </cell>
          <cell r="S142">
            <v>44577</v>
          </cell>
          <cell r="X142" t="str">
            <v/>
          </cell>
          <cell r="Y142" t="str">
            <v>AL1</v>
          </cell>
          <cell r="AA142">
            <v>2202013</v>
          </cell>
          <cell r="AB142">
            <v>44568</v>
          </cell>
          <cell r="AD142">
            <v>44573</v>
          </cell>
          <cell r="AE142">
            <v>44572</v>
          </cell>
        </row>
        <row r="143">
          <cell r="B143">
            <v>947537</v>
          </cell>
          <cell r="C143">
            <v>947536</v>
          </cell>
          <cell r="E143" t="str">
            <v>NB3439</v>
          </cell>
          <cell r="F143" t="str">
            <v>DF3439</v>
          </cell>
          <cell r="G143" t="str">
            <v>PH3439</v>
          </cell>
          <cell r="H143" t="str">
            <v xml:space="preserve">045 </v>
          </cell>
          <cell r="I143" t="str">
            <v xml:space="preserve">045 </v>
          </cell>
          <cell r="J143" t="str">
            <v>38D</v>
          </cell>
          <cell r="K143">
            <v>14</v>
          </cell>
          <cell r="M143" t="str">
            <v>Thêm mới gửi ngày 6.1</v>
          </cell>
          <cell r="N143">
            <v>2</v>
          </cell>
          <cell r="O143">
            <v>44574</v>
          </cell>
          <cell r="Q143" t="str">
            <v>_____ _</v>
          </cell>
          <cell r="S143">
            <v>44577</v>
          </cell>
          <cell r="X143" t="str">
            <v/>
          </cell>
          <cell r="Y143" t="str">
            <v>AL1</v>
          </cell>
          <cell r="AA143">
            <v>2202013</v>
          </cell>
          <cell r="AB143">
            <v>44568</v>
          </cell>
          <cell r="AD143">
            <v>44573</v>
          </cell>
          <cell r="AE143">
            <v>44572</v>
          </cell>
        </row>
        <row r="144">
          <cell r="B144"/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  <cell r="S144"/>
          <cell r="T144"/>
          <cell r="U144"/>
          <cell r="V144"/>
          <cell r="W144"/>
          <cell r="X144"/>
          <cell r="Y144"/>
          <cell r="Z144"/>
          <cell r="AA144"/>
          <cell r="AB144">
            <v>44568</v>
          </cell>
          <cell r="AC144"/>
          <cell r="AD144" t="str">
            <v/>
          </cell>
          <cell r="AE144">
            <v>44572</v>
          </cell>
        </row>
        <row r="145">
          <cell r="B145">
            <v>71195</v>
          </cell>
          <cell r="C145">
            <v>71194</v>
          </cell>
          <cell r="E145" t="str">
            <v>NB3439</v>
          </cell>
          <cell r="F145" t="str">
            <v>DF3439</v>
          </cell>
          <cell r="G145" t="str">
            <v>PH3439</v>
          </cell>
          <cell r="H145" t="str">
            <v xml:space="preserve">202 </v>
          </cell>
          <cell r="I145" t="str">
            <v xml:space="preserve">FZL </v>
          </cell>
          <cell r="J145" t="str">
            <v>36C</v>
          </cell>
          <cell r="K145">
            <v>12</v>
          </cell>
          <cell r="M145" t="str">
            <v>Thêm mới gửi ngày 6.1</v>
          </cell>
          <cell r="N145">
            <v>1</v>
          </cell>
          <cell r="O145">
            <v>44575</v>
          </cell>
          <cell r="Q145" t="str">
            <v>_____ _</v>
          </cell>
          <cell r="S145">
            <v>44577</v>
          </cell>
          <cell r="X145" t="str">
            <v/>
          </cell>
          <cell r="Y145" t="str">
            <v>AL1</v>
          </cell>
          <cell r="AA145">
            <v>2202014</v>
          </cell>
          <cell r="AB145">
            <v>44568</v>
          </cell>
          <cell r="AD145">
            <v>44575</v>
          </cell>
          <cell r="AE145">
            <v>44574</v>
          </cell>
        </row>
        <row r="146">
          <cell r="B146">
            <v>71197</v>
          </cell>
          <cell r="C146">
            <v>71196</v>
          </cell>
          <cell r="E146" t="str">
            <v>NB3439</v>
          </cell>
          <cell r="F146" t="str">
            <v>DF3439</v>
          </cell>
          <cell r="G146" t="str">
            <v>PH3439</v>
          </cell>
          <cell r="H146" t="str">
            <v xml:space="preserve">202 </v>
          </cell>
          <cell r="I146" t="str">
            <v xml:space="preserve">FZL </v>
          </cell>
          <cell r="J146" t="str">
            <v>38C</v>
          </cell>
          <cell r="K146">
            <v>12</v>
          </cell>
          <cell r="M146" t="str">
            <v>Thêm mới gửi ngày 6.1</v>
          </cell>
          <cell r="N146">
            <v>2</v>
          </cell>
          <cell r="O146">
            <v>44575</v>
          </cell>
          <cell r="Q146" t="str">
            <v>_____ _</v>
          </cell>
          <cell r="S146">
            <v>44577</v>
          </cell>
          <cell r="X146" t="str">
            <v/>
          </cell>
          <cell r="Y146" t="str">
            <v>AL1</v>
          </cell>
          <cell r="AA146">
            <v>2202014</v>
          </cell>
          <cell r="AB146">
            <v>44568</v>
          </cell>
          <cell r="AD146">
            <v>44575</v>
          </cell>
          <cell r="AE146">
            <v>44574</v>
          </cell>
        </row>
        <row r="147">
          <cell r="B147">
            <v>265255</v>
          </cell>
          <cell r="C147">
            <v>265254</v>
          </cell>
          <cell r="E147" t="str">
            <v>NB3439</v>
          </cell>
          <cell r="F147" t="str">
            <v>DF3439</v>
          </cell>
          <cell r="G147" t="str">
            <v>PH3439</v>
          </cell>
          <cell r="H147" t="str">
            <v xml:space="preserve">202 </v>
          </cell>
          <cell r="I147" t="str">
            <v xml:space="preserve">FZL </v>
          </cell>
          <cell r="J147" t="str">
            <v>36DD</v>
          </cell>
          <cell r="K147">
            <v>12</v>
          </cell>
          <cell r="M147" t="str">
            <v>Thêm mới gửi ngày 6.1</v>
          </cell>
          <cell r="N147">
            <v>1</v>
          </cell>
          <cell r="O147">
            <v>44575</v>
          </cell>
          <cell r="Q147" t="str">
            <v>_____ _</v>
          </cell>
          <cell r="S147">
            <v>44577</v>
          </cell>
          <cell r="X147" t="str">
            <v/>
          </cell>
          <cell r="Y147" t="str">
            <v>AL1</v>
          </cell>
          <cell r="AA147">
            <v>2202014</v>
          </cell>
          <cell r="AB147">
            <v>44568</v>
          </cell>
          <cell r="AD147">
            <v>44575</v>
          </cell>
          <cell r="AE147">
            <v>44574</v>
          </cell>
        </row>
        <row r="148">
          <cell r="B148">
            <v>265297</v>
          </cell>
          <cell r="C148">
            <v>265296</v>
          </cell>
          <cell r="E148" t="str">
            <v>NB3439</v>
          </cell>
          <cell r="F148" t="str">
            <v>DF3439</v>
          </cell>
          <cell r="G148" t="str">
            <v>PH3439</v>
          </cell>
          <cell r="H148" t="str">
            <v xml:space="preserve">202 </v>
          </cell>
          <cell r="I148" t="str">
            <v xml:space="preserve">FZL </v>
          </cell>
          <cell r="J148" t="str">
            <v>40D</v>
          </cell>
          <cell r="K148">
            <v>12</v>
          </cell>
          <cell r="M148" t="str">
            <v>Thêm mới gửi ngày 6.1</v>
          </cell>
          <cell r="N148">
            <v>1</v>
          </cell>
          <cell r="O148">
            <v>44575</v>
          </cell>
          <cell r="Q148" t="str">
            <v>_____ _</v>
          </cell>
          <cell r="S148">
            <v>44577</v>
          </cell>
          <cell r="X148" t="str">
            <v/>
          </cell>
          <cell r="Y148" t="str">
            <v>AL1</v>
          </cell>
          <cell r="AA148">
            <v>2202014</v>
          </cell>
          <cell r="AB148">
            <v>44568</v>
          </cell>
          <cell r="AD148">
            <v>44575</v>
          </cell>
          <cell r="AE148">
            <v>44574</v>
          </cell>
        </row>
        <row r="149"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  <cell r="S149"/>
          <cell r="T149"/>
          <cell r="U149"/>
          <cell r="V149"/>
          <cell r="W149"/>
          <cell r="X149"/>
          <cell r="Y149"/>
          <cell r="Z149"/>
          <cell r="AA149"/>
          <cell r="AB149">
            <v>44568</v>
          </cell>
          <cell r="AC149"/>
          <cell r="AD149" t="str">
            <v/>
          </cell>
          <cell r="AE149">
            <v>44574</v>
          </cell>
        </row>
        <row r="150">
          <cell r="B150">
            <v>71274</v>
          </cell>
          <cell r="C150">
            <v>71272</v>
          </cell>
          <cell r="E150" t="str">
            <v>NB3439</v>
          </cell>
          <cell r="F150" t="str">
            <v>DF3439</v>
          </cell>
          <cell r="G150" t="str">
            <v>PH3439</v>
          </cell>
          <cell r="H150" t="str">
            <v xml:space="preserve">XBK </v>
          </cell>
          <cell r="I150" t="str">
            <v xml:space="preserve">XBK </v>
          </cell>
          <cell r="J150" t="str">
            <v>38D</v>
          </cell>
          <cell r="K150">
            <v>12</v>
          </cell>
          <cell r="M150" t="str">
            <v>Thêm mới gửi ngày 6.1</v>
          </cell>
          <cell r="N150">
            <v>2</v>
          </cell>
          <cell r="O150">
            <v>44573</v>
          </cell>
          <cell r="Q150" t="str">
            <v>_____ _</v>
          </cell>
          <cell r="S150">
            <v>44575</v>
          </cell>
          <cell r="X150" t="str">
            <v/>
          </cell>
          <cell r="Y150" t="str">
            <v>AL1</v>
          </cell>
          <cell r="AA150">
            <v>2202015</v>
          </cell>
          <cell r="AB150">
            <v>44568</v>
          </cell>
          <cell r="AD150">
            <v>44573</v>
          </cell>
          <cell r="AE150">
            <v>44572</v>
          </cell>
        </row>
        <row r="151">
          <cell r="B151">
            <v>71276</v>
          </cell>
          <cell r="C151">
            <v>71275</v>
          </cell>
          <cell r="E151" t="str">
            <v>NB3439</v>
          </cell>
          <cell r="F151" t="str">
            <v>DF3439</v>
          </cell>
          <cell r="G151" t="str">
            <v>PH3439</v>
          </cell>
          <cell r="H151" t="str">
            <v xml:space="preserve">XBK </v>
          </cell>
          <cell r="I151" t="str">
            <v xml:space="preserve">XBK </v>
          </cell>
          <cell r="J151" t="str">
            <v>40B</v>
          </cell>
          <cell r="K151">
            <v>12</v>
          </cell>
          <cell r="M151" t="str">
            <v>Thêm mới gửi ngày 6.1</v>
          </cell>
          <cell r="N151">
            <v>2</v>
          </cell>
          <cell r="O151">
            <v>44573</v>
          </cell>
          <cell r="Q151" t="str">
            <v>_____ _</v>
          </cell>
          <cell r="S151">
            <v>44575</v>
          </cell>
          <cell r="X151" t="str">
            <v/>
          </cell>
          <cell r="Y151" t="str">
            <v>AL1</v>
          </cell>
          <cell r="AA151">
            <v>2202015</v>
          </cell>
          <cell r="AB151">
            <v>44568</v>
          </cell>
          <cell r="AD151">
            <v>44573</v>
          </cell>
          <cell r="AE151">
            <v>44572</v>
          </cell>
        </row>
        <row r="152">
          <cell r="B152">
            <v>80175</v>
          </cell>
          <cell r="C152">
            <v>80174</v>
          </cell>
          <cell r="E152" t="str">
            <v>NB3439</v>
          </cell>
          <cell r="F152" t="str">
            <v>DF3439</v>
          </cell>
          <cell r="G152" t="str">
            <v>PH3439</v>
          </cell>
          <cell r="H152" t="str">
            <v xml:space="preserve">XBK </v>
          </cell>
          <cell r="I152" t="str">
            <v xml:space="preserve">XBK </v>
          </cell>
          <cell r="J152" t="str">
            <v>42C</v>
          </cell>
          <cell r="K152">
            <v>22</v>
          </cell>
          <cell r="M152" t="str">
            <v>Thêm mới gửi ngày 6.1</v>
          </cell>
          <cell r="N152">
            <v>1</v>
          </cell>
          <cell r="O152">
            <v>44573</v>
          </cell>
          <cell r="Q152" t="str">
            <v>_____ _</v>
          </cell>
          <cell r="S152">
            <v>44575</v>
          </cell>
          <cell r="X152" t="str">
            <v/>
          </cell>
          <cell r="Y152" t="str">
            <v>AL1</v>
          </cell>
          <cell r="AA152">
            <v>2202015</v>
          </cell>
          <cell r="AB152">
            <v>44568</v>
          </cell>
          <cell r="AD152">
            <v>44573</v>
          </cell>
          <cell r="AE152">
            <v>44572</v>
          </cell>
        </row>
        <row r="153">
          <cell r="B153">
            <v>267798</v>
          </cell>
          <cell r="C153">
            <v>267795</v>
          </cell>
          <cell r="E153" t="str">
            <v>NB3439</v>
          </cell>
          <cell r="F153" t="str">
            <v>DF3439</v>
          </cell>
          <cell r="G153" t="str">
            <v>PH3439</v>
          </cell>
          <cell r="H153" t="str">
            <v xml:space="preserve">XBK </v>
          </cell>
          <cell r="I153" t="str">
            <v xml:space="preserve">XBK </v>
          </cell>
          <cell r="J153" t="str">
            <v>36DD</v>
          </cell>
          <cell r="K153">
            <v>12</v>
          </cell>
          <cell r="M153" t="str">
            <v>Thêm mới gửi ngày 6.1</v>
          </cell>
          <cell r="N153">
            <v>1</v>
          </cell>
          <cell r="O153">
            <v>44573</v>
          </cell>
          <cell r="Q153" t="str">
            <v>_____ _</v>
          </cell>
          <cell r="S153">
            <v>44575</v>
          </cell>
          <cell r="X153" t="str">
            <v/>
          </cell>
          <cell r="Y153" t="str">
            <v>AL1</v>
          </cell>
          <cell r="AA153">
            <v>2202015</v>
          </cell>
          <cell r="AB153">
            <v>44568</v>
          </cell>
          <cell r="AD153">
            <v>44573</v>
          </cell>
          <cell r="AE153">
            <v>44572</v>
          </cell>
        </row>
        <row r="154">
          <cell r="B154">
            <v>947649</v>
          </cell>
          <cell r="C154">
            <v>947648</v>
          </cell>
          <cell r="E154" t="str">
            <v>NB3439</v>
          </cell>
          <cell r="F154" t="str">
            <v>DF3439</v>
          </cell>
          <cell r="G154" t="str">
            <v>PH3439</v>
          </cell>
          <cell r="H154" t="str">
            <v xml:space="preserve">XBK </v>
          </cell>
          <cell r="I154" t="str">
            <v xml:space="preserve">XBK </v>
          </cell>
          <cell r="J154" t="str">
            <v>36B</v>
          </cell>
          <cell r="K154">
            <v>12</v>
          </cell>
          <cell r="M154" t="str">
            <v>Thêm mới gửi ngày 6.1</v>
          </cell>
          <cell r="N154">
            <v>1</v>
          </cell>
          <cell r="O154">
            <v>44573</v>
          </cell>
          <cell r="Q154" t="str">
            <v>_____ _</v>
          </cell>
          <cell r="S154">
            <v>44575</v>
          </cell>
          <cell r="X154" t="str">
            <v/>
          </cell>
          <cell r="Y154" t="str">
            <v>AL1</v>
          </cell>
          <cell r="AA154">
            <v>2202015</v>
          </cell>
          <cell r="AB154">
            <v>44568</v>
          </cell>
          <cell r="AD154">
            <v>44573</v>
          </cell>
          <cell r="AE154">
            <v>44572</v>
          </cell>
        </row>
        <row r="155">
          <cell r="B155"/>
          <cell r="C155"/>
          <cell r="D155"/>
          <cell r="E155"/>
          <cell r="F155"/>
          <cell r="G155"/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  <cell r="S155"/>
          <cell r="T155"/>
          <cell r="U155"/>
          <cell r="V155"/>
          <cell r="W155"/>
          <cell r="X155"/>
          <cell r="Y155"/>
          <cell r="Z155"/>
          <cell r="AA155"/>
          <cell r="AB155">
            <v>44568</v>
          </cell>
          <cell r="AC155"/>
          <cell r="AD155" t="str">
            <v/>
          </cell>
          <cell r="AE155">
            <v>44572</v>
          </cell>
        </row>
        <row r="156">
          <cell r="B156">
            <v>70958</v>
          </cell>
          <cell r="C156">
            <v>70957</v>
          </cell>
          <cell r="E156" t="str">
            <v>NB9402</v>
          </cell>
          <cell r="F156" t="str">
            <v>09402</v>
          </cell>
          <cell r="G156" t="str">
            <v>PH9402</v>
          </cell>
          <cell r="H156" t="str">
            <v xml:space="preserve">LCK </v>
          </cell>
          <cell r="I156" t="str">
            <v xml:space="preserve">LCK </v>
          </cell>
          <cell r="J156" t="str">
            <v>40C</v>
          </cell>
          <cell r="K156">
            <v>15</v>
          </cell>
          <cell r="M156" t="str">
            <v>Thêm mới gửi ngày 6.1</v>
          </cell>
          <cell r="N156">
            <v>1</v>
          </cell>
          <cell r="O156">
            <v>44573</v>
          </cell>
          <cell r="Q156" t="str">
            <v>_____ _</v>
          </cell>
          <cell r="S156">
            <v>44575</v>
          </cell>
          <cell r="X156" t="str">
            <v/>
          </cell>
          <cell r="Y156" t="str">
            <v>AL1</v>
          </cell>
          <cell r="AA156">
            <v>2202016</v>
          </cell>
          <cell r="AB156">
            <v>44568</v>
          </cell>
          <cell r="AD156">
            <v>44573</v>
          </cell>
          <cell r="AE156">
            <v>44572</v>
          </cell>
        </row>
        <row r="157">
          <cell r="B157">
            <v>70962</v>
          </cell>
          <cell r="C157">
            <v>70961</v>
          </cell>
          <cell r="E157" t="str">
            <v>NB9402</v>
          </cell>
          <cell r="F157" t="str">
            <v>09402</v>
          </cell>
          <cell r="G157" t="str">
            <v>PH9402</v>
          </cell>
          <cell r="H157" t="str">
            <v xml:space="preserve">LCK </v>
          </cell>
          <cell r="I157" t="str">
            <v xml:space="preserve">LCK </v>
          </cell>
          <cell r="J157" t="str">
            <v>38C</v>
          </cell>
          <cell r="K157">
            <v>15</v>
          </cell>
          <cell r="M157" t="str">
            <v>Thêm mới gửi ngày 6.1</v>
          </cell>
          <cell r="N157">
            <v>2</v>
          </cell>
          <cell r="O157">
            <v>44573</v>
          </cell>
          <cell r="Q157" t="str">
            <v>_____ _</v>
          </cell>
          <cell r="S157">
            <v>44575</v>
          </cell>
          <cell r="X157" t="str">
            <v/>
          </cell>
          <cell r="Y157" t="str">
            <v>AL1</v>
          </cell>
          <cell r="AA157">
            <v>2202016</v>
          </cell>
          <cell r="AB157">
            <v>44568</v>
          </cell>
          <cell r="AD157">
            <v>44573</v>
          </cell>
          <cell r="AE157">
            <v>44572</v>
          </cell>
        </row>
        <row r="158">
          <cell r="B158">
            <v>70977</v>
          </cell>
          <cell r="C158">
            <v>70973</v>
          </cell>
          <cell r="E158" t="str">
            <v>NB9402</v>
          </cell>
          <cell r="F158" t="str">
            <v>09402</v>
          </cell>
          <cell r="G158" t="str">
            <v>PH9402</v>
          </cell>
          <cell r="H158" t="str">
            <v xml:space="preserve">LCK </v>
          </cell>
          <cell r="I158" t="str">
            <v xml:space="preserve">LCK </v>
          </cell>
          <cell r="J158" t="str">
            <v>40B</v>
          </cell>
          <cell r="K158">
            <v>15</v>
          </cell>
          <cell r="M158" t="str">
            <v>Thêm mới gửi ngày 6.1</v>
          </cell>
          <cell r="N158">
            <v>1</v>
          </cell>
          <cell r="O158">
            <v>44573</v>
          </cell>
          <cell r="Q158" t="str">
            <v>_____ _</v>
          </cell>
          <cell r="S158">
            <v>44575</v>
          </cell>
          <cell r="X158" t="str">
            <v/>
          </cell>
          <cell r="Y158" t="str">
            <v>AL1</v>
          </cell>
          <cell r="AA158">
            <v>2202016</v>
          </cell>
          <cell r="AB158">
            <v>44568</v>
          </cell>
          <cell r="AD158">
            <v>44573</v>
          </cell>
          <cell r="AE158">
            <v>44572</v>
          </cell>
        </row>
        <row r="159">
          <cell r="B159">
            <v>70979</v>
          </cell>
          <cell r="C159">
            <v>70978</v>
          </cell>
          <cell r="E159" t="str">
            <v>NB9402</v>
          </cell>
          <cell r="F159" t="str">
            <v>09402</v>
          </cell>
          <cell r="G159" t="str">
            <v>PH9402</v>
          </cell>
          <cell r="H159" t="str">
            <v xml:space="preserve">LCK </v>
          </cell>
          <cell r="I159" t="str">
            <v xml:space="preserve">LCK </v>
          </cell>
          <cell r="J159" t="str">
            <v>34B</v>
          </cell>
          <cell r="K159">
            <v>40</v>
          </cell>
          <cell r="M159" t="str">
            <v>Thêm mới gửi ngày 6.1</v>
          </cell>
          <cell r="N159">
            <v>2</v>
          </cell>
          <cell r="O159">
            <v>44573</v>
          </cell>
          <cell r="Q159" t="str">
            <v>_____ _</v>
          </cell>
          <cell r="S159">
            <v>44575</v>
          </cell>
          <cell r="X159" t="str">
            <v/>
          </cell>
          <cell r="Y159" t="str">
            <v>AL1</v>
          </cell>
          <cell r="AA159">
            <v>2202016</v>
          </cell>
          <cell r="AB159">
            <v>44568</v>
          </cell>
          <cell r="AD159">
            <v>44573</v>
          </cell>
          <cell r="AE159">
            <v>44572</v>
          </cell>
        </row>
        <row r="160">
          <cell r="B160">
            <v>266359</v>
          </cell>
          <cell r="C160">
            <v>266358</v>
          </cell>
          <cell r="E160" t="str">
            <v>NB9402</v>
          </cell>
          <cell r="F160" t="str">
            <v>09402</v>
          </cell>
          <cell r="G160" t="str">
            <v>PH9402</v>
          </cell>
          <cell r="H160" t="str">
            <v xml:space="preserve">LCK </v>
          </cell>
          <cell r="I160" t="str">
            <v xml:space="preserve">LCK </v>
          </cell>
          <cell r="J160" t="str">
            <v>38C</v>
          </cell>
          <cell r="K160">
            <v>15</v>
          </cell>
          <cell r="M160" t="str">
            <v>Thêm mới gửi ngày 6.1</v>
          </cell>
          <cell r="N160">
            <v>1</v>
          </cell>
          <cell r="O160">
            <v>44574</v>
          </cell>
          <cell r="Q160" t="str">
            <v>_____ _</v>
          </cell>
          <cell r="S160">
            <v>44576</v>
          </cell>
          <cell r="X160" t="str">
            <v/>
          </cell>
          <cell r="Y160" t="str">
            <v>AL1</v>
          </cell>
          <cell r="AA160">
            <v>2202016</v>
          </cell>
          <cell r="AB160">
            <v>44568</v>
          </cell>
          <cell r="AD160">
            <v>44573</v>
          </cell>
          <cell r="AE160">
            <v>44572</v>
          </cell>
        </row>
        <row r="161">
          <cell r="B161">
            <v>266361</v>
          </cell>
          <cell r="C161">
            <v>266360</v>
          </cell>
          <cell r="E161" t="str">
            <v>NB9402</v>
          </cell>
          <cell r="F161" t="str">
            <v>09402</v>
          </cell>
          <cell r="G161" t="str">
            <v>PH9402</v>
          </cell>
          <cell r="H161" t="str">
            <v xml:space="preserve">LCK </v>
          </cell>
          <cell r="I161" t="str">
            <v xml:space="preserve">LCK </v>
          </cell>
          <cell r="J161" t="str">
            <v>36C</v>
          </cell>
          <cell r="K161">
            <v>15</v>
          </cell>
          <cell r="M161" t="str">
            <v>Thêm mới gửi ngày 6.1</v>
          </cell>
          <cell r="N161">
            <v>1</v>
          </cell>
          <cell r="O161">
            <v>44574</v>
          </cell>
          <cell r="Q161" t="str">
            <v>_____ _</v>
          </cell>
          <cell r="S161">
            <v>44576</v>
          </cell>
          <cell r="X161" t="str">
            <v/>
          </cell>
          <cell r="Y161" t="str">
            <v>AL1</v>
          </cell>
          <cell r="AA161">
            <v>2202016</v>
          </cell>
          <cell r="AB161">
            <v>44568</v>
          </cell>
          <cell r="AD161">
            <v>44573</v>
          </cell>
          <cell r="AE161">
            <v>44572</v>
          </cell>
        </row>
        <row r="162">
          <cell r="B162">
            <v>266363</v>
          </cell>
          <cell r="C162">
            <v>266362</v>
          </cell>
          <cell r="E162" t="str">
            <v>NB9402</v>
          </cell>
          <cell r="F162" t="str">
            <v>09402</v>
          </cell>
          <cell r="G162" t="str">
            <v>PH9402</v>
          </cell>
          <cell r="H162" t="str">
            <v xml:space="preserve">LCK </v>
          </cell>
          <cell r="I162" t="str">
            <v xml:space="preserve">LCK </v>
          </cell>
          <cell r="J162" t="str">
            <v>38B</v>
          </cell>
          <cell r="K162">
            <v>15</v>
          </cell>
          <cell r="M162" t="str">
            <v>Thêm mới gửi ngày 6.1</v>
          </cell>
          <cell r="N162">
            <v>1</v>
          </cell>
          <cell r="O162">
            <v>44574</v>
          </cell>
          <cell r="Q162" t="str">
            <v>_____ _</v>
          </cell>
          <cell r="S162">
            <v>44577</v>
          </cell>
          <cell r="X162" t="str">
            <v/>
          </cell>
          <cell r="Y162" t="str">
            <v>AL1</v>
          </cell>
          <cell r="AA162">
            <v>2202016</v>
          </cell>
          <cell r="AB162">
            <v>44568</v>
          </cell>
          <cell r="AD162">
            <v>44573</v>
          </cell>
          <cell r="AE162">
            <v>44572</v>
          </cell>
        </row>
        <row r="163">
          <cell r="B163">
            <v>266365</v>
          </cell>
          <cell r="C163">
            <v>266364</v>
          </cell>
          <cell r="E163" t="str">
            <v>NB9402</v>
          </cell>
          <cell r="F163" t="str">
            <v>09402</v>
          </cell>
          <cell r="G163" t="str">
            <v>PH9402</v>
          </cell>
          <cell r="H163" t="str">
            <v xml:space="preserve">LCK </v>
          </cell>
          <cell r="I163" t="str">
            <v xml:space="preserve">LCK </v>
          </cell>
          <cell r="J163" t="str">
            <v>34B</v>
          </cell>
          <cell r="K163">
            <v>25</v>
          </cell>
          <cell r="M163" t="str">
            <v>Thêm mới gửi ngày 6.1</v>
          </cell>
          <cell r="N163">
            <v>1</v>
          </cell>
          <cell r="O163">
            <v>44574</v>
          </cell>
          <cell r="Q163" t="str">
            <v>_____ _</v>
          </cell>
          <cell r="S163">
            <v>44577</v>
          </cell>
          <cell r="X163" t="str">
            <v/>
          </cell>
          <cell r="Y163" t="str">
            <v>AL1</v>
          </cell>
          <cell r="AA163">
            <v>2202016</v>
          </cell>
          <cell r="AB163">
            <v>44568</v>
          </cell>
          <cell r="AD163">
            <v>44573</v>
          </cell>
          <cell r="AE163">
            <v>44572</v>
          </cell>
        </row>
        <row r="164">
          <cell r="B164">
            <v>503212</v>
          </cell>
          <cell r="C164">
            <v>503211</v>
          </cell>
          <cell r="E164" t="str">
            <v>NB9402</v>
          </cell>
          <cell r="F164" t="str">
            <v>09402</v>
          </cell>
          <cell r="G164" t="str">
            <v>PH9402</v>
          </cell>
          <cell r="H164" t="str">
            <v xml:space="preserve">LCK </v>
          </cell>
          <cell r="I164" t="str">
            <v xml:space="preserve">LCK </v>
          </cell>
          <cell r="J164" t="str">
            <v>36B</v>
          </cell>
          <cell r="K164">
            <v>15</v>
          </cell>
          <cell r="M164" t="str">
            <v>Thêm mới gửi ngày 6.1</v>
          </cell>
          <cell r="N164">
            <v>1</v>
          </cell>
          <cell r="O164">
            <v>44574</v>
          </cell>
          <cell r="Q164" t="str">
            <v>_____ _</v>
          </cell>
          <cell r="S164">
            <v>44577</v>
          </cell>
          <cell r="X164" t="str">
            <v/>
          </cell>
          <cell r="Y164" t="str">
            <v>AL1</v>
          </cell>
          <cell r="AA164">
            <v>2202016</v>
          </cell>
          <cell r="AB164">
            <v>44568</v>
          </cell>
          <cell r="AD164">
            <v>44573</v>
          </cell>
          <cell r="AE164">
            <v>44572</v>
          </cell>
        </row>
        <row r="165">
          <cell r="B165"/>
          <cell r="C165"/>
          <cell r="D165"/>
          <cell r="E165"/>
          <cell r="F165"/>
          <cell r="G165"/>
          <cell r="H165"/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  <cell r="S165"/>
          <cell r="T165"/>
          <cell r="U165"/>
          <cell r="V165"/>
          <cell r="W165"/>
          <cell r="X165"/>
          <cell r="Y165"/>
          <cell r="Z165"/>
          <cell r="AA165"/>
          <cell r="AB165">
            <v>44568</v>
          </cell>
          <cell r="AC165"/>
          <cell r="AD165" t="str">
            <v/>
          </cell>
          <cell r="AE165">
            <v>44572</v>
          </cell>
        </row>
        <row r="166">
          <cell r="B166">
            <v>266594</v>
          </cell>
          <cell r="C166">
            <v>266593</v>
          </cell>
          <cell r="E166" t="str">
            <v>NB9404</v>
          </cell>
          <cell r="F166" t="str">
            <v>09404</v>
          </cell>
          <cell r="G166" t="str">
            <v>PH9404</v>
          </cell>
          <cell r="H166" t="str">
            <v xml:space="preserve">B5V </v>
          </cell>
          <cell r="I166" t="str">
            <v xml:space="preserve">B5V </v>
          </cell>
          <cell r="J166" t="str">
            <v>40B</v>
          </cell>
          <cell r="K166">
            <v>12</v>
          </cell>
          <cell r="M166" t="str">
            <v>Thêm mới gửi ngày 6.1</v>
          </cell>
          <cell r="N166">
            <v>1</v>
          </cell>
          <cell r="O166">
            <v>44574</v>
          </cell>
          <cell r="Q166" t="str">
            <v>09404-V1___Priority list__ _</v>
          </cell>
          <cell r="S166">
            <v>44576</v>
          </cell>
          <cell r="X166" t="str">
            <v/>
          </cell>
          <cell r="Y166" t="str">
            <v>AL1</v>
          </cell>
          <cell r="AA166">
            <v>2202017</v>
          </cell>
          <cell r="AB166">
            <v>44568</v>
          </cell>
          <cell r="AD166">
            <v>44574</v>
          </cell>
          <cell r="AE166">
            <v>44573</v>
          </cell>
        </row>
        <row r="167">
          <cell r="B167"/>
          <cell r="C167"/>
          <cell r="D167"/>
          <cell r="E167"/>
          <cell r="F167"/>
          <cell r="G167"/>
          <cell r="H167"/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  <cell r="S167"/>
          <cell r="T167"/>
          <cell r="U167"/>
          <cell r="V167"/>
          <cell r="W167"/>
          <cell r="X167"/>
          <cell r="Y167"/>
          <cell r="Z167"/>
          <cell r="AA167"/>
          <cell r="AB167">
            <v>44568</v>
          </cell>
          <cell r="AC167"/>
          <cell r="AD167" t="str">
            <v/>
          </cell>
          <cell r="AE167">
            <v>44573</v>
          </cell>
        </row>
        <row r="168">
          <cell r="B168">
            <v>71102</v>
          </cell>
          <cell r="C168">
            <v>71101</v>
          </cell>
          <cell r="E168" t="str">
            <v>NB9428</v>
          </cell>
          <cell r="F168" t="str">
            <v>09428</v>
          </cell>
          <cell r="G168" t="str">
            <v>PH9428</v>
          </cell>
          <cell r="H168" t="str">
            <v xml:space="preserve">A2Q </v>
          </cell>
          <cell r="I168" t="str">
            <v xml:space="preserve">A2Q </v>
          </cell>
          <cell r="J168" t="str">
            <v>38D</v>
          </cell>
          <cell r="K168">
            <v>12</v>
          </cell>
          <cell r="M168" t="str">
            <v>Thêm mới gửi ngày 6.1</v>
          </cell>
          <cell r="N168">
            <v>1</v>
          </cell>
          <cell r="O168">
            <v>44573</v>
          </cell>
          <cell r="Q168" t="str">
            <v>Version convert___Priority list__ _</v>
          </cell>
          <cell r="S168">
            <v>44575</v>
          </cell>
          <cell r="X168" t="str">
            <v/>
          </cell>
          <cell r="Y168" t="str">
            <v>AL1</v>
          </cell>
          <cell r="AA168">
            <v>2202018</v>
          </cell>
          <cell r="AB168">
            <v>44568</v>
          </cell>
          <cell r="AD168">
            <v>44573</v>
          </cell>
          <cell r="AE168">
            <v>44572</v>
          </cell>
        </row>
        <row r="169">
          <cell r="B169">
            <v>71104</v>
          </cell>
          <cell r="C169">
            <v>71103</v>
          </cell>
          <cell r="E169" t="str">
            <v>NB9428</v>
          </cell>
          <cell r="F169" t="str">
            <v>09428</v>
          </cell>
          <cell r="G169" t="str">
            <v>PH9428</v>
          </cell>
          <cell r="H169" t="str">
            <v xml:space="preserve">A2Q </v>
          </cell>
          <cell r="I169" t="str">
            <v xml:space="preserve">A2Q </v>
          </cell>
          <cell r="J169" t="str">
            <v>38C</v>
          </cell>
          <cell r="K169">
            <v>20</v>
          </cell>
          <cell r="M169" t="str">
            <v>Thêm mới gửi ngày 6.1</v>
          </cell>
          <cell r="N169">
            <v>1</v>
          </cell>
          <cell r="O169">
            <v>44573</v>
          </cell>
          <cell r="Q169" t="str">
            <v>Version convert_____ _</v>
          </cell>
          <cell r="S169">
            <v>44575</v>
          </cell>
          <cell r="X169" t="str">
            <v/>
          </cell>
          <cell r="Y169" t="str">
            <v>AL1</v>
          </cell>
          <cell r="AA169">
            <v>2202018</v>
          </cell>
          <cell r="AB169">
            <v>44568</v>
          </cell>
          <cell r="AD169">
            <v>44573</v>
          </cell>
          <cell r="AE169">
            <v>44572</v>
          </cell>
        </row>
        <row r="170">
          <cell r="B170">
            <v>946760</v>
          </cell>
          <cell r="C170">
            <v>946758</v>
          </cell>
          <cell r="E170" t="str">
            <v>NB9428</v>
          </cell>
          <cell r="F170" t="str">
            <v>09428</v>
          </cell>
          <cell r="G170" t="str">
            <v>PH9428</v>
          </cell>
          <cell r="H170" t="str">
            <v xml:space="preserve">A2Q </v>
          </cell>
          <cell r="I170" t="str">
            <v xml:space="preserve">A2Q </v>
          </cell>
          <cell r="J170" t="str">
            <v>32C</v>
          </cell>
          <cell r="K170">
            <v>11</v>
          </cell>
          <cell r="M170" t="str">
            <v>Thêm mới gửi ngày 6.1</v>
          </cell>
          <cell r="N170">
            <v>2</v>
          </cell>
          <cell r="O170">
            <v>44573</v>
          </cell>
          <cell r="Q170" t="str">
            <v>Version convert_____ _</v>
          </cell>
          <cell r="S170">
            <v>44575</v>
          </cell>
          <cell r="X170" t="str">
            <v/>
          </cell>
          <cell r="Y170" t="str">
            <v>AL1</v>
          </cell>
          <cell r="AA170">
            <v>2202018</v>
          </cell>
          <cell r="AB170">
            <v>44568</v>
          </cell>
          <cell r="AD170">
            <v>44573</v>
          </cell>
          <cell r="AE170">
            <v>44572</v>
          </cell>
        </row>
        <row r="171">
          <cell r="B171">
            <v>946764</v>
          </cell>
          <cell r="C171">
            <v>946762</v>
          </cell>
          <cell r="E171" t="str">
            <v>NB9428</v>
          </cell>
          <cell r="F171" t="str">
            <v>09428</v>
          </cell>
          <cell r="G171" t="str">
            <v>PH9428</v>
          </cell>
          <cell r="H171" t="str">
            <v xml:space="preserve">A2Q </v>
          </cell>
          <cell r="I171" t="str">
            <v xml:space="preserve">A2Q </v>
          </cell>
          <cell r="J171" t="str">
            <v>34B</v>
          </cell>
          <cell r="K171">
            <v>11</v>
          </cell>
          <cell r="M171" t="str">
            <v>Thêm mới gửi ngày 6.1</v>
          </cell>
          <cell r="N171">
            <v>2</v>
          </cell>
          <cell r="O171">
            <v>44573</v>
          </cell>
          <cell r="Q171" t="str">
            <v>Version convert_____ _</v>
          </cell>
          <cell r="S171">
            <v>44576</v>
          </cell>
          <cell r="X171" t="str">
            <v/>
          </cell>
          <cell r="Y171" t="str">
            <v>AL1</v>
          </cell>
          <cell r="AA171">
            <v>2202018</v>
          </cell>
          <cell r="AB171">
            <v>44568</v>
          </cell>
          <cell r="AD171">
            <v>44573</v>
          </cell>
          <cell r="AE171">
            <v>44572</v>
          </cell>
        </row>
        <row r="172">
          <cell r="B172">
            <v>946768</v>
          </cell>
          <cell r="C172">
            <v>946766</v>
          </cell>
          <cell r="E172" t="str">
            <v>NB9428</v>
          </cell>
          <cell r="F172" t="str">
            <v>09428</v>
          </cell>
          <cell r="G172" t="str">
            <v>PH9428</v>
          </cell>
          <cell r="H172" t="str">
            <v xml:space="preserve">A2Q </v>
          </cell>
          <cell r="I172" t="str">
            <v xml:space="preserve">A2Q </v>
          </cell>
          <cell r="J172" t="str">
            <v>36C</v>
          </cell>
          <cell r="K172">
            <v>12</v>
          </cell>
          <cell r="M172" t="str">
            <v>Thêm mới gửi ngày 6.1</v>
          </cell>
          <cell r="N172">
            <v>2</v>
          </cell>
          <cell r="O172">
            <v>44573</v>
          </cell>
          <cell r="Q172" t="str">
            <v>Version convert_____ _</v>
          </cell>
          <cell r="S172">
            <v>44576</v>
          </cell>
          <cell r="X172" t="str">
            <v/>
          </cell>
          <cell r="Y172" t="str">
            <v>AL1</v>
          </cell>
          <cell r="AA172">
            <v>2202018</v>
          </cell>
          <cell r="AB172">
            <v>44568</v>
          </cell>
          <cell r="AD172">
            <v>44573</v>
          </cell>
          <cell r="AE172">
            <v>44572</v>
          </cell>
        </row>
        <row r="173">
          <cell r="B173">
            <v>946772</v>
          </cell>
          <cell r="C173">
            <v>946770</v>
          </cell>
          <cell r="E173" t="str">
            <v>NB9428</v>
          </cell>
          <cell r="F173" t="str">
            <v>09428</v>
          </cell>
          <cell r="G173" t="str">
            <v>PH9428</v>
          </cell>
          <cell r="H173" t="str">
            <v xml:space="preserve">A2Q </v>
          </cell>
          <cell r="I173" t="str">
            <v xml:space="preserve">A2Q </v>
          </cell>
          <cell r="J173" t="str">
            <v>38B</v>
          </cell>
          <cell r="K173">
            <v>28</v>
          </cell>
          <cell r="M173" t="str">
            <v>Thêm mới gửi ngày 6.1</v>
          </cell>
          <cell r="N173">
            <v>2</v>
          </cell>
          <cell r="O173">
            <v>44573</v>
          </cell>
          <cell r="Q173" t="str">
            <v>Version convert___Priority list__ _</v>
          </cell>
          <cell r="S173">
            <v>44576</v>
          </cell>
          <cell r="X173" t="str">
            <v/>
          </cell>
          <cell r="Y173" t="str">
            <v>AL1</v>
          </cell>
          <cell r="AA173">
            <v>2202018</v>
          </cell>
          <cell r="AB173">
            <v>44568</v>
          </cell>
          <cell r="AD173">
            <v>44573</v>
          </cell>
          <cell r="AE173">
            <v>44572</v>
          </cell>
        </row>
        <row r="174">
          <cell r="B174">
            <v>946776</v>
          </cell>
          <cell r="C174">
            <v>946774</v>
          </cell>
          <cell r="E174" t="str">
            <v>NB9428</v>
          </cell>
          <cell r="F174" t="str">
            <v>09428</v>
          </cell>
          <cell r="G174" t="str">
            <v>PH9428</v>
          </cell>
          <cell r="H174" t="str">
            <v xml:space="preserve">A2Q </v>
          </cell>
          <cell r="I174" t="str">
            <v xml:space="preserve">A2Q </v>
          </cell>
          <cell r="J174" t="str">
            <v>36B</v>
          </cell>
          <cell r="K174">
            <v>11</v>
          </cell>
          <cell r="M174" t="str">
            <v>Thêm mới gửi ngày 6.1</v>
          </cell>
          <cell r="N174">
            <v>2</v>
          </cell>
          <cell r="O174">
            <v>44573</v>
          </cell>
          <cell r="Q174" t="str">
            <v>Version convert_____ _</v>
          </cell>
          <cell r="S174">
            <v>44577</v>
          </cell>
          <cell r="X174" t="str">
            <v/>
          </cell>
          <cell r="Y174" t="str">
            <v>AL1</v>
          </cell>
          <cell r="AA174">
            <v>2202018</v>
          </cell>
          <cell r="AB174">
            <v>44568</v>
          </cell>
          <cell r="AD174">
            <v>44573</v>
          </cell>
          <cell r="AE174">
            <v>44572</v>
          </cell>
        </row>
        <row r="175">
          <cell r="B175">
            <v>946784</v>
          </cell>
          <cell r="C175">
            <v>946782</v>
          </cell>
          <cell r="E175" t="str">
            <v>NB9428</v>
          </cell>
          <cell r="F175" t="str">
            <v>09428</v>
          </cell>
          <cell r="G175" t="str">
            <v>PH9428</v>
          </cell>
          <cell r="H175" t="str">
            <v xml:space="preserve">A2Q </v>
          </cell>
          <cell r="I175" t="str">
            <v xml:space="preserve">A2Q </v>
          </cell>
          <cell r="J175" t="str">
            <v>32B</v>
          </cell>
          <cell r="K175">
            <v>11</v>
          </cell>
          <cell r="M175" t="str">
            <v>Thêm mới gửi ngày 6.1</v>
          </cell>
          <cell r="N175">
            <v>1</v>
          </cell>
          <cell r="O175">
            <v>44573</v>
          </cell>
          <cell r="Q175" t="str">
            <v>Version convert_____ _</v>
          </cell>
          <cell r="S175">
            <v>44577</v>
          </cell>
          <cell r="X175" t="str">
            <v/>
          </cell>
          <cell r="Y175" t="str">
            <v>AL1</v>
          </cell>
          <cell r="AA175">
            <v>2202018</v>
          </cell>
          <cell r="AB175">
            <v>44568</v>
          </cell>
          <cell r="AD175">
            <v>44573</v>
          </cell>
          <cell r="AE175">
            <v>44572</v>
          </cell>
        </row>
        <row r="176">
          <cell r="B176">
            <v>946788</v>
          </cell>
          <cell r="C176">
            <v>946786</v>
          </cell>
          <cell r="E176" t="str">
            <v>NB9428</v>
          </cell>
          <cell r="F176" t="str">
            <v>09428</v>
          </cell>
          <cell r="G176" t="str">
            <v>PH9428</v>
          </cell>
          <cell r="H176" t="str">
            <v xml:space="preserve">A2Q </v>
          </cell>
          <cell r="I176" t="str">
            <v xml:space="preserve">A2Q </v>
          </cell>
          <cell r="J176" t="str">
            <v>38C</v>
          </cell>
          <cell r="K176">
            <v>32</v>
          </cell>
          <cell r="M176" t="str">
            <v>Thêm mới gửi ngày 6.1</v>
          </cell>
          <cell r="N176">
            <v>1</v>
          </cell>
          <cell r="O176">
            <v>44573</v>
          </cell>
          <cell r="Q176" t="str">
            <v>Version convert___Priority list__ _</v>
          </cell>
          <cell r="S176">
            <v>44577</v>
          </cell>
          <cell r="X176" t="str">
            <v/>
          </cell>
          <cell r="Y176" t="str">
            <v>AL1</v>
          </cell>
          <cell r="AA176">
            <v>2202018</v>
          </cell>
          <cell r="AB176">
            <v>44568</v>
          </cell>
          <cell r="AD176">
            <v>44573</v>
          </cell>
          <cell r="AE176">
            <v>44572</v>
          </cell>
        </row>
        <row r="177">
          <cell r="B177"/>
          <cell r="C177"/>
          <cell r="D177"/>
          <cell r="E177"/>
          <cell r="F177"/>
          <cell r="G177"/>
          <cell r="H177"/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  <cell r="V177"/>
          <cell r="W177"/>
          <cell r="X177"/>
          <cell r="Y177"/>
          <cell r="Z177"/>
          <cell r="AA177"/>
          <cell r="AB177">
            <v>44568</v>
          </cell>
          <cell r="AC177"/>
          <cell r="AD177" t="str">
            <v/>
          </cell>
          <cell r="AE177">
            <v>44572</v>
          </cell>
        </row>
        <row r="178">
          <cell r="B178">
            <v>944673</v>
          </cell>
          <cell r="C178">
            <v>944672</v>
          </cell>
          <cell r="E178" t="str">
            <v>NB9428</v>
          </cell>
          <cell r="F178" t="str">
            <v>09428</v>
          </cell>
          <cell r="G178" t="str">
            <v>PH9428</v>
          </cell>
          <cell r="H178" t="str">
            <v xml:space="preserve">XBK </v>
          </cell>
          <cell r="I178" t="str">
            <v xml:space="preserve">XBK </v>
          </cell>
          <cell r="J178" t="str">
            <v>36D</v>
          </cell>
          <cell r="K178">
            <v>12</v>
          </cell>
          <cell r="M178" t="str">
            <v>Thêm mới gửi ngày 6.1</v>
          </cell>
          <cell r="N178">
            <v>2</v>
          </cell>
          <cell r="O178">
            <v>44572</v>
          </cell>
          <cell r="Q178" t="str">
            <v>Version convert___Priority list__ _</v>
          </cell>
          <cell r="S178">
            <v>44574</v>
          </cell>
          <cell r="X178" t="str">
            <v/>
          </cell>
          <cell r="Y178" t="str">
            <v>AL1</v>
          </cell>
          <cell r="AA178">
            <v>2202019</v>
          </cell>
          <cell r="AB178">
            <v>44568</v>
          </cell>
          <cell r="AD178">
            <v>44572</v>
          </cell>
          <cell r="AE178">
            <v>44571</v>
          </cell>
        </row>
        <row r="179">
          <cell r="B179">
            <v>944675</v>
          </cell>
          <cell r="C179">
            <v>944674</v>
          </cell>
          <cell r="E179" t="str">
            <v>NB9428</v>
          </cell>
          <cell r="F179" t="str">
            <v>09428</v>
          </cell>
          <cell r="G179" t="str">
            <v>PH9428</v>
          </cell>
          <cell r="H179" t="str">
            <v xml:space="preserve">XBK </v>
          </cell>
          <cell r="I179" t="str">
            <v xml:space="preserve">XBK </v>
          </cell>
          <cell r="J179" t="str">
            <v>38C</v>
          </cell>
          <cell r="K179">
            <v>12</v>
          </cell>
          <cell r="M179" t="str">
            <v>Thêm mới gửi ngày 6.1</v>
          </cell>
          <cell r="N179">
            <v>2</v>
          </cell>
          <cell r="O179">
            <v>44572</v>
          </cell>
          <cell r="Q179" t="str">
            <v>Version convert_____ _</v>
          </cell>
          <cell r="S179">
            <v>44575</v>
          </cell>
          <cell r="X179" t="str">
            <v/>
          </cell>
          <cell r="Y179" t="str">
            <v>AL1</v>
          </cell>
          <cell r="AA179">
            <v>2202019</v>
          </cell>
          <cell r="AB179">
            <v>44568</v>
          </cell>
          <cell r="AD179">
            <v>44572</v>
          </cell>
          <cell r="AE179">
            <v>44571</v>
          </cell>
        </row>
        <row r="180">
          <cell r="B180">
            <v>946740</v>
          </cell>
          <cell r="C180">
            <v>946739</v>
          </cell>
          <cell r="E180" t="str">
            <v>NB9428</v>
          </cell>
          <cell r="F180" t="str">
            <v>09428</v>
          </cell>
          <cell r="G180" t="str">
            <v>PH9428</v>
          </cell>
          <cell r="H180" t="str">
            <v xml:space="preserve">XBK </v>
          </cell>
          <cell r="I180" t="str">
            <v xml:space="preserve">XBK </v>
          </cell>
          <cell r="J180" t="str">
            <v>36B</v>
          </cell>
          <cell r="K180">
            <v>11</v>
          </cell>
          <cell r="M180" t="str">
            <v>Thêm mới gửi ngày 6.1</v>
          </cell>
          <cell r="N180">
            <v>2</v>
          </cell>
          <cell r="O180">
            <v>44572</v>
          </cell>
          <cell r="Q180" t="str">
            <v>Version convert___Priority list__ _</v>
          </cell>
          <cell r="S180">
            <v>44575</v>
          </cell>
          <cell r="X180" t="str">
            <v/>
          </cell>
          <cell r="Y180" t="str">
            <v>AL1</v>
          </cell>
          <cell r="AA180">
            <v>2202019</v>
          </cell>
          <cell r="AB180">
            <v>44568</v>
          </cell>
          <cell r="AD180">
            <v>44572</v>
          </cell>
          <cell r="AE180">
            <v>44571</v>
          </cell>
        </row>
        <row r="181">
          <cell r="B181">
            <v>946742</v>
          </cell>
          <cell r="C181">
            <v>946741</v>
          </cell>
          <cell r="E181" t="str">
            <v>NB9428</v>
          </cell>
          <cell r="F181" t="str">
            <v>09428</v>
          </cell>
          <cell r="G181" t="str">
            <v>PH9428</v>
          </cell>
          <cell r="H181" t="str">
            <v xml:space="preserve">XBK </v>
          </cell>
          <cell r="I181" t="str">
            <v xml:space="preserve">XBK </v>
          </cell>
          <cell r="J181" t="str">
            <v>36C</v>
          </cell>
          <cell r="K181">
            <v>40</v>
          </cell>
          <cell r="M181" t="str">
            <v>Thêm mới gửi ngày 6.1</v>
          </cell>
          <cell r="N181">
            <v>2</v>
          </cell>
          <cell r="O181">
            <v>44572</v>
          </cell>
          <cell r="Q181" t="str">
            <v>Version convert_____ _</v>
          </cell>
          <cell r="S181">
            <v>44575</v>
          </cell>
          <cell r="X181" t="str">
            <v/>
          </cell>
          <cell r="Y181" t="str">
            <v>AL1</v>
          </cell>
          <cell r="AA181">
            <v>2202019</v>
          </cell>
          <cell r="AB181">
            <v>44568</v>
          </cell>
          <cell r="AD181">
            <v>44572</v>
          </cell>
          <cell r="AE181">
            <v>44571</v>
          </cell>
        </row>
        <row r="182">
          <cell r="B182">
            <v>946744</v>
          </cell>
          <cell r="C182">
            <v>946743</v>
          </cell>
          <cell r="E182" t="str">
            <v>NB9428</v>
          </cell>
          <cell r="F182" t="str">
            <v>09428</v>
          </cell>
          <cell r="G182" t="str">
            <v>PH9428</v>
          </cell>
          <cell r="H182" t="str">
            <v xml:space="preserve">XBK </v>
          </cell>
          <cell r="I182" t="str">
            <v xml:space="preserve">XBK </v>
          </cell>
          <cell r="J182" t="str">
            <v>38B</v>
          </cell>
          <cell r="K182">
            <v>24</v>
          </cell>
          <cell r="M182" t="str">
            <v>Thêm mới gửi ngày 6.1</v>
          </cell>
          <cell r="N182">
            <v>1</v>
          </cell>
          <cell r="O182">
            <v>44572</v>
          </cell>
          <cell r="Q182" t="str">
            <v>Version convert___Priority list__ _</v>
          </cell>
          <cell r="S182">
            <v>44575</v>
          </cell>
          <cell r="X182" t="str">
            <v/>
          </cell>
          <cell r="Y182" t="str">
            <v>AL1</v>
          </cell>
          <cell r="AA182">
            <v>2202019</v>
          </cell>
          <cell r="AB182">
            <v>44568</v>
          </cell>
          <cell r="AD182">
            <v>44572</v>
          </cell>
          <cell r="AE182">
            <v>44571</v>
          </cell>
        </row>
        <row r="183">
          <cell r="B183">
            <v>946746</v>
          </cell>
          <cell r="C183">
            <v>946745</v>
          </cell>
          <cell r="E183" t="str">
            <v>NB9428</v>
          </cell>
          <cell r="F183" t="str">
            <v>09428</v>
          </cell>
          <cell r="G183" t="str">
            <v>PH9428</v>
          </cell>
          <cell r="H183" t="str">
            <v xml:space="preserve">XBK </v>
          </cell>
          <cell r="I183" t="str">
            <v xml:space="preserve">XBK </v>
          </cell>
          <cell r="J183" t="str">
            <v>36D</v>
          </cell>
          <cell r="K183">
            <v>24</v>
          </cell>
          <cell r="M183" t="str">
            <v>Thêm mới gửi ngày 6.1</v>
          </cell>
          <cell r="N183">
            <v>1</v>
          </cell>
          <cell r="O183">
            <v>44572</v>
          </cell>
          <cell r="Q183" t="str">
            <v>Version convert___Priority list__ _</v>
          </cell>
          <cell r="S183">
            <v>44575</v>
          </cell>
          <cell r="X183" t="str">
            <v/>
          </cell>
          <cell r="Y183" t="str">
            <v>AL1</v>
          </cell>
          <cell r="AA183">
            <v>2202019</v>
          </cell>
          <cell r="AB183">
            <v>44568</v>
          </cell>
          <cell r="AD183">
            <v>44572</v>
          </cell>
          <cell r="AE183">
            <v>44571</v>
          </cell>
        </row>
        <row r="184">
          <cell r="B184"/>
          <cell r="C184"/>
          <cell r="D184"/>
          <cell r="E184"/>
          <cell r="F184"/>
          <cell r="G184"/>
          <cell r="H184"/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  <cell r="S184"/>
          <cell r="T184"/>
          <cell r="U184"/>
          <cell r="V184"/>
          <cell r="W184"/>
          <cell r="X184"/>
          <cell r="Y184"/>
          <cell r="Z184"/>
          <cell r="AA184"/>
          <cell r="AB184">
            <v>44568</v>
          </cell>
          <cell r="AC184"/>
          <cell r="AD184" t="str">
            <v/>
          </cell>
          <cell r="AE184">
            <v>44571</v>
          </cell>
        </row>
        <row r="185">
          <cell r="B185">
            <v>71049</v>
          </cell>
          <cell r="C185">
            <v>71048</v>
          </cell>
          <cell r="E185" t="str">
            <v>NB9428</v>
          </cell>
          <cell r="F185" t="str">
            <v>09428</v>
          </cell>
          <cell r="G185" t="str">
            <v>PH9428</v>
          </cell>
          <cell r="H185" t="str">
            <v xml:space="preserve">XBK </v>
          </cell>
          <cell r="I185" t="str">
            <v xml:space="preserve">XBK </v>
          </cell>
          <cell r="J185" t="str">
            <v>34B</v>
          </cell>
          <cell r="K185">
            <v>22</v>
          </cell>
          <cell r="M185" t="str">
            <v>Thêm mới gửi ngày 6.1</v>
          </cell>
          <cell r="N185">
            <v>1</v>
          </cell>
          <cell r="O185">
            <v>44575</v>
          </cell>
          <cell r="Q185" t="str">
            <v>Version convert___Priority list__ _</v>
          </cell>
          <cell r="S185">
            <v>44577</v>
          </cell>
          <cell r="X185" t="str">
            <v/>
          </cell>
          <cell r="Y185" t="str">
            <v>AL1</v>
          </cell>
          <cell r="AA185">
            <v>2202020</v>
          </cell>
          <cell r="AB185">
            <v>44568</v>
          </cell>
          <cell r="AD185">
            <v>44575</v>
          </cell>
          <cell r="AE185">
            <v>44574</v>
          </cell>
        </row>
        <row r="186">
          <cell r="B186">
            <v>71052</v>
          </cell>
          <cell r="C186">
            <v>71050</v>
          </cell>
          <cell r="E186" t="str">
            <v>NB9428</v>
          </cell>
          <cell r="F186" t="str">
            <v>09428</v>
          </cell>
          <cell r="G186" t="str">
            <v>PH9428</v>
          </cell>
          <cell r="H186" t="str">
            <v xml:space="preserve">XBK </v>
          </cell>
          <cell r="I186" t="str">
            <v xml:space="preserve">XBK </v>
          </cell>
          <cell r="J186" t="str">
            <v>38D</v>
          </cell>
          <cell r="K186">
            <v>28</v>
          </cell>
          <cell r="M186" t="str">
            <v>Thêm mới gửi ngày 6.1</v>
          </cell>
          <cell r="N186">
            <v>1</v>
          </cell>
          <cell r="O186">
            <v>44575</v>
          </cell>
          <cell r="Q186" t="str">
            <v>Version convert___Priority list__ _</v>
          </cell>
          <cell r="S186">
            <v>44577</v>
          </cell>
          <cell r="X186" t="str">
            <v/>
          </cell>
          <cell r="Y186" t="str">
            <v>AL1</v>
          </cell>
          <cell r="AA186">
            <v>2202020</v>
          </cell>
          <cell r="AB186">
            <v>44568</v>
          </cell>
          <cell r="AD186">
            <v>44575</v>
          </cell>
          <cell r="AE186">
            <v>44574</v>
          </cell>
        </row>
        <row r="187">
          <cell r="B187"/>
          <cell r="C187"/>
          <cell r="D187"/>
          <cell r="E187"/>
          <cell r="F187"/>
          <cell r="G187"/>
          <cell r="H187"/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  <cell r="S187"/>
          <cell r="T187"/>
          <cell r="U187"/>
          <cell r="V187"/>
          <cell r="W187"/>
          <cell r="X187"/>
          <cell r="Y187"/>
          <cell r="Z187"/>
          <cell r="AA187"/>
          <cell r="AB187">
            <v>44568</v>
          </cell>
          <cell r="AC187"/>
          <cell r="AD187" t="str">
            <v/>
          </cell>
          <cell r="AE187">
            <v>44574</v>
          </cell>
        </row>
        <row r="188">
          <cell r="B188">
            <v>71142</v>
          </cell>
          <cell r="C188">
            <v>71141</v>
          </cell>
          <cell r="E188" t="str">
            <v>NB9428</v>
          </cell>
          <cell r="F188" t="str">
            <v>09428</v>
          </cell>
          <cell r="G188" t="str">
            <v>PH9428</v>
          </cell>
          <cell r="H188" t="str">
            <v xml:space="preserve">PLK </v>
          </cell>
          <cell r="I188" t="str">
            <v xml:space="preserve">Y5X </v>
          </cell>
          <cell r="J188" t="str">
            <v>38C</v>
          </cell>
          <cell r="K188">
            <v>12</v>
          </cell>
          <cell r="M188" t="str">
            <v>Thêm mới gửi ngày 6.1</v>
          </cell>
          <cell r="N188">
            <v>1</v>
          </cell>
          <cell r="O188">
            <v>44574</v>
          </cell>
          <cell r="Q188" t="str">
            <v>Version convert_____ _</v>
          </cell>
          <cell r="S188">
            <v>44576</v>
          </cell>
          <cell r="X188" t="str">
            <v/>
          </cell>
          <cell r="Y188" t="str">
            <v>AL1</v>
          </cell>
          <cell r="AA188">
            <v>2202021</v>
          </cell>
          <cell r="AB188">
            <v>44568</v>
          </cell>
          <cell r="AD188">
            <v>44574</v>
          </cell>
          <cell r="AE188">
            <v>44573</v>
          </cell>
        </row>
        <row r="189">
          <cell r="B189">
            <v>71145</v>
          </cell>
          <cell r="C189">
            <v>71143</v>
          </cell>
          <cell r="E189" t="str">
            <v>NB9428</v>
          </cell>
          <cell r="F189" t="str">
            <v>09428</v>
          </cell>
          <cell r="G189" t="str">
            <v>PH9428</v>
          </cell>
          <cell r="H189" t="str">
            <v xml:space="preserve">PLK </v>
          </cell>
          <cell r="I189" t="str">
            <v xml:space="preserve">Y5X </v>
          </cell>
          <cell r="J189" t="str">
            <v>36B</v>
          </cell>
          <cell r="K189">
            <v>11</v>
          </cell>
          <cell r="M189" t="str">
            <v>Thêm mới gửi ngày 6.1</v>
          </cell>
          <cell r="N189">
            <v>1</v>
          </cell>
          <cell r="O189">
            <v>44574</v>
          </cell>
          <cell r="Q189" t="str">
            <v>Version convert_____ _</v>
          </cell>
          <cell r="S189">
            <v>44576</v>
          </cell>
          <cell r="X189" t="str">
            <v/>
          </cell>
          <cell r="Y189" t="str">
            <v>AL1</v>
          </cell>
          <cell r="AA189">
            <v>2202021</v>
          </cell>
          <cell r="AB189">
            <v>44568</v>
          </cell>
          <cell r="AD189">
            <v>44574</v>
          </cell>
          <cell r="AE189">
            <v>44573</v>
          </cell>
        </row>
        <row r="190">
          <cell r="B190">
            <v>74701</v>
          </cell>
          <cell r="C190">
            <v>74698</v>
          </cell>
          <cell r="E190" t="str">
            <v>NB9428</v>
          </cell>
          <cell r="F190" t="str">
            <v>09428</v>
          </cell>
          <cell r="G190" t="str">
            <v>PH9428</v>
          </cell>
          <cell r="H190" t="str">
            <v xml:space="preserve">PLK </v>
          </cell>
          <cell r="I190" t="str">
            <v xml:space="preserve">Y5X </v>
          </cell>
          <cell r="J190" t="str">
            <v>34B</v>
          </cell>
          <cell r="K190">
            <v>20</v>
          </cell>
          <cell r="M190" t="str">
            <v>Thêm mới gửi ngày 6.1</v>
          </cell>
          <cell r="N190">
            <v>1</v>
          </cell>
          <cell r="O190">
            <v>44574</v>
          </cell>
          <cell r="Q190" t="str">
            <v>Version convert_____Ship lẻ thùng_</v>
          </cell>
          <cell r="S190">
            <v>44576</v>
          </cell>
          <cell r="X190" t="str">
            <v/>
          </cell>
          <cell r="Y190" t="str">
            <v>AL1</v>
          </cell>
          <cell r="AA190">
            <v>2202021</v>
          </cell>
          <cell r="AB190">
            <v>44568</v>
          </cell>
          <cell r="AD190">
            <v>44574</v>
          </cell>
          <cell r="AE190">
            <v>44573</v>
          </cell>
        </row>
        <row r="191">
          <cell r="B191">
            <v>74712</v>
          </cell>
          <cell r="C191">
            <v>74706</v>
          </cell>
          <cell r="E191" t="str">
            <v>NB9428</v>
          </cell>
          <cell r="F191" t="str">
            <v>09428</v>
          </cell>
          <cell r="G191" t="str">
            <v>PH9428</v>
          </cell>
          <cell r="H191" t="str">
            <v xml:space="preserve">PLK </v>
          </cell>
          <cell r="I191" t="str">
            <v xml:space="preserve">Y5X </v>
          </cell>
          <cell r="J191" t="str">
            <v>34C</v>
          </cell>
          <cell r="K191">
            <v>13</v>
          </cell>
          <cell r="M191" t="str">
            <v>Thêm mới gửi ngày 6.1</v>
          </cell>
          <cell r="N191">
            <v>1</v>
          </cell>
          <cell r="O191">
            <v>44574</v>
          </cell>
          <cell r="Q191" t="str">
            <v>Version convert_____Ship lẻ thùng_</v>
          </cell>
          <cell r="S191">
            <v>44576</v>
          </cell>
          <cell r="X191" t="str">
            <v/>
          </cell>
          <cell r="Y191" t="str">
            <v>AL1</v>
          </cell>
          <cell r="AA191">
            <v>2202021</v>
          </cell>
          <cell r="AB191">
            <v>44568</v>
          </cell>
          <cell r="AD191">
            <v>44574</v>
          </cell>
          <cell r="AE191">
            <v>44573</v>
          </cell>
        </row>
        <row r="192">
          <cell r="B192">
            <v>74718</v>
          </cell>
          <cell r="C192">
            <v>74717</v>
          </cell>
          <cell r="E192" t="str">
            <v>NB9428</v>
          </cell>
          <cell r="F192" t="str">
            <v>09428</v>
          </cell>
          <cell r="G192" t="str">
            <v>PH9428</v>
          </cell>
          <cell r="H192" t="str">
            <v xml:space="preserve">PLK </v>
          </cell>
          <cell r="I192" t="str">
            <v xml:space="preserve">Y5X </v>
          </cell>
          <cell r="J192" t="str">
            <v>36A</v>
          </cell>
          <cell r="K192">
            <v>13</v>
          </cell>
          <cell r="M192" t="str">
            <v>Thêm mới gửi ngày 6.1</v>
          </cell>
          <cell r="N192">
            <v>1</v>
          </cell>
          <cell r="O192">
            <v>44574</v>
          </cell>
          <cell r="Q192" t="str">
            <v>Version convert_____Ship lẻ thùng_</v>
          </cell>
          <cell r="S192">
            <v>44576</v>
          </cell>
          <cell r="X192" t="str">
            <v/>
          </cell>
          <cell r="Y192" t="str">
            <v>AL1</v>
          </cell>
          <cell r="AA192">
            <v>2202021</v>
          </cell>
          <cell r="AB192">
            <v>44568</v>
          </cell>
          <cell r="AD192">
            <v>44574</v>
          </cell>
          <cell r="AE192">
            <v>44573</v>
          </cell>
        </row>
        <row r="193">
          <cell r="B193">
            <v>74722</v>
          </cell>
          <cell r="C193">
            <v>74721</v>
          </cell>
          <cell r="E193" t="str">
            <v>NB9428</v>
          </cell>
          <cell r="F193" t="str">
            <v>09428</v>
          </cell>
          <cell r="G193" t="str">
            <v>PH9428</v>
          </cell>
          <cell r="H193" t="str">
            <v xml:space="preserve">PLK </v>
          </cell>
          <cell r="I193" t="str">
            <v xml:space="preserve">Y5X </v>
          </cell>
          <cell r="J193" t="str">
            <v>36B</v>
          </cell>
          <cell r="K193">
            <v>20</v>
          </cell>
          <cell r="M193" t="str">
            <v>Thêm mới gửi ngày 6.1</v>
          </cell>
          <cell r="N193">
            <v>1</v>
          </cell>
          <cell r="O193">
            <v>44574</v>
          </cell>
          <cell r="Q193" t="str">
            <v>Version convert_____Ship lẻ thùng_</v>
          </cell>
          <cell r="S193">
            <v>44577</v>
          </cell>
          <cell r="X193" t="str">
            <v/>
          </cell>
          <cell r="Y193" t="str">
            <v>AL1</v>
          </cell>
          <cell r="AA193">
            <v>2202021</v>
          </cell>
          <cell r="AB193">
            <v>44568</v>
          </cell>
          <cell r="AD193">
            <v>44574</v>
          </cell>
          <cell r="AE193">
            <v>44573</v>
          </cell>
        </row>
        <row r="194">
          <cell r="B194">
            <v>74842</v>
          </cell>
          <cell r="C194">
            <v>74840</v>
          </cell>
          <cell r="E194" t="str">
            <v>NB9428</v>
          </cell>
          <cell r="F194" t="str">
            <v>09428</v>
          </cell>
          <cell r="G194" t="str">
            <v>PH9428</v>
          </cell>
          <cell r="H194" t="str">
            <v xml:space="preserve">PLK </v>
          </cell>
          <cell r="I194" t="str">
            <v xml:space="preserve">Y5X </v>
          </cell>
          <cell r="J194" t="str">
            <v>34A</v>
          </cell>
          <cell r="K194">
            <v>13</v>
          </cell>
          <cell r="M194" t="str">
            <v>Thêm mới gửi ngày 6.1</v>
          </cell>
          <cell r="N194">
            <v>1</v>
          </cell>
          <cell r="O194">
            <v>44574</v>
          </cell>
          <cell r="Q194" t="str">
            <v>Version convert_____Ship lẻ thùng_</v>
          </cell>
          <cell r="S194">
            <v>44577</v>
          </cell>
          <cell r="X194" t="str">
            <v/>
          </cell>
          <cell r="Y194" t="str">
            <v>AL1</v>
          </cell>
          <cell r="AA194">
            <v>2202021</v>
          </cell>
          <cell r="AB194">
            <v>44568</v>
          </cell>
          <cell r="AD194">
            <v>44574</v>
          </cell>
          <cell r="AE194">
            <v>44573</v>
          </cell>
        </row>
        <row r="195">
          <cell r="B195"/>
          <cell r="C195"/>
          <cell r="D195"/>
          <cell r="E195"/>
          <cell r="F195"/>
          <cell r="G195"/>
          <cell r="H195"/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  <cell r="S195"/>
          <cell r="T195"/>
          <cell r="U195"/>
          <cell r="V195"/>
          <cell r="W195"/>
          <cell r="X195"/>
          <cell r="Y195"/>
          <cell r="Z195"/>
          <cell r="AA195"/>
          <cell r="AB195">
            <v>44568</v>
          </cell>
          <cell r="AC195"/>
          <cell r="AD195" t="str">
            <v/>
          </cell>
          <cell r="AE195">
            <v>44573</v>
          </cell>
        </row>
        <row r="196">
          <cell r="B196">
            <v>583314</v>
          </cell>
          <cell r="C196">
            <v>583313</v>
          </cell>
          <cell r="E196" t="str">
            <v>NBMX85</v>
          </cell>
          <cell r="F196" t="str">
            <v>DHMX85</v>
          </cell>
          <cell r="G196" t="str">
            <v>PHMX85</v>
          </cell>
          <cell r="H196" t="str">
            <v xml:space="preserve">100 </v>
          </cell>
          <cell r="I196" t="str">
            <v xml:space="preserve">100 </v>
          </cell>
          <cell r="J196" t="str">
            <v>40D</v>
          </cell>
          <cell r="K196">
            <v>19</v>
          </cell>
          <cell r="M196" t="str">
            <v>Thêm mới gửi ngày 6.1</v>
          </cell>
          <cell r="N196">
            <v>2</v>
          </cell>
          <cell r="O196">
            <v>44571</v>
          </cell>
          <cell r="Q196" t="str">
            <v>Ver S_LCL WK1 (T4 ship)_TOP 7 Pack (Recut)___Ship lẻ thùng_</v>
          </cell>
          <cell r="S196">
            <v>44573</v>
          </cell>
          <cell r="X196" t="str">
            <v/>
          </cell>
          <cell r="Y196" t="str">
            <v>AL1</v>
          </cell>
          <cell r="AA196">
            <v>2202022</v>
          </cell>
          <cell r="AB196">
            <v>44567</v>
          </cell>
          <cell r="AD196">
            <v>44571</v>
          </cell>
          <cell r="AE196">
            <v>44569</v>
          </cell>
        </row>
        <row r="197">
          <cell r="B197">
            <v>583318</v>
          </cell>
          <cell r="C197">
            <v>583317</v>
          </cell>
          <cell r="E197" t="str">
            <v>NBMX85</v>
          </cell>
          <cell r="F197" t="str">
            <v>DHMX85</v>
          </cell>
          <cell r="G197" t="str">
            <v>PHMX85</v>
          </cell>
          <cell r="H197" t="str">
            <v xml:space="preserve">100 </v>
          </cell>
          <cell r="I197" t="str">
            <v xml:space="preserve">100 </v>
          </cell>
          <cell r="J197" t="str">
            <v>36C</v>
          </cell>
          <cell r="K197">
            <v>19</v>
          </cell>
          <cell r="M197" t="str">
            <v>Thêm mới gửi ngày 6.1</v>
          </cell>
          <cell r="N197">
            <v>2</v>
          </cell>
          <cell r="O197">
            <v>44571</v>
          </cell>
          <cell r="Q197" t="str">
            <v>Ver S_LCL WK1 (T4 ship)____Ship lẻ thùng_</v>
          </cell>
          <cell r="S197">
            <v>44574</v>
          </cell>
          <cell r="X197" t="str">
            <v/>
          </cell>
          <cell r="Y197" t="str">
            <v>AL1</v>
          </cell>
          <cell r="AA197">
            <v>2202022</v>
          </cell>
          <cell r="AB197">
            <v>44567</v>
          </cell>
          <cell r="AD197">
            <v>44571</v>
          </cell>
          <cell r="AE197">
            <v>44569</v>
          </cell>
        </row>
        <row r="198">
          <cell r="B198">
            <v>583320</v>
          </cell>
          <cell r="C198">
            <v>583319</v>
          </cell>
          <cell r="E198" t="str">
            <v>NBMX85</v>
          </cell>
          <cell r="F198" t="str">
            <v>DHMX85</v>
          </cell>
          <cell r="G198" t="str">
            <v>PHMX85</v>
          </cell>
          <cell r="H198" t="str">
            <v xml:space="preserve">100 </v>
          </cell>
          <cell r="I198" t="str">
            <v xml:space="preserve">100 </v>
          </cell>
          <cell r="J198" t="str">
            <v>38C</v>
          </cell>
          <cell r="K198">
            <v>13</v>
          </cell>
          <cell r="M198" t="str">
            <v>Thêm mới gửi ngày 6.1</v>
          </cell>
          <cell r="N198">
            <v>2</v>
          </cell>
          <cell r="O198">
            <v>44571</v>
          </cell>
          <cell r="Q198" t="str">
            <v>Ver S_LCL WK1 (T4 ship)____Ship lẻ thùng_</v>
          </cell>
          <cell r="S198">
            <v>44574</v>
          </cell>
          <cell r="X198" t="str">
            <v/>
          </cell>
          <cell r="Y198" t="str">
            <v>AL1</v>
          </cell>
          <cell r="AA198">
            <v>2202022</v>
          </cell>
          <cell r="AB198">
            <v>44567</v>
          </cell>
          <cell r="AD198">
            <v>44571</v>
          </cell>
          <cell r="AE198">
            <v>44569</v>
          </cell>
        </row>
        <row r="199">
          <cell r="B199">
            <v>583322</v>
          </cell>
          <cell r="C199">
            <v>583321</v>
          </cell>
          <cell r="E199" t="str">
            <v>NBMX85</v>
          </cell>
          <cell r="F199" t="str">
            <v>DHMX85</v>
          </cell>
          <cell r="G199" t="str">
            <v>PHMX85</v>
          </cell>
          <cell r="H199" t="str">
            <v xml:space="preserve">100 </v>
          </cell>
          <cell r="I199" t="str">
            <v xml:space="preserve">100 </v>
          </cell>
          <cell r="J199" t="str">
            <v>36D</v>
          </cell>
          <cell r="K199">
            <v>19</v>
          </cell>
          <cell r="M199" t="str">
            <v>Thêm mới gửi ngày 6.1</v>
          </cell>
          <cell r="N199">
            <v>2</v>
          </cell>
          <cell r="O199">
            <v>44571</v>
          </cell>
          <cell r="Q199" t="str">
            <v>Ver S_LCL WK1 (T4 ship)____Ship lẻ thùng_</v>
          </cell>
          <cell r="S199">
            <v>44574</v>
          </cell>
          <cell r="X199" t="str">
            <v/>
          </cell>
          <cell r="Y199" t="str">
            <v>AL1</v>
          </cell>
          <cell r="AA199">
            <v>2202022</v>
          </cell>
          <cell r="AB199">
            <v>44567</v>
          </cell>
          <cell r="AD199">
            <v>44571</v>
          </cell>
          <cell r="AE199">
            <v>44569</v>
          </cell>
        </row>
        <row r="200">
          <cell r="B200">
            <v>583324</v>
          </cell>
          <cell r="C200">
            <v>583323</v>
          </cell>
          <cell r="E200" t="str">
            <v>NBMX85</v>
          </cell>
          <cell r="F200" t="str">
            <v>DHMX85</v>
          </cell>
          <cell r="G200" t="str">
            <v>PHMX85</v>
          </cell>
          <cell r="H200" t="str">
            <v xml:space="preserve">100 </v>
          </cell>
          <cell r="I200" t="str">
            <v xml:space="preserve">100 </v>
          </cell>
          <cell r="J200" t="str">
            <v>38D</v>
          </cell>
          <cell r="K200">
            <v>19</v>
          </cell>
          <cell r="M200" t="str">
            <v>Thêm mới gửi ngày 6.1</v>
          </cell>
          <cell r="N200">
            <v>2</v>
          </cell>
          <cell r="O200">
            <v>44571</v>
          </cell>
          <cell r="Q200" t="str">
            <v>Ver S_LCL WK1 (T4 ship)____Ship lẻ thùng_</v>
          </cell>
          <cell r="S200">
            <v>44574</v>
          </cell>
          <cell r="X200" t="str">
            <v/>
          </cell>
          <cell r="Y200" t="str">
            <v>AL1</v>
          </cell>
          <cell r="AA200">
            <v>2202022</v>
          </cell>
          <cell r="AB200">
            <v>44567</v>
          </cell>
          <cell r="AD200">
            <v>44571</v>
          </cell>
          <cell r="AE200">
            <v>44569</v>
          </cell>
        </row>
        <row r="201">
          <cell r="B201">
            <v>583326</v>
          </cell>
          <cell r="C201">
            <v>583325</v>
          </cell>
          <cell r="E201" t="str">
            <v>NBMX85</v>
          </cell>
          <cell r="F201" t="str">
            <v>DHMX85</v>
          </cell>
          <cell r="G201" t="str">
            <v>PHMX85</v>
          </cell>
          <cell r="H201" t="str">
            <v xml:space="preserve">100 </v>
          </cell>
          <cell r="I201" t="str">
            <v xml:space="preserve">100 </v>
          </cell>
          <cell r="J201" t="str">
            <v>42D</v>
          </cell>
          <cell r="K201">
            <v>19</v>
          </cell>
          <cell r="M201" t="str">
            <v>Thêm mới gửi ngày 6.1</v>
          </cell>
          <cell r="N201">
            <v>2</v>
          </cell>
          <cell r="O201">
            <v>44571</v>
          </cell>
          <cell r="Q201" t="str">
            <v>Ver S_LCL WK1 (T4 ship)____Ship lẻ thùng_</v>
          </cell>
          <cell r="S201">
            <v>44574</v>
          </cell>
          <cell r="X201" t="str">
            <v/>
          </cell>
          <cell r="Y201" t="str">
            <v>AL1</v>
          </cell>
          <cell r="AA201">
            <v>2202022</v>
          </cell>
          <cell r="AB201">
            <v>44567</v>
          </cell>
          <cell r="AD201">
            <v>44571</v>
          </cell>
          <cell r="AE201">
            <v>44569</v>
          </cell>
        </row>
        <row r="202">
          <cell r="B202">
            <v>583328</v>
          </cell>
          <cell r="C202">
            <v>583327</v>
          </cell>
          <cell r="E202" t="str">
            <v>NBMX85</v>
          </cell>
          <cell r="F202" t="str">
            <v>DHMX85</v>
          </cell>
          <cell r="G202" t="str">
            <v>PHMX85</v>
          </cell>
          <cell r="H202" t="str">
            <v xml:space="preserve">100 </v>
          </cell>
          <cell r="I202" t="str">
            <v xml:space="preserve">100 </v>
          </cell>
          <cell r="J202" t="str">
            <v>36DD</v>
          </cell>
          <cell r="K202">
            <v>13</v>
          </cell>
          <cell r="M202" t="str">
            <v>Thêm mới gửi ngày 6.1</v>
          </cell>
          <cell r="N202">
            <v>2</v>
          </cell>
          <cell r="O202">
            <v>44571</v>
          </cell>
          <cell r="Q202" t="str">
            <v>Ver S_LCL WK1 (T4 ship)____Ship lẻ thùng_</v>
          </cell>
          <cell r="S202">
            <v>44574</v>
          </cell>
          <cell r="X202" t="str">
            <v/>
          </cell>
          <cell r="Y202" t="str">
            <v>AL1</v>
          </cell>
          <cell r="AA202">
            <v>2202022</v>
          </cell>
          <cell r="AB202">
            <v>44567</v>
          </cell>
          <cell r="AD202">
            <v>44571</v>
          </cell>
          <cell r="AE202">
            <v>44569</v>
          </cell>
        </row>
        <row r="203">
          <cell r="B203">
            <v>583330</v>
          </cell>
          <cell r="C203">
            <v>583329</v>
          </cell>
          <cell r="E203" t="str">
            <v>NBMX85</v>
          </cell>
          <cell r="F203" t="str">
            <v>DHMX85</v>
          </cell>
          <cell r="G203" t="str">
            <v>PHMX85</v>
          </cell>
          <cell r="H203" t="str">
            <v xml:space="preserve">100 </v>
          </cell>
          <cell r="I203" t="str">
            <v xml:space="preserve">100 </v>
          </cell>
          <cell r="J203" t="str">
            <v>38DD</v>
          </cell>
          <cell r="K203">
            <v>13</v>
          </cell>
          <cell r="M203" t="str">
            <v>Thêm mới gửi ngày 6.1</v>
          </cell>
          <cell r="N203">
            <v>2</v>
          </cell>
          <cell r="O203">
            <v>44571</v>
          </cell>
          <cell r="Q203" t="str">
            <v>Ver S_LCL WK1 (T4 ship)____Ship lẻ thùng_</v>
          </cell>
          <cell r="S203">
            <v>44574</v>
          </cell>
          <cell r="X203" t="str">
            <v/>
          </cell>
          <cell r="Y203" t="str">
            <v>AL1</v>
          </cell>
          <cell r="AA203">
            <v>2202022</v>
          </cell>
          <cell r="AB203">
            <v>44567</v>
          </cell>
          <cell r="AD203">
            <v>44571</v>
          </cell>
          <cell r="AE203">
            <v>44569</v>
          </cell>
        </row>
        <row r="204">
          <cell r="B204">
            <v>583332</v>
          </cell>
          <cell r="C204">
            <v>583331</v>
          </cell>
          <cell r="E204" t="str">
            <v>NBMX85</v>
          </cell>
          <cell r="F204" t="str">
            <v>DHMX85</v>
          </cell>
          <cell r="G204" t="str">
            <v>PHMX85</v>
          </cell>
          <cell r="H204" t="str">
            <v xml:space="preserve">100 </v>
          </cell>
          <cell r="I204" t="str">
            <v xml:space="preserve">100 </v>
          </cell>
          <cell r="J204" t="str">
            <v>40DD</v>
          </cell>
          <cell r="K204">
            <v>7</v>
          </cell>
          <cell r="M204" t="str">
            <v>Thêm mới gửi ngày 6.1</v>
          </cell>
          <cell r="N204">
            <v>2</v>
          </cell>
          <cell r="O204">
            <v>44571</v>
          </cell>
          <cell r="Q204" t="str">
            <v>Ver S_LCL WK1 (T4 ship)____Ship lẻ thùng_</v>
          </cell>
          <cell r="S204">
            <v>44575</v>
          </cell>
          <cell r="X204" t="str">
            <v/>
          </cell>
          <cell r="Y204" t="str">
            <v>AL1</v>
          </cell>
          <cell r="AA204">
            <v>2202022</v>
          </cell>
          <cell r="AB204">
            <v>44567</v>
          </cell>
          <cell r="AD204">
            <v>44571</v>
          </cell>
          <cell r="AE204">
            <v>44569</v>
          </cell>
        </row>
        <row r="205">
          <cell r="B205">
            <v>583334</v>
          </cell>
          <cell r="C205">
            <v>583333</v>
          </cell>
          <cell r="E205" t="str">
            <v>NBMX85</v>
          </cell>
          <cell r="F205" t="str">
            <v>DHMX85</v>
          </cell>
          <cell r="G205" t="str">
            <v>PHMX85</v>
          </cell>
          <cell r="H205" t="str">
            <v xml:space="preserve">100 </v>
          </cell>
          <cell r="I205" t="str">
            <v xml:space="preserve">100 </v>
          </cell>
          <cell r="J205" t="str">
            <v>42DD</v>
          </cell>
          <cell r="K205">
            <v>19</v>
          </cell>
          <cell r="M205" t="str">
            <v>Thêm mới gửi ngày 6.1</v>
          </cell>
          <cell r="N205">
            <v>2</v>
          </cell>
          <cell r="O205">
            <v>44571</v>
          </cell>
          <cell r="Q205" t="str">
            <v>Ver S_LCL WK1 (T4 ship)____Ship lẻ thùng_</v>
          </cell>
          <cell r="S205">
            <v>44575</v>
          </cell>
          <cell r="X205" t="str">
            <v/>
          </cell>
          <cell r="Y205" t="str">
            <v>AL1</v>
          </cell>
          <cell r="AA205">
            <v>2202022</v>
          </cell>
          <cell r="AB205">
            <v>44567</v>
          </cell>
          <cell r="AD205">
            <v>44571</v>
          </cell>
          <cell r="AE205">
            <v>44569</v>
          </cell>
        </row>
        <row r="206">
          <cell r="B206"/>
          <cell r="C206"/>
          <cell r="D206"/>
          <cell r="E206"/>
          <cell r="F206"/>
          <cell r="G206"/>
          <cell r="H206"/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  <cell r="S206"/>
          <cell r="T206"/>
          <cell r="U206"/>
          <cell r="V206"/>
          <cell r="W206"/>
          <cell r="X206"/>
          <cell r="Y206"/>
          <cell r="Z206"/>
          <cell r="AA206"/>
          <cell r="AB206">
            <v>44568</v>
          </cell>
          <cell r="AC206"/>
          <cell r="AD206" t="str">
            <v/>
          </cell>
          <cell r="AE206">
            <v>44569</v>
          </cell>
        </row>
        <row r="207">
          <cell r="B207">
            <v>265575</v>
          </cell>
          <cell r="C207">
            <v>265574</v>
          </cell>
          <cell r="E207" t="str">
            <v>NB3W11</v>
          </cell>
          <cell r="F207" t="str">
            <v>DF3W11</v>
          </cell>
          <cell r="G207" t="str">
            <v>PH3W11</v>
          </cell>
          <cell r="H207" t="str">
            <v xml:space="preserve">GZM </v>
          </cell>
          <cell r="I207" t="str">
            <v xml:space="preserve">GZM </v>
          </cell>
          <cell r="J207" t="str">
            <v>40DD</v>
          </cell>
          <cell r="K207">
            <v>28</v>
          </cell>
          <cell r="M207" t="str">
            <v>Thêm mới gửi ngày 6.1</v>
          </cell>
          <cell r="N207">
            <v>1</v>
          </cell>
          <cell r="O207">
            <v>44575</v>
          </cell>
          <cell r="Q207" t="str">
            <v xml:space="preserve">_____ _Deviation 3092: sử dụng AD1949XNC------00 thay thế cho AD4007XNC------00 </v>
          </cell>
          <cell r="S207">
            <v>44577</v>
          </cell>
          <cell r="X207" t="str">
            <v/>
          </cell>
          <cell r="Y207" t="str">
            <v>AL1</v>
          </cell>
          <cell r="AA207">
            <v>2202023</v>
          </cell>
          <cell r="AB207">
            <v>44568</v>
          </cell>
          <cell r="AD207">
            <v>44575</v>
          </cell>
          <cell r="AE207">
            <v>44574</v>
          </cell>
        </row>
        <row r="208">
          <cell r="B208">
            <v>948375</v>
          </cell>
          <cell r="C208">
            <v>948374</v>
          </cell>
          <cell r="E208" t="str">
            <v>NB3W11</v>
          </cell>
          <cell r="F208" t="str">
            <v>DF3W11</v>
          </cell>
          <cell r="G208" t="str">
            <v>PH3W11</v>
          </cell>
          <cell r="H208" t="str">
            <v xml:space="preserve">GZM </v>
          </cell>
          <cell r="I208" t="str">
            <v xml:space="preserve">GZM </v>
          </cell>
          <cell r="J208" t="str">
            <v>40C</v>
          </cell>
          <cell r="K208">
            <v>34</v>
          </cell>
          <cell r="M208" t="str">
            <v>Thêm mới gửi ngày 6.1</v>
          </cell>
          <cell r="N208">
            <v>1</v>
          </cell>
          <cell r="O208">
            <v>44575</v>
          </cell>
          <cell r="Q208" t="str">
            <v xml:space="preserve">_____ _Deviation 3092: sử dụng AD1949XNC------00 thay thế cho AD4007XNC------00 </v>
          </cell>
          <cell r="S208">
            <v>44577</v>
          </cell>
          <cell r="X208" t="str">
            <v/>
          </cell>
          <cell r="Y208" t="str">
            <v>AL1</v>
          </cell>
          <cell r="AA208">
            <v>2202023</v>
          </cell>
          <cell r="AB208">
            <v>44568</v>
          </cell>
          <cell r="AD208">
            <v>44575</v>
          </cell>
          <cell r="AE208">
            <v>44574</v>
          </cell>
        </row>
        <row r="209">
          <cell r="B209"/>
          <cell r="C209"/>
          <cell r="D209"/>
          <cell r="E209"/>
          <cell r="F209"/>
          <cell r="G209"/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  <cell r="S209"/>
          <cell r="T209"/>
          <cell r="U209"/>
          <cell r="V209"/>
          <cell r="W209"/>
          <cell r="X209"/>
          <cell r="Y209"/>
          <cell r="Z209"/>
          <cell r="AA209"/>
          <cell r="AB209">
            <v>44568</v>
          </cell>
          <cell r="AC209"/>
          <cell r="AD209" t="str">
            <v/>
          </cell>
          <cell r="AE209">
            <v>44574</v>
          </cell>
        </row>
        <row r="210">
          <cell r="B210">
            <v>265604</v>
          </cell>
          <cell r="C210">
            <v>265602</v>
          </cell>
          <cell r="E210" t="str">
            <v>NB3W11</v>
          </cell>
          <cell r="F210" t="str">
            <v>DF3W11</v>
          </cell>
          <cell r="G210" t="str">
            <v>PH3W11</v>
          </cell>
          <cell r="H210" t="str">
            <v xml:space="preserve">JDQ </v>
          </cell>
          <cell r="I210" t="str">
            <v xml:space="preserve">JDQ </v>
          </cell>
          <cell r="J210" t="str">
            <v>38C</v>
          </cell>
          <cell r="K210">
            <v>12</v>
          </cell>
          <cell r="M210" t="str">
            <v>Thêm mới gửi ngày 6.1</v>
          </cell>
          <cell r="N210">
            <v>1</v>
          </cell>
          <cell r="O210">
            <v>44573</v>
          </cell>
          <cell r="Q210" t="str">
            <v xml:space="preserve">_____ _Deviation 3092: sử dụng AD1949XNC------00 thay thế cho AD4007XNC------00 </v>
          </cell>
          <cell r="S210">
            <v>44575</v>
          </cell>
          <cell r="X210" t="str">
            <v/>
          </cell>
          <cell r="Y210" t="str">
            <v>AL1</v>
          </cell>
          <cell r="AA210">
            <v>2202024</v>
          </cell>
          <cell r="AB210">
            <v>44568</v>
          </cell>
          <cell r="AD210">
            <v>44573</v>
          </cell>
          <cell r="AE210">
            <v>44572</v>
          </cell>
        </row>
        <row r="211">
          <cell r="B211">
            <v>265606</v>
          </cell>
          <cell r="C211">
            <v>265605</v>
          </cell>
          <cell r="E211" t="str">
            <v>NB3W11</v>
          </cell>
          <cell r="F211" t="str">
            <v>DF3W11</v>
          </cell>
          <cell r="G211" t="str">
            <v>PH3W11</v>
          </cell>
          <cell r="H211" t="str">
            <v xml:space="preserve">JDQ </v>
          </cell>
          <cell r="I211" t="str">
            <v xml:space="preserve">JDQ </v>
          </cell>
          <cell r="J211" t="str">
            <v>40D</v>
          </cell>
          <cell r="K211">
            <v>12</v>
          </cell>
          <cell r="M211" t="str">
            <v>Thêm mới gửi ngày 6.1</v>
          </cell>
          <cell r="N211">
            <v>1</v>
          </cell>
          <cell r="O211">
            <v>44573</v>
          </cell>
          <cell r="Q211" t="str">
            <v xml:space="preserve">_____ _Deviation 3092: sử dụng AD1949XNC------00 thay thế cho AD4007XNC------00 </v>
          </cell>
          <cell r="S211">
            <v>44575</v>
          </cell>
          <cell r="X211" t="str">
            <v/>
          </cell>
          <cell r="Y211" t="str">
            <v>AL1</v>
          </cell>
          <cell r="AA211">
            <v>2202024</v>
          </cell>
          <cell r="AB211">
            <v>44568</v>
          </cell>
          <cell r="AD211">
            <v>44573</v>
          </cell>
          <cell r="AE211">
            <v>44572</v>
          </cell>
        </row>
        <row r="212">
          <cell r="B212">
            <v>265608</v>
          </cell>
          <cell r="C212">
            <v>265607</v>
          </cell>
          <cell r="E212" t="str">
            <v>NB3W11</v>
          </cell>
          <cell r="F212" t="str">
            <v>DF3W11</v>
          </cell>
          <cell r="G212" t="str">
            <v>PH3W11</v>
          </cell>
          <cell r="H212" t="str">
            <v xml:space="preserve">JDQ </v>
          </cell>
          <cell r="I212" t="str">
            <v xml:space="preserve">JDQ </v>
          </cell>
          <cell r="J212" t="str">
            <v>40B</v>
          </cell>
          <cell r="K212">
            <v>12</v>
          </cell>
          <cell r="M212" t="str">
            <v>Thêm mới gửi ngày 6.1</v>
          </cell>
          <cell r="N212">
            <v>1</v>
          </cell>
          <cell r="O212">
            <v>44573</v>
          </cell>
          <cell r="Q212" t="str">
            <v xml:space="preserve">_____ _Deviation 3092: sử dụng AD1949XNC------00 thay thế cho AD4007XNC------00 </v>
          </cell>
          <cell r="S212">
            <v>44575</v>
          </cell>
          <cell r="X212" t="str">
            <v/>
          </cell>
          <cell r="Y212" t="str">
            <v>AL1</v>
          </cell>
          <cell r="AA212">
            <v>2202024</v>
          </cell>
          <cell r="AB212">
            <v>44568</v>
          </cell>
          <cell r="AD212">
            <v>44573</v>
          </cell>
          <cell r="AE212">
            <v>44572</v>
          </cell>
        </row>
        <row r="213">
          <cell r="B213">
            <v>265612</v>
          </cell>
          <cell r="C213">
            <v>265610</v>
          </cell>
          <cell r="E213" t="str">
            <v>NB3W11</v>
          </cell>
          <cell r="F213" t="str">
            <v>DF3W11</v>
          </cell>
          <cell r="G213" t="str">
            <v>PH3W11</v>
          </cell>
          <cell r="H213" t="str">
            <v xml:space="preserve">JDQ </v>
          </cell>
          <cell r="I213" t="str">
            <v xml:space="preserve">JDQ </v>
          </cell>
          <cell r="J213" t="str">
            <v>36C</v>
          </cell>
          <cell r="K213">
            <v>16</v>
          </cell>
          <cell r="M213" t="str">
            <v>Thêm mới gửi ngày 6.1</v>
          </cell>
          <cell r="N213">
            <v>1</v>
          </cell>
          <cell r="O213">
            <v>44573</v>
          </cell>
          <cell r="Q213" t="str">
            <v xml:space="preserve">_____ _Deviation 3092: sử dụng AD1949XNC------00 thay thế cho AD4007XNC------00 </v>
          </cell>
          <cell r="S213">
            <v>44576</v>
          </cell>
          <cell r="X213" t="str">
            <v/>
          </cell>
          <cell r="Y213" t="str">
            <v>AL1</v>
          </cell>
          <cell r="AA213">
            <v>2202024</v>
          </cell>
          <cell r="AB213">
            <v>44568</v>
          </cell>
          <cell r="AD213">
            <v>44573</v>
          </cell>
          <cell r="AE213">
            <v>44572</v>
          </cell>
        </row>
        <row r="214">
          <cell r="B214">
            <v>265614</v>
          </cell>
          <cell r="C214">
            <v>265613</v>
          </cell>
          <cell r="E214" t="str">
            <v>NB3W11</v>
          </cell>
          <cell r="F214" t="str">
            <v>DF3W11</v>
          </cell>
          <cell r="G214" t="str">
            <v>PH3W11</v>
          </cell>
          <cell r="H214" t="str">
            <v xml:space="preserve">JDQ </v>
          </cell>
          <cell r="I214" t="str">
            <v xml:space="preserve">JDQ </v>
          </cell>
          <cell r="J214" t="str">
            <v>34D</v>
          </cell>
          <cell r="K214">
            <v>18</v>
          </cell>
          <cell r="M214" t="str">
            <v>Thêm mới gửi ngày 6.1</v>
          </cell>
          <cell r="N214">
            <v>1</v>
          </cell>
          <cell r="O214">
            <v>44573</v>
          </cell>
          <cell r="Q214" t="str">
            <v xml:space="preserve">_____ _Deviation 3092: sử dụng AD1949XNC------00 thay thế cho AD4007XNC------00 </v>
          </cell>
          <cell r="S214">
            <v>44576</v>
          </cell>
          <cell r="X214" t="str">
            <v/>
          </cell>
          <cell r="Y214" t="str">
            <v>AL1</v>
          </cell>
          <cell r="AA214">
            <v>2202024</v>
          </cell>
          <cell r="AB214">
            <v>44568</v>
          </cell>
          <cell r="AD214">
            <v>44573</v>
          </cell>
          <cell r="AE214">
            <v>44572</v>
          </cell>
        </row>
        <row r="215">
          <cell r="B215"/>
          <cell r="C215"/>
          <cell r="D215"/>
          <cell r="E215"/>
          <cell r="F215"/>
          <cell r="G215"/>
          <cell r="H215"/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  <cell r="S215"/>
          <cell r="T215"/>
          <cell r="U215"/>
          <cell r="V215"/>
          <cell r="W215"/>
          <cell r="X215"/>
          <cell r="Y215"/>
          <cell r="Z215"/>
          <cell r="AA215"/>
          <cell r="AB215">
            <v>44568</v>
          </cell>
          <cell r="AC215"/>
          <cell r="AD215" t="str">
            <v/>
          </cell>
          <cell r="AE215">
            <v>44572</v>
          </cell>
        </row>
        <row r="216">
          <cell r="B216">
            <v>265640</v>
          </cell>
          <cell r="C216">
            <v>265638</v>
          </cell>
          <cell r="E216" t="str">
            <v>NB3W11</v>
          </cell>
          <cell r="F216" t="str">
            <v>DF3W11</v>
          </cell>
          <cell r="G216" t="str">
            <v>PH3W11</v>
          </cell>
          <cell r="H216" t="str">
            <v xml:space="preserve">XBK </v>
          </cell>
          <cell r="I216" t="str">
            <v xml:space="preserve">XBK </v>
          </cell>
          <cell r="J216" t="str">
            <v>36B</v>
          </cell>
          <cell r="K216">
            <v>18</v>
          </cell>
          <cell r="M216" t="str">
            <v>Thêm mới gửi ngày 6.1</v>
          </cell>
          <cell r="N216">
            <v>1</v>
          </cell>
          <cell r="O216">
            <v>44574</v>
          </cell>
          <cell r="Q216" t="str">
            <v xml:space="preserve">_____ _Deviation 3092: sử dụng AD1949XNC------00 thay thế cho AD4007XNC------00 </v>
          </cell>
          <cell r="S216">
            <v>44576</v>
          </cell>
          <cell r="X216" t="str">
            <v/>
          </cell>
          <cell r="Y216" t="str">
            <v>AL1</v>
          </cell>
          <cell r="AA216">
            <v>2202025</v>
          </cell>
          <cell r="AB216">
            <v>44568</v>
          </cell>
          <cell r="AD216">
            <v>44574</v>
          </cell>
          <cell r="AE216">
            <v>44573</v>
          </cell>
        </row>
        <row r="217">
          <cell r="B217">
            <v>265642</v>
          </cell>
          <cell r="C217">
            <v>265641</v>
          </cell>
          <cell r="E217" t="str">
            <v>NB3W11</v>
          </cell>
          <cell r="F217" t="str">
            <v>DF3W11</v>
          </cell>
          <cell r="G217" t="str">
            <v>PH3W11</v>
          </cell>
          <cell r="H217" t="str">
            <v xml:space="preserve">XBK </v>
          </cell>
          <cell r="I217" t="str">
            <v xml:space="preserve">XBK </v>
          </cell>
          <cell r="J217" t="str">
            <v>38C</v>
          </cell>
          <cell r="K217">
            <v>32</v>
          </cell>
          <cell r="M217" t="str">
            <v>Thêm mới gửi ngày 6.1</v>
          </cell>
          <cell r="N217">
            <v>1</v>
          </cell>
          <cell r="O217">
            <v>44574</v>
          </cell>
          <cell r="Q217" t="str">
            <v xml:space="preserve">_____ _Deviation 3092: sử dụng AD1949XNC------00 thay thế cho AD4007XNC------00 </v>
          </cell>
          <cell r="S217">
            <v>44576</v>
          </cell>
          <cell r="X217" t="str">
            <v/>
          </cell>
          <cell r="Y217" t="str">
            <v>AL1</v>
          </cell>
          <cell r="AA217">
            <v>2202025</v>
          </cell>
          <cell r="AB217">
            <v>44568</v>
          </cell>
          <cell r="AD217">
            <v>44574</v>
          </cell>
          <cell r="AE217">
            <v>44573</v>
          </cell>
        </row>
        <row r="218">
          <cell r="B218">
            <v>265645</v>
          </cell>
          <cell r="C218">
            <v>265643</v>
          </cell>
          <cell r="E218" t="str">
            <v>NB3W11</v>
          </cell>
          <cell r="F218" t="str">
            <v>DF3W11</v>
          </cell>
          <cell r="G218" t="str">
            <v>PH3W11</v>
          </cell>
          <cell r="H218" t="str">
            <v xml:space="preserve">XBK </v>
          </cell>
          <cell r="I218" t="str">
            <v xml:space="preserve">XBK </v>
          </cell>
          <cell r="J218" t="str">
            <v>36DD</v>
          </cell>
          <cell r="K218">
            <v>12</v>
          </cell>
          <cell r="M218" t="str">
            <v>Thêm mới gửi ngày 6.1</v>
          </cell>
          <cell r="N218">
            <v>1</v>
          </cell>
          <cell r="O218">
            <v>44574</v>
          </cell>
          <cell r="Q218" t="str">
            <v xml:space="preserve">_____ _Deviation 3092: sử dụng AD1949XNC------00 thay thế cho AD4007XNC------00 </v>
          </cell>
          <cell r="S218">
            <v>44577</v>
          </cell>
          <cell r="X218" t="str">
            <v/>
          </cell>
          <cell r="Y218" t="str">
            <v>AL1</v>
          </cell>
          <cell r="AA218">
            <v>2202025</v>
          </cell>
          <cell r="AB218">
            <v>44568</v>
          </cell>
          <cell r="AD218">
            <v>44574</v>
          </cell>
          <cell r="AE218">
            <v>44573</v>
          </cell>
        </row>
        <row r="219">
          <cell r="B219">
            <v>265647</v>
          </cell>
          <cell r="C219">
            <v>265646</v>
          </cell>
          <cell r="E219" t="str">
            <v>NB3W11</v>
          </cell>
          <cell r="F219" t="str">
            <v>DF3W11</v>
          </cell>
          <cell r="G219" t="str">
            <v>PH3W11</v>
          </cell>
          <cell r="H219" t="str">
            <v xml:space="preserve">XBK </v>
          </cell>
          <cell r="I219" t="str">
            <v xml:space="preserve">XBK </v>
          </cell>
          <cell r="J219" t="str">
            <v>36D</v>
          </cell>
          <cell r="K219">
            <v>27</v>
          </cell>
          <cell r="M219" t="str">
            <v>Thêm mới gửi ngày 6.1</v>
          </cell>
          <cell r="N219">
            <v>1</v>
          </cell>
          <cell r="O219">
            <v>44574</v>
          </cell>
          <cell r="Q219" t="str">
            <v xml:space="preserve">_____ _Deviation 3092: sử dụng AD1949XNC------00 thay thế cho AD4007XNC------00 </v>
          </cell>
          <cell r="S219">
            <v>44577</v>
          </cell>
          <cell r="X219" t="str">
            <v/>
          </cell>
          <cell r="Y219" t="str">
            <v>AL1</v>
          </cell>
          <cell r="AA219">
            <v>2202025</v>
          </cell>
          <cell r="AB219">
            <v>44568</v>
          </cell>
          <cell r="AD219">
            <v>44574</v>
          </cell>
          <cell r="AE219">
            <v>44573</v>
          </cell>
        </row>
        <row r="220">
          <cell r="B220"/>
          <cell r="C220"/>
          <cell r="D220"/>
          <cell r="E220"/>
          <cell r="F220"/>
          <cell r="G220"/>
          <cell r="H220"/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>
            <v>44568</v>
          </cell>
          <cell r="AC220"/>
          <cell r="AD220" t="str">
            <v/>
          </cell>
          <cell r="AE220">
            <v>44573</v>
          </cell>
        </row>
        <row r="221">
          <cell r="B221">
            <v>711960</v>
          </cell>
          <cell r="C221">
            <v>711959</v>
          </cell>
          <cell r="E221" t="str">
            <v>NB6543</v>
          </cell>
          <cell r="F221" t="str">
            <v>DF6543</v>
          </cell>
          <cell r="G221" t="str">
            <v>PH6543</v>
          </cell>
          <cell r="H221" t="str">
            <v xml:space="preserve">100 </v>
          </cell>
          <cell r="I221" t="str">
            <v xml:space="preserve">100 </v>
          </cell>
          <cell r="J221" t="str">
            <v>38C</v>
          </cell>
          <cell r="K221">
            <v>30</v>
          </cell>
          <cell r="M221" t="str">
            <v>Thêm mới gửi ngày 6.1</v>
          </cell>
          <cell r="N221">
            <v>1</v>
          </cell>
          <cell r="O221">
            <v>44574</v>
          </cell>
          <cell r="Q221" t="str">
            <v>_____ _</v>
          </cell>
          <cell r="S221">
            <v>44577</v>
          </cell>
          <cell r="X221" t="str">
            <v/>
          </cell>
          <cell r="Y221" t="str">
            <v>AL1</v>
          </cell>
          <cell r="AA221">
            <v>2202026</v>
          </cell>
          <cell r="AB221">
            <v>44568</v>
          </cell>
          <cell r="AD221">
            <v>44574</v>
          </cell>
          <cell r="AE221">
            <v>44573</v>
          </cell>
        </row>
        <row r="222">
          <cell r="B222"/>
          <cell r="C222"/>
          <cell r="D222"/>
          <cell r="E222"/>
          <cell r="F222"/>
          <cell r="G222"/>
          <cell r="H222"/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>
            <v>44568</v>
          </cell>
          <cell r="AC222"/>
          <cell r="AD222" t="str">
            <v/>
          </cell>
          <cell r="AE222">
            <v>44573</v>
          </cell>
        </row>
        <row r="223">
          <cell r="B223">
            <v>108422</v>
          </cell>
          <cell r="C223">
            <v>108414</v>
          </cell>
          <cell r="E223" t="str">
            <v>NB6543</v>
          </cell>
          <cell r="F223" t="str">
            <v>DF6543</v>
          </cell>
          <cell r="G223" t="str">
            <v>PH6543</v>
          </cell>
          <cell r="H223" t="str">
            <v xml:space="preserve">B6H </v>
          </cell>
          <cell r="I223" t="str">
            <v xml:space="preserve">B6H </v>
          </cell>
          <cell r="J223" t="str">
            <v>38DD</v>
          </cell>
          <cell r="K223">
            <v>15</v>
          </cell>
          <cell r="M223" t="str">
            <v>Thêm mới gửi ngày 6.1</v>
          </cell>
          <cell r="N223">
            <v>1</v>
          </cell>
          <cell r="O223">
            <v>44573</v>
          </cell>
          <cell r="Q223" t="str">
            <v>_____ _</v>
          </cell>
          <cell r="S223">
            <v>44575</v>
          </cell>
          <cell r="X223" t="str">
            <v/>
          </cell>
          <cell r="Y223" t="str">
            <v>AL1</v>
          </cell>
          <cell r="AA223">
            <v>2202027</v>
          </cell>
          <cell r="AB223">
            <v>44568</v>
          </cell>
          <cell r="AD223">
            <v>44573</v>
          </cell>
          <cell r="AE223">
            <v>44572</v>
          </cell>
        </row>
        <row r="224">
          <cell r="B224">
            <v>512684</v>
          </cell>
          <cell r="C224">
            <v>512682</v>
          </cell>
          <cell r="E224" t="str">
            <v>NB6543</v>
          </cell>
          <cell r="F224" t="str">
            <v>DF6543</v>
          </cell>
          <cell r="G224" t="str">
            <v>PH6543</v>
          </cell>
          <cell r="H224" t="str">
            <v xml:space="preserve">B6H </v>
          </cell>
          <cell r="I224" t="str">
            <v xml:space="preserve">B6H </v>
          </cell>
          <cell r="J224" t="str">
            <v>34D</v>
          </cell>
          <cell r="K224">
            <v>15</v>
          </cell>
          <cell r="M224" t="str">
            <v>Thêm mới gửi ngày 6.1</v>
          </cell>
          <cell r="N224">
            <v>1</v>
          </cell>
          <cell r="O224">
            <v>44573</v>
          </cell>
          <cell r="Q224" t="str">
            <v>_____ _</v>
          </cell>
          <cell r="S224">
            <v>44575</v>
          </cell>
          <cell r="X224" t="str">
            <v/>
          </cell>
          <cell r="Y224" t="str">
            <v>AL1</v>
          </cell>
          <cell r="AA224">
            <v>2202027</v>
          </cell>
          <cell r="AB224">
            <v>44568</v>
          </cell>
          <cell r="AD224">
            <v>44573</v>
          </cell>
          <cell r="AE224">
            <v>44572</v>
          </cell>
        </row>
        <row r="225">
          <cell r="B225">
            <v>512707</v>
          </cell>
          <cell r="C225">
            <v>512706</v>
          </cell>
          <cell r="E225" t="str">
            <v>NB6543</v>
          </cell>
          <cell r="F225" t="str">
            <v>DF6543</v>
          </cell>
          <cell r="G225" t="str">
            <v>PH6543</v>
          </cell>
          <cell r="H225" t="str">
            <v xml:space="preserve">B6H </v>
          </cell>
          <cell r="I225" t="str">
            <v xml:space="preserve">B6H </v>
          </cell>
          <cell r="J225" t="str">
            <v>38C</v>
          </cell>
          <cell r="K225">
            <v>15</v>
          </cell>
          <cell r="M225" t="str">
            <v>Thêm mới gửi ngày 6.1</v>
          </cell>
          <cell r="N225">
            <v>1</v>
          </cell>
          <cell r="O225">
            <v>44573</v>
          </cell>
          <cell r="Q225" t="str">
            <v>_____ _</v>
          </cell>
          <cell r="S225">
            <v>44575</v>
          </cell>
          <cell r="X225" t="str">
            <v/>
          </cell>
          <cell r="Y225" t="str">
            <v>AL1</v>
          </cell>
          <cell r="AA225">
            <v>2202027</v>
          </cell>
          <cell r="AB225">
            <v>44568</v>
          </cell>
          <cell r="AD225">
            <v>44573</v>
          </cell>
          <cell r="AE225">
            <v>44572</v>
          </cell>
        </row>
        <row r="226">
          <cell r="B226">
            <v>512775</v>
          </cell>
          <cell r="C226">
            <v>512761</v>
          </cell>
          <cell r="E226" t="str">
            <v>NB6543</v>
          </cell>
          <cell r="F226" t="str">
            <v>DF6543</v>
          </cell>
          <cell r="G226" t="str">
            <v>PH6543</v>
          </cell>
          <cell r="H226" t="str">
            <v xml:space="preserve">B6H </v>
          </cell>
          <cell r="I226" t="str">
            <v xml:space="preserve">B6H </v>
          </cell>
          <cell r="J226" t="str">
            <v>40C</v>
          </cell>
          <cell r="K226">
            <v>20</v>
          </cell>
          <cell r="M226" t="str">
            <v>Thêm mới gửi ngày 6.1</v>
          </cell>
          <cell r="N226">
            <v>1</v>
          </cell>
          <cell r="O226">
            <v>44573</v>
          </cell>
          <cell r="Q226" t="str">
            <v>_____ _</v>
          </cell>
          <cell r="S226">
            <v>44575</v>
          </cell>
          <cell r="X226" t="str">
            <v/>
          </cell>
          <cell r="Y226" t="str">
            <v>AL1</v>
          </cell>
          <cell r="AA226">
            <v>2202027</v>
          </cell>
          <cell r="AB226">
            <v>44568</v>
          </cell>
          <cell r="AD226">
            <v>44573</v>
          </cell>
          <cell r="AE226">
            <v>44572</v>
          </cell>
        </row>
        <row r="227">
          <cell r="B227"/>
          <cell r="C227"/>
          <cell r="D227"/>
          <cell r="E227"/>
          <cell r="F227"/>
          <cell r="G227"/>
          <cell r="H227"/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>
            <v>44568</v>
          </cell>
          <cell r="AC227"/>
          <cell r="AD227" t="str">
            <v/>
          </cell>
          <cell r="AE227">
            <v>44572</v>
          </cell>
        </row>
        <row r="228">
          <cell r="B228">
            <v>512649</v>
          </cell>
          <cell r="C228">
            <v>512648</v>
          </cell>
          <cell r="E228" t="str">
            <v>NB6543</v>
          </cell>
          <cell r="F228" t="str">
            <v>DF6543</v>
          </cell>
          <cell r="G228" t="str">
            <v>PH6543</v>
          </cell>
          <cell r="H228" t="str">
            <v xml:space="preserve">XBK </v>
          </cell>
          <cell r="I228" t="str">
            <v xml:space="preserve">XBK </v>
          </cell>
          <cell r="J228" t="str">
            <v>42D</v>
          </cell>
          <cell r="K228">
            <v>15</v>
          </cell>
          <cell r="M228" t="str">
            <v>Thêm mới gửi ngày 6.1</v>
          </cell>
          <cell r="N228">
            <v>1</v>
          </cell>
          <cell r="O228">
            <v>44573</v>
          </cell>
          <cell r="Q228" t="str">
            <v>_____ _</v>
          </cell>
          <cell r="S228">
            <v>44575</v>
          </cell>
          <cell r="X228" t="str">
            <v/>
          </cell>
          <cell r="Y228" t="str">
            <v>AL1</v>
          </cell>
          <cell r="AA228">
            <v>2202028</v>
          </cell>
          <cell r="AB228">
            <v>44568</v>
          </cell>
          <cell r="AD228">
            <v>44573</v>
          </cell>
          <cell r="AE228">
            <v>44572</v>
          </cell>
        </row>
        <row r="229">
          <cell r="B229">
            <v>512709</v>
          </cell>
          <cell r="C229">
            <v>512708</v>
          </cell>
          <cell r="E229" t="str">
            <v>NB6543</v>
          </cell>
          <cell r="F229" t="str">
            <v>DF6543</v>
          </cell>
          <cell r="G229" t="str">
            <v>PH6543</v>
          </cell>
          <cell r="H229" t="str">
            <v xml:space="preserve">XBK </v>
          </cell>
          <cell r="I229" t="str">
            <v xml:space="preserve">XBK </v>
          </cell>
          <cell r="J229" t="str">
            <v>36DD</v>
          </cell>
          <cell r="K229">
            <v>15</v>
          </cell>
          <cell r="M229" t="str">
            <v>Thêm mới gửi ngày 6.1</v>
          </cell>
          <cell r="N229">
            <v>1</v>
          </cell>
          <cell r="O229">
            <v>44573</v>
          </cell>
          <cell r="Q229" t="str">
            <v>_____ _</v>
          </cell>
          <cell r="S229">
            <v>44575</v>
          </cell>
          <cell r="X229" t="str">
            <v/>
          </cell>
          <cell r="Y229" t="str">
            <v>AL1</v>
          </cell>
          <cell r="AA229">
            <v>2202028</v>
          </cell>
          <cell r="AB229">
            <v>44568</v>
          </cell>
          <cell r="AD229">
            <v>44573</v>
          </cell>
          <cell r="AE229">
            <v>44572</v>
          </cell>
        </row>
        <row r="230">
          <cell r="B230">
            <v>512711</v>
          </cell>
          <cell r="C230">
            <v>512710</v>
          </cell>
          <cell r="E230" t="str">
            <v>NB6543</v>
          </cell>
          <cell r="F230" t="str">
            <v>DF6543</v>
          </cell>
          <cell r="G230" t="str">
            <v>PH6543</v>
          </cell>
          <cell r="H230" t="str">
            <v xml:space="preserve">XBK </v>
          </cell>
          <cell r="I230" t="str">
            <v xml:space="preserve">XBK </v>
          </cell>
          <cell r="J230" t="str">
            <v>38DD</v>
          </cell>
          <cell r="K230">
            <v>15</v>
          </cell>
          <cell r="M230" t="str">
            <v>Thêm mới gửi ngày 6.1</v>
          </cell>
          <cell r="N230">
            <v>1</v>
          </cell>
          <cell r="O230">
            <v>44573</v>
          </cell>
          <cell r="Q230" t="str">
            <v>_____ _</v>
          </cell>
          <cell r="S230">
            <v>44576</v>
          </cell>
          <cell r="X230" t="str">
            <v/>
          </cell>
          <cell r="Y230" t="str">
            <v>AL1</v>
          </cell>
          <cell r="AA230">
            <v>2202028</v>
          </cell>
          <cell r="AB230">
            <v>44568</v>
          </cell>
          <cell r="AD230">
            <v>44573</v>
          </cell>
          <cell r="AE230">
            <v>44572</v>
          </cell>
        </row>
        <row r="231">
          <cell r="B231">
            <v>512714</v>
          </cell>
          <cell r="C231">
            <v>512713</v>
          </cell>
          <cell r="E231" t="str">
            <v>NB6543</v>
          </cell>
          <cell r="F231" t="str">
            <v>DF6543</v>
          </cell>
          <cell r="G231" t="str">
            <v>PH6543</v>
          </cell>
          <cell r="H231" t="str">
            <v xml:space="preserve">XBK </v>
          </cell>
          <cell r="I231" t="str">
            <v xml:space="preserve">XBK </v>
          </cell>
          <cell r="J231" t="str">
            <v>40D</v>
          </cell>
          <cell r="K231">
            <v>15</v>
          </cell>
          <cell r="M231" t="str">
            <v>Thêm mới gửi ngày 6.1</v>
          </cell>
          <cell r="N231">
            <v>1</v>
          </cell>
          <cell r="O231">
            <v>44573</v>
          </cell>
          <cell r="Q231" t="str">
            <v>_____ _</v>
          </cell>
          <cell r="S231">
            <v>44576</v>
          </cell>
          <cell r="X231" t="str">
            <v/>
          </cell>
          <cell r="Y231" t="str">
            <v>AL1</v>
          </cell>
          <cell r="AA231">
            <v>2202028</v>
          </cell>
          <cell r="AB231">
            <v>44568</v>
          </cell>
          <cell r="AD231">
            <v>44573</v>
          </cell>
          <cell r="AE231">
            <v>44572</v>
          </cell>
        </row>
        <row r="232">
          <cell r="B232">
            <v>512788</v>
          </cell>
          <cell r="C232">
            <v>512786</v>
          </cell>
          <cell r="E232" t="str">
            <v>NB6543</v>
          </cell>
          <cell r="F232" t="str">
            <v>DF6543</v>
          </cell>
          <cell r="G232" t="str">
            <v>PH6543</v>
          </cell>
          <cell r="H232" t="str">
            <v xml:space="preserve">XBK </v>
          </cell>
          <cell r="I232" t="str">
            <v xml:space="preserve">XBK </v>
          </cell>
          <cell r="J232" t="str">
            <v>38C</v>
          </cell>
          <cell r="K232">
            <v>15</v>
          </cell>
          <cell r="M232" t="str">
            <v>Thêm mới gửi ngày 6.1</v>
          </cell>
          <cell r="N232">
            <v>1</v>
          </cell>
          <cell r="O232">
            <v>44573</v>
          </cell>
          <cell r="Q232" t="str">
            <v>_____ _</v>
          </cell>
          <cell r="S232">
            <v>44576</v>
          </cell>
          <cell r="X232" t="str">
            <v/>
          </cell>
          <cell r="Y232" t="str">
            <v>AL1</v>
          </cell>
          <cell r="AA232">
            <v>2202028</v>
          </cell>
          <cell r="AB232">
            <v>44568</v>
          </cell>
          <cell r="AD232">
            <v>44573</v>
          </cell>
          <cell r="AE232">
            <v>44572</v>
          </cell>
        </row>
        <row r="233">
          <cell r="B233">
            <v>713160</v>
          </cell>
          <cell r="C233">
            <v>713159</v>
          </cell>
          <cell r="E233" t="str">
            <v>NB6543</v>
          </cell>
          <cell r="F233" t="str">
            <v>DF6543</v>
          </cell>
          <cell r="G233" t="str">
            <v>PH6543</v>
          </cell>
          <cell r="H233" t="str">
            <v xml:space="preserve">XBK </v>
          </cell>
          <cell r="I233" t="str">
            <v xml:space="preserve">XBK </v>
          </cell>
          <cell r="J233" t="str">
            <v>42C</v>
          </cell>
          <cell r="K233">
            <v>15</v>
          </cell>
          <cell r="M233" t="str">
            <v>Thêm mới gửi ngày 6.1</v>
          </cell>
          <cell r="N233">
            <v>1</v>
          </cell>
          <cell r="O233">
            <v>44573</v>
          </cell>
          <cell r="Q233" t="str">
            <v>_____ _</v>
          </cell>
          <cell r="S233">
            <v>44576</v>
          </cell>
          <cell r="X233" t="str">
            <v/>
          </cell>
          <cell r="Y233" t="str">
            <v>AL1</v>
          </cell>
          <cell r="AA233">
            <v>2202028</v>
          </cell>
          <cell r="AB233">
            <v>44568</v>
          </cell>
          <cell r="AD233">
            <v>44573</v>
          </cell>
          <cell r="AE233">
            <v>44572</v>
          </cell>
        </row>
        <row r="234">
          <cell r="B234">
            <v>789033</v>
          </cell>
          <cell r="C234">
            <v>789032</v>
          </cell>
          <cell r="E234" t="str">
            <v>NB6543</v>
          </cell>
          <cell r="F234" t="str">
            <v>DF6543</v>
          </cell>
          <cell r="G234" t="str">
            <v>PH6543</v>
          </cell>
          <cell r="H234" t="str">
            <v xml:space="preserve">XBK </v>
          </cell>
          <cell r="I234" t="str">
            <v xml:space="preserve">XBK </v>
          </cell>
          <cell r="J234" t="str">
            <v>42D</v>
          </cell>
          <cell r="K234">
            <v>25</v>
          </cell>
          <cell r="M234" t="str">
            <v>Thêm mới gửi ngày 6.1</v>
          </cell>
          <cell r="N234">
            <v>1</v>
          </cell>
          <cell r="O234">
            <v>44573</v>
          </cell>
          <cell r="Q234" t="str">
            <v>_____ _</v>
          </cell>
          <cell r="S234">
            <v>44577</v>
          </cell>
          <cell r="X234" t="str">
            <v/>
          </cell>
          <cell r="Y234" t="str">
            <v>AL1</v>
          </cell>
          <cell r="AA234">
            <v>2202028</v>
          </cell>
          <cell r="AB234">
            <v>44568</v>
          </cell>
          <cell r="AD234">
            <v>44573</v>
          </cell>
          <cell r="AE234">
            <v>44572</v>
          </cell>
        </row>
        <row r="235">
          <cell r="B235"/>
          <cell r="C235"/>
          <cell r="D235"/>
          <cell r="E235"/>
          <cell r="F235"/>
          <cell r="G235"/>
          <cell r="H235"/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  <cell r="S235"/>
          <cell r="T235"/>
          <cell r="U235"/>
          <cell r="V235"/>
          <cell r="W235"/>
          <cell r="X235"/>
          <cell r="Y235"/>
          <cell r="Z235"/>
          <cell r="AA235"/>
          <cell r="AB235">
            <v>44568</v>
          </cell>
          <cell r="AC235"/>
          <cell r="AD235" t="str">
            <v/>
          </cell>
          <cell r="AE235">
            <v>44572</v>
          </cell>
        </row>
        <row r="236">
          <cell r="B236">
            <v>356348</v>
          </cell>
          <cell r="C236">
            <v>356347</v>
          </cell>
          <cell r="E236" t="str">
            <v>NS1456</v>
          </cell>
          <cell r="F236" t="str">
            <v>FL1456</v>
          </cell>
          <cell r="G236" t="str">
            <v>PH1456</v>
          </cell>
          <cell r="H236" t="str">
            <v xml:space="preserve">XBK </v>
          </cell>
          <cell r="I236" t="str">
            <v xml:space="preserve">XBK </v>
          </cell>
          <cell r="J236" t="str">
            <v>40D</v>
          </cell>
          <cell r="K236">
            <v>15</v>
          </cell>
          <cell r="M236" t="str">
            <v>Thêm mới gửi ngày 6.1</v>
          </cell>
          <cell r="N236">
            <v>1</v>
          </cell>
          <cell r="O236">
            <v>44573</v>
          </cell>
          <cell r="Q236" t="str">
            <v>___Priority list__ _</v>
          </cell>
          <cell r="S236">
            <v>44575</v>
          </cell>
          <cell r="X236" t="str">
            <v/>
          </cell>
          <cell r="Y236" t="str">
            <v>AL1</v>
          </cell>
          <cell r="AA236">
            <v>2202029</v>
          </cell>
          <cell r="AB236">
            <v>44568</v>
          </cell>
          <cell r="AD236">
            <v>44573</v>
          </cell>
          <cell r="AE236">
            <v>44572</v>
          </cell>
        </row>
        <row r="237">
          <cell r="B237">
            <v>513218</v>
          </cell>
          <cell r="C237">
            <v>513215</v>
          </cell>
          <cell r="E237" t="str">
            <v>NS1456</v>
          </cell>
          <cell r="F237" t="str">
            <v>FL1456</v>
          </cell>
          <cell r="G237" t="str">
            <v>PH1456</v>
          </cell>
          <cell r="H237" t="str">
            <v xml:space="preserve">XBK </v>
          </cell>
          <cell r="I237" t="str">
            <v xml:space="preserve">XBK </v>
          </cell>
          <cell r="J237" t="str">
            <v>36D</v>
          </cell>
          <cell r="K237">
            <v>15</v>
          </cell>
          <cell r="M237" t="str">
            <v>Thêm mới gửi ngày 6.1</v>
          </cell>
          <cell r="N237">
            <v>2</v>
          </cell>
          <cell r="O237">
            <v>44573</v>
          </cell>
          <cell r="Q237" t="str">
            <v>___Priority list__ _</v>
          </cell>
          <cell r="S237">
            <v>44575</v>
          </cell>
          <cell r="X237" t="str">
            <v/>
          </cell>
          <cell r="Y237" t="str">
            <v>AL1</v>
          </cell>
          <cell r="AA237">
            <v>2202029</v>
          </cell>
          <cell r="AB237">
            <v>44568</v>
          </cell>
          <cell r="AD237">
            <v>44573</v>
          </cell>
          <cell r="AE237">
            <v>44572</v>
          </cell>
        </row>
        <row r="238">
          <cell r="B238">
            <v>513256</v>
          </cell>
          <cell r="C238">
            <v>513254</v>
          </cell>
          <cell r="E238" t="str">
            <v>NS1456</v>
          </cell>
          <cell r="F238" t="str">
            <v>FL1456</v>
          </cell>
          <cell r="G238" t="str">
            <v>PH1456</v>
          </cell>
          <cell r="H238" t="str">
            <v xml:space="preserve">XBK </v>
          </cell>
          <cell r="I238" t="str">
            <v xml:space="preserve">XBK </v>
          </cell>
          <cell r="J238" t="str">
            <v>42D</v>
          </cell>
          <cell r="K238">
            <v>15</v>
          </cell>
          <cell r="M238" t="str">
            <v>Thêm mới gửi ngày 6.1</v>
          </cell>
          <cell r="N238">
            <v>2</v>
          </cell>
          <cell r="O238">
            <v>44573</v>
          </cell>
          <cell r="Q238" t="str">
            <v>___Priority list__ _</v>
          </cell>
          <cell r="S238">
            <v>44575</v>
          </cell>
          <cell r="X238" t="str">
            <v/>
          </cell>
          <cell r="Y238" t="str">
            <v>AL1</v>
          </cell>
          <cell r="AA238">
            <v>2202029</v>
          </cell>
          <cell r="AB238">
            <v>44568</v>
          </cell>
          <cell r="AD238">
            <v>44573</v>
          </cell>
          <cell r="AE238">
            <v>44572</v>
          </cell>
        </row>
        <row r="239">
          <cell r="B239">
            <v>513263</v>
          </cell>
          <cell r="C239">
            <v>513257</v>
          </cell>
          <cell r="E239" t="str">
            <v>NS1456</v>
          </cell>
          <cell r="F239" t="str">
            <v>FL1456</v>
          </cell>
          <cell r="G239" t="str">
            <v>PH1456</v>
          </cell>
          <cell r="H239" t="str">
            <v xml:space="preserve">XBK </v>
          </cell>
          <cell r="I239" t="str">
            <v xml:space="preserve">XBK </v>
          </cell>
          <cell r="J239" t="str">
            <v>40D</v>
          </cell>
          <cell r="K239">
            <v>20</v>
          </cell>
          <cell r="M239" t="str">
            <v>Thêm mới gửi ngày 6.1</v>
          </cell>
          <cell r="N239">
            <v>1</v>
          </cell>
          <cell r="O239">
            <v>44573</v>
          </cell>
          <cell r="Q239" t="str">
            <v>_____ _</v>
          </cell>
          <cell r="S239">
            <v>44576</v>
          </cell>
          <cell r="X239" t="str">
            <v/>
          </cell>
          <cell r="Y239" t="str">
            <v>AL1</v>
          </cell>
          <cell r="AA239">
            <v>2202029</v>
          </cell>
          <cell r="AB239">
            <v>44568</v>
          </cell>
          <cell r="AD239">
            <v>44573</v>
          </cell>
          <cell r="AE239">
            <v>44572</v>
          </cell>
        </row>
        <row r="240">
          <cell r="B240">
            <v>513269</v>
          </cell>
          <cell r="C240">
            <v>513268</v>
          </cell>
          <cell r="E240" t="str">
            <v>NS1456</v>
          </cell>
          <cell r="F240" t="str">
            <v>FL1456</v>
          </cell>
          <cell r="G240" t="str">
            <v>PH1456</v>
          </cell>
          <cell r="H240" t="str">
            <v xml:space="preserve">XBK </v>
          </cell>
          <cell r="I240" t="str">
            <v xml:space="preserve">XBK </v>
          </cell>
          <cell r="J240" t="str">
            <v>38C</v>
          </cell>
          <cell r="K240">
            <v>21</v>
          </cell>
          <cell r="M240" t="str">
            <v>Thêm mới gửi ngày 6.1</v>
          </cell>
          <cell r="N240">
            <v>1</v>
          </cell>
          <cell r="O240">
            <v>44573</v>
          </cell>
          <cell r="Q240" t="str">
            <v>___Priority list__ _</v>
          </cell>
          <cell r="S240">
            <v>44577</v>
          </cell>
          <cell r="X240" t="str">
            <v/>
          </cell>
          <cell r="Y240" t="str">
            <v>AL1</v>
          </cell>
          <cell r="AA240">
            <v>2202029</v>
          </cell>
          <cell r="AB240">
            <v>44568</v>
          </cell>
          <cell r="AD240">
            <v>44573</v>
          </cell>
          <cell r="AE240">
            <v>44572</v>
          </cell>
        </row>
        <row r="241">
          <cell r="B241">
            <v>513271</v>
          </cell>
          <cell r="C241">
            <v>513270</v>
          </cell>
          <cell r="E241" t="str">
            <v>NS1456</v>
          </cell>
          <cell r="F241" t="str">
            <v>FL1456</v>
          </cell>
          <cell r="G241" t="str">
            <v>PH1456</v>
          </cell>
          <cell r="H241" t="str">
            <v xml:space="preserve">XBK </v>
          </cell>
          <cell r="I241" t="str">
            <v xml:space="preserve">XBK </v>
          </cell>
          <cell r="J241" t="str">
            <v>40C</v>
          </cell>
          <cell r="K241">
            <v>15</v>
          </cell>
          <cell r="M241" t="str">
            <v>Thêm mới gửi ngày 6.1</v>
          </cell>
          <cell r="N241">
            <v>1</v>
          </cell>
          <cell r="O241">
            <v>44573</v>
          </cell>
          <cell r="Q241" t="str">
            <v>___Priority list__ _</v>
          </cell>
          <cell r="S241">
            <v>44577</v>
          </cell>
          <cell r="X241" t="str">
            <v/>
          </cell>
          <cell r="Y241" t="str">
            <v>AL1</v>
          </cell>
          <cell r="AA241">
            <v>2202029</v>
          </cell>
          <cell r="AB241">
            <v>44568</v>
          </cell>
          <cell r="AD241">
            <v>44573</v>
          </cell>
          <cell r="AE241">
            <v>44572</v>
          </cell>
        </row>
        <row r="242">
          <cell r="B242"/>
          <cell r="C242"/>
          <cell r="D242"/>
          <cell r="E242"/>
          <cell r="F242"/>
          <cell r="G242"/>
          <cell r="H242"/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  <cell r="S242"/>
          <cell r="T242"/>
          <cell r="U242"/>
          <cell r="V242"/>
          <cell r="W242"/>
          <cell r="X242"/>
          <cell r="Y242"/>
          <cell r="Z242"/>
          <cell r="AA242"/>
          <cell r="AB242">
            <v>44568</v>
          </cell>
          <cell r="AC242"/>
          <cell r="AD242" t="str">
            <v/>
          </cell>
          <cell r="AE242">
            <v>44572</v>
          </cell>
        </row>
        <row r="243">
          <cell r="B243">
            <v>73602</v>
          </cell>
          <cell r="C243">
            <v>73600</v>
          </cell>
          <cell r="E243" t="str">
            <v>NBG507</v>
          </cell>
          <cell r="F243" t="str">
            <v>MHG507</v>
          </cell>
          <cell r="G243" t="str">
            <v>PHG507</v>
          </cell>
          <cell r="H243" t="str">
            <v xml:space="preserve">XBK </v>
          </cell>
          <cell r="I243" t="str">
            <v xml:space="preserve">D53 </v>
          </cell>
          <cell r="J243" t="str">
            <v>2XL</v>
          </cell>
          <cell r="K243">
            <v>14</v>
          </cell>
          <cell r="M243" t="str">
            <v>Thêm mới gửi ngày 6.1</v>
          </cell>
          <cell r="N243">
            <v>1</v>
          </cell>
          <cell r="O243">
            <v>44571</v>
          </cell>
          <cell r="Q243" t="str">
            <v>_____ _</v>
          </cell>
          <cell r="S243">
            <v>44573</v>
          </cell>
          <cell r="X243" t="str">
            <v/>
          </cell>
          <cell r="Y243" t="str">
            <v>AL1</v>
          </cell>
          <cell r="AA243">
            <v>2202030</v>
          </cell>
          <cell r="AB243">
            <v>44567</v>
          </cell>
          <cell r="AD243">
            <v>44571</v>
          </cell>
          <cell r="AE243">
            <v>44569</v>
          </cell>
        </row>
        <row r="244">
          <cell r="B244">
            <v>73625</v>
          </cell>
          <cell r="C244">
            <v>73624</v>
          </cell>
          <cell r="E244" t="str">
            <v>NBG507</v>
          </cell>
          <cell r="F244" t="str">
            <v>MHG507</v>
          </cell>
          <cell r="G244" t="str">
            <v>PHG507</v>
          </cell>
          <cell r="H244" t="str">
            <v xml:space="preserve">XBK </v>
          </cell>
          <cell r="I244" t="str">
            <v xml:space="preserve">D53 </v>
          </cell>
          <cell r="J244" t="str">
            <v>M</v>
          </cell>
          <cell r="K244">
            <v>33</v>
          </cell>
          <cell r="M244" t="str">
            <v>Thêm mới gửi ngày 6.1</v>
          </cell>
          <cell r="N244">
            <v>1</v>
          </cell>
          <cell r="O244">
            <v>44571</v>
          </cell>
          <cell r="Q244" t="str">
            <v>_____ _</v>
          </cell>
          <cell r="S244">
            <v>44573</v>
          </cell>
          <cell r="X244" t="str">
            <v/>
          </cell>
          <cell r="Y244" t="str">
            <v>AL1</v>
          </cell>
          <cell r="AA244">
            <v>2202030</v>
          </cell>
          <cell r="AB244">
            <v>44567</v>
          </cell>
          <cell r="AD244">
            <v>44571</v>
          </cell>
          <cell r="AE244">
            <v>44569</v>
          </cell>
        </row>
        <row r="245">
          <cell r="B245">
            <v>73630</v>
          </cell>
          <cell r="C245">
            <v>73629</v>
          </cell>
          <cell r="E245" t="str">
            <v>NBG507</v>
          </cell>
          <cell r="F245" t="str">
            <v>MHG507</v>
          </cell>
          <cell r="G245" t="str">
            <v>PHG507</v>
          </cell>
          <cell r="H245" t="str">
            <v xml:space="preserve">XBK </v>
          </cell>
          <cell r="I245" t="str">
            <v xml:space="preserve">D53 </v>
          </cell>
          <cell r="J245" t="str">
            <v>S</v>
          </cell>
          <cell r="K245">
            <v>45</v>
          </cell>
          <cell r="M245" t="str">
            <v>Thêm mới gửi ngày 6.1</v>
          </cell>
          <cell r="N245">
            <v>1</v>
          </cell>
          <cell r="O245">
            <v>44571</v>
          </cell>
          <cell r="Q245" t="str">
            <v>_____ _</v>
          </cell>
          <cell r="S245">
            <v>44574</v>
          </cell>
          <cell r="X245" t="str">
            <v/>
          </cell>
          <cell r="Y245" t="str">
            <v>AL1</v>
          </cell>
          <cell r="AA245">
            <v>2202030</v>
          </cell>
          <cell r="AB245">
            <v>44567</v>
          </cell>
          <cell r="AD245">
            <v>44571</v>
          </cell>
          <cell r="AE245">
            <v>44569</v>
          </cell>
        </row>
        <row r="246">
          <cell r="B246">
            <v>73634</v>
          </cell>
          <cell r="C246">
            <v>73631</v>
          </cell>
          <cell r="E246" t="str">
            <v>NBG507</v>
          </cell>
          <cell r="F246" t="str">
            <v>MHG507</v>
          </cell>
          <cell r="G246" t="str">
            <v>PHG507</v>
          </cell>
          <cell r="H246" t="str">
            <v xml:space="preserve">XBK </v>
          </cell>
          <cell r="I246" t="str">
            <v xml:space="preserve">D53 </v>
          </cell>
          <cell r="J246" t="str">
            <v>S</v>
          </cell>
          <cell r="K246">
            <v>48</v>
          </cell>
          <cell r="M246" t="str">
            <v>Thêm mới gửi ngày 6.1</v>
          </cell>
          <cell r="N246">
            <v>1</v>
          </cell>
          <cell r="O246">
            <v>44571</v>
          </cell>
          <cell r="Q246" t="str">
            <v>_____ _</v>
          </cell>
          <cell r="S246">
            <v>44574</v>
          </cell>
          <cell r="X246" t="str">
            <v/>
          </cell>
          <cell r="Y246" t="str">
            <v>AL1</v>
          </cell>
          <cell r="AA246">
            <v>2202030</v>
          </cell>
          <cell r="AB246">
            <v>44567</v>
          </cell>
          <cell r="AD246">
            <v>44571</v>
          </cell>
          <cell r="AE246">
            <v>44569</v>
          </cell>
        </row>
        <row r="247">
          <cell r="B247">
            <v>893133</v>
          </cell>
          <cell r="C247">
            <v>893128</v>
          </cell>
          <cell r="E247" t="str">
            <v>NBG507</v>
          </cell>
          <cell r="F247" t="str">
            <v>MHG507</v>
          </cell>
          <cell r="G247" t="str">
            <v>PHG507</v>
          </cell>
          <cell r="H247" t="str">
            <v xml:space="preserve">XBK </v>
          </cell>
          <cell r="I247" t="str">
            <v xml:space="preserve">D53 </v>
          </cell>
          <cell r="J247" t="str">
            <v>L</v>
          </cell>
          <cell r="K247">
            <v>30</v>
          </cell>
          <cell r="M247" t="str">
            <v>Thêm mới gửi ngày 6.1</v>
          </cell>
          <cell r="N247">
            <v>1</v>
          </cell>
          <cell r="O247">
            <v>44571</v>
          </cell>
          <cell r="Q247" t="str">
            <v>_____ _</v>
          </cell>
          <cell r="S247">
            <v>44575</v>
          </cell>
          <cell r="X247" t="str">
            <v/>
          </cell>
          <cell r="Y247" t="str">
            <v>AL1</v>
          </cell>
          <cell r="AA247">
            <v>2202030</v>
          </cell>
          <cell r="AB247">
            <v>44567</v>
          </cell>
          <cell r="AD247">
            <v>44571</v>
          </cell>
          <cell r="AE247">
            <v>44569</v>
          </cell>
        </row>
        <row r="248">
          <cell r="B248">
            <v>943074</v>
          </cell>
          <cell r="C248">
            <v>943073</v>
          </cell>
          <cell r="E248" t="str">
            <v>NBG507</v>
          </cell>
          <cell r="F248" t="str">
            <v>MHG507</v>
          </cell>
          <cell r="G248" t="str">
            <v>PHG507</v>
          </cell>
          <cell r="H248" t="str">
            <v xml:space="preserve">XBK </v>
          </cell>
          <cell r="I248" t="str">
            <v xml:space="preserve">D53 </v>
          </cell>
          <cell r="J248" t="str">
            <v>S</v>
          </cell>
          <cell r="K248">
            <v>30</v>
          </cell>
          <cell r="M248" t="str">
            <v>Thêm mới gửi ngày 6.1</v>
          </cell>
          <cell r="N248">
            <v>1</v>
          </cell>
          <cell r="O248">
            <v>44571</v>
          </cell>
          <cell r="Q248" t="str">
            <v>_____ _</v>
          </cell>
          <cell r="S248">
            <v>44575</v>
          </cell>
          <cell r="X248" t="str">
            <v/>
          </cell>
          <cell r="Y248" t="str">
            <v>AL1</v>
          </cell>
          <cell r="AA248">
            <v>2202030</v>
          </cell>
          <cell r="AB248">
            <v>44567</v>
          </cell>
          <cell r="AD248">
            <v>44571</v>
          </cell>
          <cell r="AE248">
            <v>44569</v>
          </cell>
        </row>
        <row r="249">
          <cell r="B249">
            <v>943208</v>
          </cell>
          <cell r="C249">
            <v>943205</v>
          </cell>
          <cell r="E249" t="str">
            <v>NBG507</v>
          </cell>
          <cell r="F249" t="str">
            <v>MHG507</v>
          </cell>
          <cell r="G249" t="str">
            <v>PHG507</v>
          </cell>
          <cell r="H249" t="str">
            <v xml:space="preserve">XBK </v>
          </cell>
          <cell r="I249" t="str">
            <v xml:space="preserve">D53 </v>
          </cell>
          <cell r="J249" t="str">
            <v>M</v>
          </cell>
          <cell r="K249">
            <v>30</v>
          </cell>
          <cell r="M249" t="str">
            <v>Thêm mới gửi ngày 6.1</v>
          </cell>
          <cell r="N249">
            <v>1</v>
          </cell>
          <cell r="O249">
            <v>44571</v>
          </cell>
          <cell r="Q249" t="str">
            <v>_____ _</v>
          </cell>
          <cell r="S249">
            <v>44575</v>
          </cell>
          <cell r="X249" t="str">
            <v/>
          </cell>
          <cell r="Y249" t="str">
            <v>AL1</v>
          </cell>
          <cell r="AA249">
            <v>2202030</v>
          </cell>
          <cell r="AB249">
            <v>44567</v>
          </cell>
          <cell r="AD249">
            <v>44571</v>
          </cell>
          <cell r="AE249">
            <v>44569</v>
          </cell>
        </row>
        <row r="250">
          <cell r="B250">
            <v>943210</v>
          </cell>
          <cell r="C250">
            <v>943209</v>
          </cell>
          <cell r="E250" t="str">
            <v>NBG507</v>
          </cell>
          <cell r="F250" t="str">
            <v>MHG507</v>
          </cell>
          <cell r="G250" t="str">
            <v>PHG507</v>
          </cell>
          <cell r="H250" t="str">
            <v xml:space="preserve">XBK </v>
          </cell>
          <cell r="I250" t="str">
            <v xml:space="preserve">D53 </v>
          </cell>
          <cell r="J250" t="str">
            <v>M</v>
          </cell>
          <cell r="K250">
            <v>30</v>
          </cell>
          <cell r="M250" t="str">
            <v>Thêm mới gửi ngày 6.1</v>
          </cell>
          <cell r="N250">
            <v>1</v>
          </cell>
          <cell r="O250">
            <v>44571</v>
          </cell>
          <cell r="Q250" t="str">
            <v>_____ _</v>
          </cell>
          <cell r="S250">
            <v>44575</v>
          </cell>
          <cell r="X250" t="str">
            <v/>
          </cell>
          <cell r="Y250" t="str">
            <v>AL1</v>
          </cell>
          <cell r="AA250">
            <v>2202030</v>
          </cell>
          <cell r="AB250">
            <v>44567</v>
          </cell>
          <cell r="AD250">
            <v>44571</v>
          </cell>
          <cell r="AE250">
            <v>44569</v>
          </cell>
        </row>
        <row r="251">
          <cell r="B251">
            <v>934564</v>
          </cell>
          <cell r="C251">
            <v>934560</v>
          </cell>
          <cell r="E251" t="str">
            <v>NBG5T7</v>
          </cell>
          <cell r="F251" t="str">
            <v>MHW507</v>
          </cell>
          <cell r="G251" t="str">
            <v>PHW507</v>
          </cell>
          <cell r="H251" t="str">
            <v xml:space="preserve">XBK </v>
          </cell>
          <cell r="I251" t="str">
            <v xml:space="preserve">D53 </v>
          </cell>
          <cell r="J251" t="str">
            <v>L</v>
          </cell>
          <cell r="K251">
            <v>30</v>
          </cell>
          <cell r="M251" t="str">
            <v>Thêm mới gửi ngày 6.1</v>
          </cell>
          <cell r="N251">
            <v>2</v>
          </cell>
          <cell r="O251">
            <v>44571</v>
          </cell>
          <cell r="Q251" t="str">
            <v>_____ _</v>
          </cell>
          <cell r="S251">
            <v>44573</v>
          </cell>
          <cell r="X251" t="str">
            <v/>
          </cell>
          <cell r="Y251" t="str">
            <v>AL1</v>
          </cell>
          <cell r="AA251">
            <v>2202030</v>
          </cell>
          <cell r="AB251">
            <v>44567</v>
          </cell>
          <cell r="AD251">
            <v>44571</v>
          </cell>
          <cell r="AE251">
            <v>44569</v>
          </cell>
        </row>
        <row r="252">
          <cell r="B252">
            <v>945081</v>
          </cell>
          <cell r="C252">
            <v>945080</v>
          </cell>
          <cell r="E252" t="str">
            <v>NBG5T7</v>
          </cell>
          <cell r="F252" t="str">
            <v>MHW507</v>
          </cell>
          <cell r="G252" t="str">
            <v>PHW507</v>
          </cell>
          <cell r="H252" t="str">
            <v xml:space="preserve">XBK </v>
          </cell>
          <cell r="I252" t="str">
            <v xml:space="preserve">D53 </v>
          </cell>
          <cell r="J252" t="str">
            <v>LP</v>
          </cell>
          <cell r="K252">
            <v>28</v>
          </cell>
          <cell r="M252" t="str">
            <v>Thêm mới gửi ngày 6.1</v>
          </cell>
          <cell r="N252">
            <v>1</v>
          </cell>
          <cell r="O252">
            <v>44571</v>
          </cell>
          <cell r="Q252" t="str">
            <v>_____ _</v>
          </cell>
          <cell r="S252">
            <v>44573</v>
          </cell>
          <cell r="X252" t="str">
            <v/>
          </cell>
          <cell r="Y252" t="str">
            <v>AL1</v>
          </cell>
          <cell r="AA252">
            <v>2202030</v>
          </cell>
          <cell r="AB252">
            <v>44567</v>
          </cell>
          <cell r="AD252">
            <v>44571</v>
          </cell>
          <cell r="AE252">
            <v>44569</v>
          </cell>
        </row>
        <row r="253">
          <cell r="B253">
            <v>945094</v>
          </cell>
          <cell r="C253">
            <v>945090</v>
          </cell>
          <cell r="E253" t="str">
            <v>NBG5T7</v>
          </cell>
          <cell r="F253" t="str">
            <v>MHW507</v>
          </cell>
          <cell r="G253" t="str">
            <v>PHW507</v>
          </cell>
          <cell r="H253" t="str">
            <v xml:space="preserve">XBK </v>
          </cell>
          <cell r="I253" t="str">
            <v xml:space="preserve">D53 </v>
          </cell>
          <cell r="J253" t="str">
            <v>LP</v>
          </cell>
          <cell r="K253">
            <v>28</v>
          </cell>
          <cell r="M253" t="str">
            <v>Thêm mới gửi ngày 6.1</v>
          </cell>
          <cell r="N253">
            <v>1</v>
          </cell>
          <cell r="O253">
            <v>44571</v>
          </cell>
          <cell r="Q253" t="str">
            <v>_____ _</v>
          </cell>
          <cell r="S253">
            <v>44573</v>
          </cell>
          <cell r="X253" t="str">
            <v/>
          </cell>
          <cell r="Y253" t="str">
            <v>AL1</v>
          </cell>
          <cell r="AA253">
            <v>2202030</v>
          </cell>
          <cell r="AB253">
            <v>44567</v>
          </cell>
          <cell r="AD253">
            <v>44571</v>
          </cell>
          <cell r="AE253">
            <v>44569</v>
          </cell>
        </row>
        <row r="254">
          <cell r="B254">
            <v>945214</v>
          </cell>
          <cell r="C254">
            <v>945206</v>
          </cell>
          <cell r="E254" t="str">
            <v>NBG5T7</v>
          </cell>
          <cell r="F254" t="str">
            <v>MHW507</v>
          </cell>
          <cell r="G254" t="str">
            <v>PHW507</v>
          </cell>
          <cell r="H254" t="str">
            <v xml:space="preserve">XBK </v>
          </cell>
          <cell r="I254" t="str">
            <v xml:space="preserve">D53 </v>
          </cell>
          <cell r="J254" t="str">
            <v>S</v>
          </cell>
          <cell r="K254">
            <v>30</v>
          </cell>
          <cell r="M254" t="str">
            <v>Thêm mới gửi ngày 6.1</v>
          </cell>
          <cell r="N254">
            <v>1</v>
          </cell>
          <cell r="O254">
            <v>44571</v>
          </cell>
          <cell r="Q254" t="str">
            <v>_____ _</v>
          </cell>
          <cell r="S254">
            <v>44573</v>
          </cell>
          <cell r="X254" t="str">
            <v/>
          </cell>
          <cell r="Y254" t="str">
            <v>AL1</v>
          </cell>
          <cell r="AA254">
            <v>2202030</v>
          </cell>
          <cell r="AB254">
            <v>44567</v>
          </cell>
          <cell r="AD254">
            <v>44571</v>
          </cell>
          <cell r="AE254">
            <v>44569</v>
          </cell>
        </row>
        <row r="255">
          <cell r="B255">
            <v>932508</v>
          </cell>
          <cell r="C255">
            <v>932507</v>
          </cell>
          <cell r="E255" t="str">
            <v>NBG5T7</v>
          </cell>
          <cell r="F255" t="str">
            <v>MHW507</v>
          </cell>
          <cell r="G255" t="str">
            <v>PHW507</v>
          </cell>
          <cell r="H255" t="str">
            <v xml:space="preserve">XBK </v>
          </cell>
          <cell r="I255" t="str">
            <v xml:space="preserve">D53 </v>
          </cell>
          <cell r="J255" t="str">
            <v>XL</v>
          </cell>
          <cell r="K255">
            <v>28</v>
          </cell>
          <cell r="M255" t="str">
            <v>Thêm mới gửi ngày 6.1</v>
          </cell>
          <cell r="N255">
            <v>2</v>
          </cell>
          <cell r="O255">
            <v>44571</v>
          </cell>
          <cell r="Q255" t="str">
            <v>_____ _</v>
          </cell>
          <cell r="S255">
            <v>44575</v>
          </cell>
          <cell r="X255" t="str">
            <v/>
          </cell>
          <cell r="Y255" t="str">
            <v>AL1</v>
          </cell>
          <cell r="AA255">
            <v>2202030</v>
          </cell>
          <cell r="AB255">
            <v>44567</v>
          </cell>
          <cell r="AD255">
            <v>44571</v>
          </cell>
          <cell r="AE255">
            <v>44569</v>
          </cell>
        </row>
        <row r="256">
          <cell r="B256">
            <v>934508</v>
          </cell>
          <cell r="C256">
            <v>934506</v>
          </cell>
          <cell r="E256" t="str">
            <v>NBG5T7</v>
          </cell>
          <cell r="F256" t="str">
            <v>MHW507</v>
          </cell>
          <cell r="G256" t="str">
            <v>PHW507</v>
          </cell>
          <cell r="H256" t="str">
            <v xml:space="preserve">XBK </v>
          </cell>
          <cell r="I256" t="str">
            <v xml:space="preserve">D53 </v>
          </cell>
          <cell r="J256" t="str">
            <v>L</v>
          </cell>
          <cell r="K256">
            <v>30</v>
          </cell>
          <cell r="M256" t="str">
            <v>Thêm mới gửi ngày 6.1</v>
          </cell>
          <cell r="N256">
            <v>2</v>
          </cell>
          <cell r="O256">
            <v>44571</v>
          </cell>
          <cell r="Q256" t="str">
            <v>_____ _</v>
          </cell>
          <cell r="S256">
            <v>44575</v>
          </cell>
          <cell r="X256" t="str">
            <v/>
          </cell>
          <cell r="Y256" t="str">
            <v>AL1</v>
          </cell>
          <cell r="AA256">
            <v>2202030</v>
          </cell>
          <cell r="AB256">
            <v>44567</v>
          </cell>
          <cell r="AD256">
            <v>44571</v>
          </cell>
          <cell r="AE256">
            <v>44569</v>
          </cell>
        </row>
        <row r="257">
          <cell r="B257"/>
          <cell r="C257"/>
          <cell r="D257"/>
          <cell r="E257"/>
          <cell r="F257"/>
          <cell r="G257"/>
          <cell r="H257"/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  <cell r="S257"/>
          <cell r="T257"/>
          <cell r="U257"/>
          <cell r="V257"/>
          <cell r="W257"/>
          <cell r="X257"/>
          <cell r="Y257"/>
          <cell r="Z257"/>
          <cell r="AA257"/>
          <cell r="AB257">
            <v>44568</v>
          </cell>
          <cell r="AC257"/>
          <cell r="AD257" t="str">
            <v/>
          </cell>
          <cell r="AE257">
            <v>44569</v>
          </cell>
        </row>
        <row r="258">
          <cell r="B258">
            <v>934517</v>
          </cell>
          <cell r="C258">
            <v>934509</v>
          </cell>
          <cell r="E258" t="str">
            <v>NBG5T7</v>
          </cell>
          <cell r="F258" t="str">
            <v>MHW507</v>
          </cell>
          <cell r="G258" t="str">
            <v>PHW507</v>
          </cell>
          <cell r="H258" t="str">
            <v xml:space="preserve">XBK </v>
          </cell>
          <cell r="I258" t="str">
            <v xml:space="preserve">D53 </v>
          </cell>
          <cell r="J258" t="str">
            <v>L</v>
          </cell>
          <cell r="K258">
            <v>30</v>
          </cell>
          <cell r="M258" t="str">
            <v>Thêm mới gửi ngày 6.1</v>
          </cell>
          <cell r="N258">
            <v>2</v>
          </cell>
          <cell r="O258">
            <v>44574</v>
          </cell>
          <cell r="Q258" t="str">
            <v>_____ _</v>
          </cell>
          <cell r="S258">
            <v>44576</v>
          </cell>
          <cell r="X258" t="str">
            <v/>
          </cell>
          <cell r="Y258" t="str">
            <v>AL1</v>
          </cell>
          <cell r="AA258">
            <v>2202031</v>
          </cell>
          <cell r="AB258">
            <v>44568</v>
          </cell>
          <cell r="AD258">
            <v>44574</v>
          </cell>
          <cell r="AE258">
            <v>44573</v>
          </cell>
        </row>
        <row r="259">
          <cell r="B259">
            <v>934521</v>
          </cell>
          <cell r="C259">
            <v>934520</v>
          </cell>
          <cell r="E259" t="str">
            <v>NBG5T7</v>
          </cell>
          <cell r="F259" t="str">
            <v>MHW507</v>
          </cell>
          <cell r="G259" t="str">
            <v>PHW507</v>
          </cell>
          <cell r="H259" t="str">
            <v xml:space="preserve">XBK </v>
          </cell>
          <cell r="I259" t="str">
            <v xml:space="preserve">D53 </v>
          </cell>
          <cell r="J259" t="str">
            <v>L</v>
          </cell>
          <cell r="K259">
            <v>30</v>
          </cell>
          <cell r="M259" t="str">
            <v>Thêm mới gửi ngày 6.1</v>
          </cell>
          <cell r="N259">
            <v>2</v>
          </cell>
          <cell r="O259">
            <v>44574</v>
          </cell>
          <cell r="Q259" t="str">
            <v>_____ _</v>
          </cell>
          <cell r="S259">
            <v>44576</v>
          </cell>
          <cell r="X259" t="str">
            <v/>
          </cell>
          <cell r="Y259" t="str">
            <v>AL1</v>
          </cell>
          <cell r="AA259">
            <v>2202031</v>
          </cell>
          <cell r="AB259">
            <v>44568</v>
          </cell>
          <cell r="AD259">
            <v>44574</v>
          </cell>
          <cell r="AE259">
            <v>44573</v>
          </cell>
        </row>
        <row r="260">
          <cell r="B260">
            <v>934524</v>
          </cell>
          <cell r="C260">
            <v>934523</v>
          </cell>
          <cell r="E260" t="str">
            <v>NBG5T7</v>
          </cell>
          <cell r="F260" t="str">
            <v>MHW507</v>
          </cell>
          <cell r="G260" t="str">
            <v>PHW507</v>
          </cell>
          <cell r="H260" t="str">
            <v xml:space="preserve">XBK </v>
          </cell>
          <cell r="I260" t="str">
            <v xml:space="preserve">D53 </v>
          </cell>
          <cell r="J260" t="str">
            <v>L</v>
          </cell>
          <cell r="K260">
            <v>30</v>
          </cell>
          <cell r="M260" t="str">
            <v>Thêm mới gửi ngày 6.1</v>
          </cell>
          <cell r="N260">
            <v>1</v>
          </cell>
          <cell r="O260">
            <v>44574</v>
          </cell>
          <cell r="Q260" t="str">
            <v>_____ _</v>
          </cell>
          <cell r="S260">
            <v>44576</v>
          </cell>
          <cell r="X260" t="str">
            <v/>
          </cell>
          <cell r="Y260" t="str">
            <v>AL1</v>
          </cell>
          <cell r="AA260">
            <v>2202031</v>
          </cell>
          <cell r="AB260">
            <v>44568</v>
          </cell>
          <cell r="AD260">
            <v>44574</v>
          </cell>
          <cell r="AE260">
            <v>44573</v>
          </cell>
        </row>
        <row r="261">
          <cell r="B261">
            <v>945219</v>
          </cell>
          <cell r="C261">
            <v>945218</v>
          </cell>
          <cell r="E261" t="str">
            <v>NBG5T7</v>
          </cell>
          <cell r="F261" t="str">
            <v>MHW507</v>
          </cell>
          <cell r="G261" t="str">
            <v>PHW507</v>
          </cell>
          <cell r="H261" t="str">
            <v xml:space="preserve">XBK </v>
          </cell>
          <cell r="I261" t="str">
            <v xml:space="preserve">D53 </v>
          </cell>
          <cell r="J261" t="str">
            <v>S</v>
          </cell>
          <cell r="K261">
            <v>30</v>
          </cell>
          <cell r="M261" t="str">
            <v>Thêm mới gửi ngày 6.1</v>
          </cell>
          <cell r="N261">
            <v>1</v>
          </cell>
          <cell r="O261">
            <v>44574</v>
          </cell>
          <cell r="Q261" t="str">
            <v>_____ _</v>
          </cell>
          <cell r="S261">
            <v>44576</v>
          </cell>
          <cell r="X261" t="str">
            <v/>
          </cell>
          <cell r="Y261" t="str">
            <v>AL1</v>
          </cell>
          <cell r="AA261">
            <v>2202031</v>
          </cell>
          <cell r="AB261">
            <v>44568</v>
          </cell>
          <cell r="AD261">
            <v>44574</v>
          </cell>
          <cell r="AE261">
            <v>44573</v>
          </cell>
        </row>
        <row r="262">
          <cell r="B262">
            <v>945316</v>
          </cell>
          <cell r="C262">
            <v>945315</v>
          </cell>
          <cell r="E262" t="str">
            <v>NBG5T7</v>
          </cell>
          <cell r="F262" t="str">
            <v>MHW507</v>
          </cell>
          <cell r="G262" t="str">
            <v>PHW507</v>
          </cell>
          <cell r="H262" t="str">
            <v xml:space="preserve">XBK </v>
          </cell>
          <cell r="I262" t="str">
            <v xml:space="preserve">D53 </v>
          </cell>
          <cell r="J262" t="str">
            <v>2XL</v>
          </cell>
          <cell r="K262">
            <v>28</v>
          </cell>
          <cell r="M262" t="str">
            <v>Thêm mới gửi ngày 6.1</v>
          </cell>
          <cell r="N262">
            <v>1</v>
          </cell>
          <cell r="O262">
            <v>44574</v>
          </cell>
          <cell r="Q262" t="str">
            <v>_____ _</v>
          </cell>
          <cell r="S262">
            <v>44576</v>
          </cell>
          <cell r="X262" t="str">
            <v/>
          </cell>
          <cell r="Y262" t="str">
            <v>AL1</v>
          </cell>
          <cell r="AA262">
            <v>2202031</v>
          </cell>
          <cell r="AB262">
            <v>44568</v>
          </cell>
          <cell r="AD262">
            <v>44574</v>
          </cell>
          <cell r="AE262">
            <v>44573</v>
          </cell>
        </row>
        <row r="263">
          <cell r="B263">
            <v>934545</v>
          </cell>
          <cell r="C263">
            <v>934544</v>
          </cell>
          <cell r="E263" t="str">
            <v>NBG5T7</v>
          </cell>
          <cell r="F263" t="str">
            <v>MHW507</v>
          </cell>
          <cell r="G263" t="str">
            <v>PHW507</v>
          </cell>
          <cell r="H263" t="str">
            <v xml:space="preserve">XBK </v>
          </cell>
          <cell r="I263" t="str">
            <v xml:space="preserve">D53 </v>
          </cell>
          <cell r="J263" t="str">
            <v>L</v>
          </cell>
          <cell r="K263">
            <v>30</v>
          </cell>
          <cell r="M263" t="str">
            <v>Thêm mới gửi ngày 6.1</v>
          </cell>
          <cell r="N263">
            <v>2</v>
          </cell>
          <cell r="O263">
            <v>44574</v>
          </cell>
          <cell r="Q263" t="str">
            <v>_____ _</v>
          </cell>
          <cell r="S263">
            <v>44577</v>
          </cell>
          <cell r="X263" t="str">
            <v/>
          </cell>
          <cell r="Y263" t="str">
            <v>AL1</v>
          </cell>
          <cell r="AA263">
            <v>2202031</v>
          </cell>
          <cell r="AB263">
            <v>44568</v>
          </cell>
          <cell r="AD263">
            <v>44574</v>
          </cell>
          <cell r="AE263">
            <v>44573</v>
          </cell>
        </row>
        <row r="264">
          <cell r="B264">
            <v>934551</v>
          </cell>
          <cell r="C264">
            <v>934550</v>
          </cell>
          <cell r="E264" t="str">
            <v>NBG5T7</v>
          </cell>
          <cell r="F264" t="str">
            <v>MHW507</v>
          </cell>
          <cell r="G264" t="str">
            <v>PHW507</v>
          </cell>
          <cell r="H264" t="str">
            <v xml:space="preserve">XBK </v>
          </cell>
          <cell r="I264" t="str">
            <v xml:space="preserve">D53 </v>
          </cell>
          <cell r="J264" t="str">
            <v>L</v>
          </cell>
          <cell r="K264">
            <v>30</v>
          </cell>
          <cell r="M264" t="str">
            <v>Thêm mới gửi ngày 6.1</v>
          </cell>
          <cell r="N264">
            <v>2</v>
          </cell>
          <cell r="O264">
            <v>44574</v>
          </cell>
          <cell r="Q264" t="str">
            <v>_____ _</v>
          </cell>
          <cell r="S264">
            <v>44577</v>
          </cell>
          <cell r="X264" t="str">
            <v/>
          </cell>
          <cell r="Y264" t="str">
            <v>AL1</v>
          </cell>
          <cell r="AA264">
            <v>2202031</v>
          </cell>
          <cell r="AB264">
            <v>44568</v>
          </cell>
          <cell r="AD264">
            <v>44574</v>
          </cell>
          <cell r="AE264">
            <v>44573</v>
          </cell>
        </row>
        <row r="265">
          <cell r="B265">
            <v>934553</v>
          </cell>
          <cell r="C265">
            <v>934552</v>
          </cell>
          <cell r="E265" t="str">
            <v>NBG5T7</v>
          </cell>
          <cell r="F265" t="str">
            <v>MHW507</v>
          </cell>
          <cell r="G265" t="str">
            <v>PHW507</v>
          </cell>
          <cell r="H265" t="str">
            <v xml:space="preserve">XBK </v>
          </cell>
          <cell r="I265" t="str">
            <v xml:space="preserve">D53 </v>
          </cell>
          <cell r="J265" t="str">
            <v>L</v>
          </cell>
          <cell r="K265">
            <v>30</v>
          </cell>
          <cell r="M265" t="str">
            <v>Thêm mới gửi ngày 6.1</v>
          </cell>
          <cell r="N265">
            <v>2</v>
          </cell>
          <cell r="O265">
            <v>44574</v>
          </cell>
          <cell r="Q265" t="str">
            <v>_____ _</v>
          </cell>
          <cell r="S265">
            <v>44577</v>
          </cell>
          <cell r="X265" t="str">
            <v/>
          </cell>
          <cell r="Y265" t="str">
            <v>AL1</v>
          </cell>
          <cell r="AA265">
            <v>2202031</v>
          </cell>
          <cell r="AB265">
            <v>44568</v>
          </cell>
          <cell r="AD265">
            <v>44574</v>
          </cell>
          <cell r="AE265">
            <v>44573</v>
          </cell>
        </row>
        <row r="266">
          <cell r="B266"/>
          <cell r="C266"/>
          <cell r="D266"/>
          <cell r="E266"/>
          <cell r="F266"/>
          <cell r="G266"/>
          <cell r="H266"/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  <cell r="S266"/>
          <cell r="T266"/>
          <cell r="U266"/>
          <cell r="V266"/>
          <cell r="W266"/>
          <cell r="X266"/>
          <cell r="Y266"/>
          <cell r="Z266"/>
          <cell r="AA266"/>
          <cell r="AB266">
            <v>44568</v>
          </cell>
          <cell r="AC266"/>
          <cell r="AD266" t="str">
            <v/>
          </cell>
          <cell r="AE266">
            <v>44573</v>
          </cell>
        </row>
        <row r="267">
          <cell r="B267">
            <v>942905</v>
          </cell>
          <cell r="C267">
            <v>942904</v>
          </cell>
          <cell r="E267" t="str">
            <v>NBG5W7</v>
          </cell>
          <cell r="F267" t="str">
            <v>MHG507</v>
          </cell>
          <cell r="G267" t="str">
            <v>PHG507</v>
          </cell>
          <cell r="H267" t="str">
            <v xml:space="preserve">100 </v>
          </cell>
          <cell r="I267" t="str">
            <v xml:space="preserve">IA9 </v>
          </cell>
          <cell r="J267" t="str">
            <v>M</v>
          </cell>
          <cell r="K267">
            <v>30</v>
          </cell>
          <cell r="M267" t="str">
            <v>Thêm mới gửi ngày 6.1</v>
          </cell>
          <cell r="N267">
            <v>1</v>
          </cell>
          <cell r="O267">
            <v>44572</v>
          </cell>
          <cell r="Q267" t="str">
            <v>Xoăn 3_____ _</v>
          </cell>
          <cell r="S267">
            <v>44574</v>
          </cell>
          <cell r="X267" t="str">
            <v/>
          </cell>
          <cell r="Y267" t="str">
            <v>AL1</v>
          </cell>
          <cell r="AA267">
            <v>2202032</v>
          </cell>
          <cell r="AB267">
            <v>44568</v>
          </cell>
          <cell r="AD267">
            <v>44572</v>
          </cell>
          <cell r="AE267">
            <v>44571</v>
          </cell>
        </row>
        <row r="268">
          <cell r="B268">
            <v>942907</v>
          </cell>
          <cell r="C268">
            <v>942906</v>
          </cell>
          <cell r="E268" t="str">
            <v>NBG5W7</v>
          </cell>
          <cell r="F268" t="str">
            <v>MHG507</v>
          </cell>
          <cell r="G268" t="str">
            <v>PHG507</v>
          </cell>
          <cell r="H268" t="str">
            <v xml:space="preserve">100 </v>
          </cell>
          <cell r="I268" t="str">
            <v xml:space="preserve">IA9 </v>
          </cell>
          <cell r="J268" t="str">
            <v>M</v>
          </cell>
          <cell r="K268">
            <v>30</v>
          </cell>
          <cell r="M268" t="str">
            <v>Thêm mới gửi ngày 6.1</v>
          </cell>
          <cell r="N268">
            <v>1</v>
          </cell>
          <cell r="O268">
            <v>44572</v>
          </cell>
          <cell r="Q268" t="str">
            <v>Xoăn 3_____ _</v>
          </cell>
          <cell r="S268">
            <v>44575</v>
          </cell>
          <cell r="X268" t="str">
            <v/>
          </cell>
          <cell r="Y268" t="str">
            <v>AL1</v>
          </cell>
          <cell r="AA268">
            <v>2202032</v>
          </cell>
          <cell r="AB268">
            <v>44568</v>
          </cell>
          <cell r="AD268">
            <v>44572</v>
          </cell>
          <cell r="AE268">
            <v>44571</v>
          </cell>
        </row>
        <row r="269">
          <cell r="B269">
            <v>942909</v>
          </cell>
          <cell r="C269">
            <v>942908</v>
          </cell>
          <cell r="E269" t="str">
            <v>NBG5W7</v>
          </cell>
          <cell r="F269" t="str">
            <v>MHG507</v>
          </cell>
          <cell r="G269" t="str">
            <v>PHG507</v>
          </cell>
          <cell r="H269" t="str">
            <v xml:space="preserve">100 </v>
          </cell>
          <cell r="I269" t="str">
            <v xml:space="preserve">IA9 </v>
          </cell>
          <cell r="J269" t="str">
            <v>M</v>
          </cell>
          <cell r="K269">
            <v>30</v>
          </cell>
          <cell r="M269" t="str">
            <v>Thêm mới gửi ngày 6.1</v>
          </cell>
          <cell r="N269">
            <v>1</v>
          </cell>
          <cell r="O269">
            <v>44572</v>
          </cell>
          <cell r="Q269" t="str">
            <v>Xoăn 3_____ _</v>
          </cell>
          <cell r="S269">
            <v>44575</v>
          </cell>
          <cell r="X269" t="str">
            <v/>
          </cell>
          <cell r="Y269" t="str">
            <v>AL1</v>
          </cell>
          <cell r="AA269">
            <v>2202032</v>
          </cell>
          <cell r="AB269">
            <v>44568</v>
          </cell>
          <cell r="AD269">
            <v>44572</v>
          </cell>
          <cell r="AE269">
            <v>44571</v>
          </cell>
        </row>
        <row r="270">
          <cell r="B270">
            <v>942911</v>
          </cell>
          <cell r="C270">
            <v>942910</v>
          </cell>
          <cell r="E270" t="str">
            <v>NBG5W7</v>
          </cell>
          <cell r="F270" t="str">
            <v>MHG507</v>
          </cell>
          <cell r="G270" t="str">
            <v>PHG507</v>
          </cell>
          <cell r="H270" t="str">
            <v xml:space="preserve">100 </v>
          </cell>
          <cell r="I270" t="str">
            <v xml:space="preserve">IA9 </v>
          </cell>
          <cell r="J270" t="str">
            <v>M</v>
          </cell>
          <cell r="K270">
            <v>30</v>
          </cell>
          <cell r="M270" t="str">
            <v>Thêm mới gửi ngày 6.1</v>
          </cell>
          <cell r="N270">
            <v>1</v>
          </cell>
          <cell r="O270">
            <v>44572</v>
          </cell>
          <cell r="Q270" t="str">
            <v>Xoăn 3_____ _</v>
          </cell>
          <cell r="S270">
            <v>44575</v>
          </cell>
          <cell r="X270" t="str">
            <v/>
          </cell>
          <cell r="Y270" t="str">
            <v>AL1</v>
          </cell>
          <cell r="AA270">
            <v>2202032</v>
          </cell>
          <cell r="AB270">
            <v>44568</v>
          </cell>
          <cell r="AD270">
            <v>44572</v>
          </cell>
          <cell r="AE270">
            <v>44571</v>
          </cell>
        </row>
        <row r="271">
          <cell r="B271">
            <v>942918</v>
          </cell>
          <cell r="C271">
            <v>942912</v>
          </cell>
          <cell r="E271" t="str">
            <v>NBG5W7</v>
          </cell>
          <cell r="F271" t="str">
            <v>MHG507</v>
          </cell>
          <cell r="G271" t="str">
            <v>PHG507</v>
          </cell>
          <cell r="H271" t="str">
            <v xml:space="preserve">100 </v>
          </cell>
          <cell r="I271" t="str">
            <v xml:space="preserve">IA9 </v>
          </cell>
          <cell r="J271" t="str">
            <v>M</v>
          </cell>
          <cell r="K271">
            <v>30</v>
          </cell>
          <cell r="M271" t="str">
            <v>Thêm mới gửi ngày 6.1</v>
          </cell>
          <cell r="N271">
            <v>1</v>
          </cell>
          <cell r="O271">
            <v>44572</v>
          </cell>
          <cell r="Q271" t="str">
            <v>Xoăn 3_____ _</v>
          </cell>
          <cell r="S271">
            <v>44575</v>
          </cell>
          <cell r="X271" t="str">
            <v/>
          </cell>
          <cell r="Y271" t="str">
            <v>AL1</v>
          </cell>
          <cell r="AA271">
            <v>2202032</v>
          </cell>
          <cell r="AB271">
            <v>44568</v>
          </cell>
          <cell r="AD271">
            <v>44572</v>
          </cell>
          <cell r="AE271">
            <v>44571</v>
          </cell>
        </row>
        <row r="272">
          <cell r="B272">
            <v>942928</v>
          </cell>
          <cell r="C272">
            <v>942927</v>
          </cell>
          <cell r="E272" t="str">
            <v>NBG5W7</v>
          </cell>
          <cell r="F272" t="str">
            <v>MHG507</v>
          </cell>
          <cell r="G272" t="str">
            <v>PHG507</v>
          </cell>
          <cell r="H272" t="str">
            <v xml:space="preserve">100 </v>
          </cell>
          <cell r="I272" t="str">
            <v xml:space="preserve">IA9 </v>
          </cell>
          <cell r="J272" t="str">
            <v>M</v>
          </cell>
          <cell r="K272">
            <v>30</v>
          </cell>
          <cell r="M272" t="str">
            <v>Thêm mới gửi ngày 6.1</v>
          </cell>
          <cell r="N272">
            <v>1</v>
          </cell>
          <cell r="O272">
            <v>44572</v>
          </cell>
          <cell r="Q272" t="str">
            <v>Xoăn 3_____ _</v>
          </cell>
          <cell r="S272">
            <v>44576</v>
          </cell>
          <cell r="X272" t="str">
            <v/>
          </cell>
          <cell r="Y272" t="str">
            <v>AL1</v>
          </cell>
          <cell r="AA272">
            <v>2202032</v>
          </cell>
          <cell r="AB272">
            <v>44568</v>
          </cell>
          <cell r="AD272">
            <v>44572</v>
          </cell>
          <cell r="AE272">
            <v>44571</v>
          </cell>
        </row>
        <row r="273">
          <cell r="B273">
            <v>942930</v>
          </cell>
          <cell r="C273">
            <v>942929</v>
          </cell>
          <cell r="E273" t="str">
            <v>NBG5W7</v>
          </cell>
          <cell r="F273" t="str">
            <v>MHG507</v>
          </cell>
          <cell r="G273" t="str">
            <v>PHG507</v>
          </cell>
          <cell r="H273" t="str">
            <v xml:space="preserve">100 </v>
          </cell>
          <cell r="I273" t="str">
            <v xml:space="preserve">IA9 </v>
          </cell>
          <cell r="J273" t="str">
            <v>2XL</v>
          </cell>
          <cell r="K273">
            <v>28</v>
          </cell>
          <cell r="M273" t="str">
            <v>Thêm mới gửi ngày 6.1</v>
          </cell>
          <cell r="N273">
            <v>1</v>
          </cell>
          <cell r="O273">
            <v>44572</v>
          </cell>
          <cell r="Q273" t="str">
            <v>Xoăn 3_____ _</v>
          </cell>
          <cell r="S273">
            <v>44576</v>
          </cell>
          <cell r="X273" t="str">
            <v/>
          </cell>
          <cell r="Y273" t="str">
            <v>AL1</v>
          </cell>
          <cell r="AA273">
            <v>2202032</v>
          </cell>
          <cell r="AB273">
            <v>44568</v>
          </cell>
          <cell r="AD273">
            <v>44572</v>
          </cell>
          <cell r="AE273">
            <v>44571</v>
          </cell>
        </row>
        <row r="274">
          <cell r="B274">
            <v>942932</v>
          </cell>
          <cell r="C274">
            <v>942931</v>
          </cell>
          <cell r="E274" t="str">
            <v>NBG5W7</v>
          </cell>
          <cell r="F274" t="str">
            <v>MHG507</v>
          </cell>
          <cell r="G274" t="str">
            <v>PHG507</v>
          </cell>
          <cell r="H274" t="str">
            <v xml:space="preserve">100 </v>
          </cell>
          <cell r="I274" t="str">
            <v xml:space="preserve">IA9 </v>
          </cell>
          <cell r="J274" t="str">
            <v>2XL</v>
          </cell>
          <cell r="K274">
            <v>49</v>
          </cell>
          <cell r="M274" t="str">
            <v>Thêm mới gửi ngày 6.1</v>
          </cell>
          <cell r="N274">
            <v>1</v>
          </cell>
          <cell r="O274">
            <v>44572</v>
          </cell>
          <cell r="Q274" t="str">
            <v>Xoăn 3_____ _</v>
          </cell>
          <cell r="S274">
            <v>44576</v>
          </cell>
          <cell r="X274" t="str">
            <v/>
          </cell>
          <cell r="Y274" t="str">
            <v>AL1</v>
          </cell>
          <cell r="AA274">
            <v>2202032</v>
          </cell>
          <cell r="AB274">
            <v>44568</v>
          </cell>
          <cell r="AD274">
            <v>44572</v>
          </cell>
          <cell r="AE274">
            <v>44571</v>
          </cell>
        </row>
        <row r="275">
          <cell r="B275">
            <v>355043</v>
          </cell>
          <cell r="C275">
            <v>355042</v>
          </cell>
          <cell r="E275" t="str">
            <v>NBGWT7</v>
          </cell>
          <cell r="F275" t="str">
            <v>MHW507</v>
          </cell>
          <cell r="G275" t="str">
            <v>PHW507</v>
          </cell>
          <cell r="H275" t="str">
            <v xml:space="preserve">100 </v>
          </cell>
          <cell r="I275" t="str">
            <v xml:space="preserve">IA9 </v>
          </cell>
          <cell r="J275" t="str">
            <v>M</v>
          </cell>
          <cell r="K275">
            <v>36</v>
          </cell>
          <cell r="M275" t="str">
            <v>Thêm mới gửi ngày 6.1</v>
          </cell>
          <cell r="N275">
            <v>2</v>
          </cell>
          <cell r="O275">
            <v>44572</v>
          </cell>
          <cell r="Q275" t="str">
            <v>Xoăn 3_____ _</v>
          </cell>
          <cell r="S275">
            <v>44574</v>
          </cell>
          <cell r="X275" t="str">
            <v/>
          </cell>
          <cell r="Y275" t="str">
            <v>AL1</v>
          </cell>
          <cell r="AA275">
            <v>2202032</v>
          </cell>
          <cell r="AB275">
            <v>44568</v>
          </cell>
          <cell r="AD275">
            <v>44572</v>
          </cell>
          <cell r="AE275">
            <v>44571</v>
          </cell>
        </row>
        <row r="276">
          <cell r="B276">
            <v>933485</v>
          </cell>
          <cell r="C276">
            <v>933484</v>
          </cell>
          <cell r="E276" t="str">
            <v>NBGWT7</v>
          </cell>
          <cell r="F276" t="str">
            <v>MHW507</v>
          </cell>
          <cell r="G276" t="str">
            <v>PHW507</v>
          </cell>
          <cell r="H276" t="str">
            <v xml:space="preserve">100 </v>
          </cell>
          <cell r="I276" t="str">
            <v xml:space="preserve">IA9 </v>
          </cell>
          <cell r="J276" t="str">
            <v>L</v>
          </cell>
          <cell r="K276">
            <v>30</v>
          </cell>
          <cell r="M276" t="str">
            <v>Thêm mới gửi ngày 6.1</v>
          </cell>
          <cell r="N276">
            <v>1</v>
          </cell>
          <cell r="O276">
            <v>44572</v>
          </cell>
          <cell r="Q276" t="str">
            <v>Xoăn 3_____ _</v>
          </cell>
          <cell r="S276">
            <v>44574</v>
          </cell>
          <cell r="X276" t="str">
            <v/>
          </cell>
          <cell r="Y276" t="str">
            <v>AL1</v>
          </cell>
          <cell r="AA276">
            <v>2202032</v>
          </cell>
          <cell r="AB276">
            <v>44568</v>
          </cell>
          <cell r="AD276">
            <v>44572</v>
          </cell>
          <cell r="AE276">
            <v>44571</v>
          </cell>
        </row>
        <row r="277">
          <cell r="B277">
            <v>933487</v>
          </cell>
          <cell r="C277">
            <v>933486</v>
          </cell>
          <cell r="E277" t="str">
            <v>NBGWT7</v>
          </cell>
          <cell r="F277" t="str">
            <v>MHW507</v>
          </cell>
          <cell r="G277" t="str">
            <v>PHW507</v>
          </cell>
          <cell r="H277" t="str">
            <v xml:space="preserve">100 </v>
          </cell>
          <cell r="I277" t="str">
            <v xml:space="preserve">IA9 </v>
          </cell>
          <cell r="J277" t="str">
            <v>L</v>
          </cell>
          <cell r="K277">
            <v>30</v>
          </cell>
          <cell r="M277" t="str">
            <v>Thêm mới gửi ngày 6.1</v>
          </cell>
          <cell r="N277">
            <v>1</v>
          </cell>
          <cell r="O277">
            <v>44572</v>
          </cell>
          <cell r="Q277" t="str">
            <v>Xoăn 3_____ _</v>
          </cell>
          <cell r="S277">
            <v>44574</v>
          </cell>
          <cell r="X277" t="str">
            <v/>
          </cell>
          <cell r="Y277" t="str">
            <v>AL1</v>
          </cell>
          <cell r="AA277">
            <v>2202032</v>
          </cell>
          <cell r="AB277">
            <v>44568</v>
          </cell>
          <cell r="AD277">
            <v>44572</v>
          </cell>
          <cell r="AE277">
            <v>44571</v>
          </cell>
        </row>
        <row r="278">
          <cell r="B278">
            <v>933505</v>
          </cell>
          <cell r="C278">
            <v>933504</v>
          </cell>
          <cell r="E278" t="str">
            <v>NBGWT7</v>
          </cell>
          <cell r="F278" t="str">
            <v>MHW507</v>
          </cell>
          <cell r="G278" t="str">
            <v>PHW507</v>
          </cell>
          <cell r="H278" t="str">
            <v xml:space="preserve">100 </v>
          </cell>
          <cell r="I278" t="str">
            <v xml:space="preserve">IA9 </v>
          </cell>
          <cell r="J278" t="str">
            <v>L</v>
          </cell>
          <cell r="K278">
            <v>30</v>
          </cell>
          <cell r="M278" t="str">
            <v>Thêm mới gửi ngày 6.1</v>
          </cell>
          <cell r="N278">
            <v>1</v>
          </cell>
          <cell r="O278">
            <v>44572</v>
          </cell>
          <cell r="Q278" t="str">
            <v>Xoăn 3_____ _</v>
          </cell>
          <cell r="S278">
            <v>44574</v>
          </cell>
          <cell r="X278" t="str">
            <v/>
          </cell>
          <cell r="Y278" t="str">
            <v>AL1</v>
          </cell>
          <cell r="AA278">
            <v>2202032</v>
          </cell>
          <cell r="AB278">
            <v>44568</v>
          </cell>
          <cell r="AD278">
            <v>44572</v>
          </cell>
          <cell r="AE278">
            <v>44571</v>
          </cell>
        </row>
        <row r="279">
          <cell r="B279">
            <v>355049</v>
          </cell>
          <cell r="C279">
            <v>355048</v>
          </cell>
          <cell r="E279" t="str">
            <v>NBGWT7</v>
          </cell>
          <cell r="F279" t="str">
            <v>MHW507</v>
          </cell>
          <cell r="G279" t="str">
            <v>PHW507</v>
          </cell>
          <cell r="H279" t="str">
            <v xml:space="preserve">100 </v>
          </cell>
          <cell r="I279" t="str">
            <v xml:space="preserve">IA9 </v>
          </cell>
          <cell r="J279" t="str">
            <v>M</v>
          </cell>
          <cell r="K279">
            <v>36</v>
          </cell>
          <cell r="M279" t="str">
            <v>Thêm mới gửi ngày 6.1</v>
          </cell>
          <cell r="N279">
            <v>2</v>
          </cell>
          <cell r="O279">
            <v>44572</v>
          </cell>
          <cell r="Q279" t="str">
            <v>Xoăn 3_____ _</v>
          </cell>
          <cell r="S279">
            <v>44575</v>
          </cell>
          <cell r="X279" t="str">
            <v/>
          </cell>
          <cell r="Y279" t="str">
            <v>AL1</v>
          </cell>
          <cell r="AA279">
            <v>2202032</v>
          </cell>
          <cell r="AB279">
            <v>44568</v>
          </cell>
          <cell r="AD279">
            <v>44572</v>
          </cell>
          <cell r="AE279">
            <v>44571</v>
          </cell>
        </row>
        <row r="280">
          <cell r="B280">
            <v>928857</v>
          </cell>
          <cell r="C280">
            <v>928856</v>
          </cell>
          <cell r="E280" t="str">
            <v>NBGWT7</v>
          </cell>
          <cell r="F280" t="str">
            <v>MHW507</v>
          </cell>
          <cell r="G280" t="str">
            <v>PHW507</v>
          </cell>
          <cell r="H280" t="str">
            <v xml:space="preserve">100 </v>
          </cell>
          <cell r="I280" t="str">
            <v xml:space="preserve">IA9 </v>
          </cell>
          <cell r="J280" t="str">
            <v>L</v>
          </cell>
          <cell r="K280">
            <v>30</v>
          </cell>
          <cell r="M280" t="str">
            <v>Thêm mới gửi ngày 6.1</v>
          </cell>
          <cell r="N280">
            <v>2</v>
          </cell>
          <cell r="O280">
            <v>44572</v>
          </cell>
          <cell r="Q280" t="str">
            <v>Xoăn 3_____ _</v>
          </cell>
          <cell r="S280">
            <v>44575</v>
          </cell>
          <cell r="X280" t="str">
            <v/>
          </cell>
          <cell r="Y280" t="str">
            <v>AL1</v>
          </cell>
          <cell r="AA280">
            <v>2202032</v>
          </cell>
          <cell r="AB280">
            <v>44568</v>
          </cell>
          <cell r="AD280">
            <v>44572</v>
          </cell>
          <cell r="AE280">
            <v>44571</v>
          </cell>
        </row>
        <row r="281">
          <cell r="B281">
            <v>928859</v>
          </cell>
          <cell r="C281">
            <v>928858</v>
          </cell>
          <cell r="E281" t="str">
            <v>NBGWT7</v>
          </cell>
          <cell r="F281" t="str">
            <v>MHW507</v>
          </cell>
          <cell r="G281" t="str">
            <v>PHW507</v>
          </cell>
          <cell r="H281" t="str">
            <v xml:space="preserve">100 </v>
          </cell>
          <cell r="I281" t="str">
            <v xml:space="preserve">IA9 </v>
          </cell>
          <cell r="J281" t="str">
            <v>L</v>
          </cell>
          <cell r="K281">
            <v>30</v>
          </cell>
          <cell r="M281" t="str">
            <v>Thêm mới gửi ngày 6.1</v>
          </cell>
          <cell r="N281">
            <v>2</v>
          </cell>
          <cell r="O281">
            <v>44572</v>
          </cell>
          <cell r="Q281" t="str">
            <v>Xoăn 3_____ _</v>
          </cell>
          <cell r="S281">
            <v>44575</v>
          </cell>
          <cell r="X281" t="str">
            <v/>
          </cell>
          <cell r="Y281" t="str">
            <v>AL1</v>
          </cell>
          <cell r="AA281">
            <v>2202032</v>
          </cell>
          <cell r="AB281">
            <v>44568</v>
          </cell>
          <cell r="AD281">
            <v>44572</v>
          </cell>
          <cell r="AE281">
            <v>44571</v>
          </cell>
        </row>
        <row r="282">
          <cell r="B282">
            <v>928881</v>
          </cell>
          <cell r="C282">
            <v>928860</v>
          </cell>
          <cell r="E282" t="str">
            <v>NBGWT7</v>
          </cell>
          <cell r="F282" t="str">
            <v>MHW507</v>
          </cell>
          <cell r="G282" t="str">
            <v>PHW507</v>
          </cell>
          <cell r="H282" t="str">
            <v xml:space="preserve">100 </v>
          </cell>
          <cell r="I282" t="str">
            <v xml:space="preserve">IA9 </v>
          </cell>
          <cell r="J282" t="str">
            <v>L</v>
          </cell>
          <cell r="K282">
            <v>51</v>
          </cell>
          <cell r="M282" t="str">
            <v>Thêm mới gửi ngày 6.1</v>
          </cell>
          <cell r="N282">
            <v>2</v>
          </cell>
          <cell r="O282">
            <v>44572</v>
          </cell>
          <cell r="Q282" t="str">
            <v>Xoăn 3_____ _</v>
          </cell>
          <cell r="S282">
            <v>44575</v>
          </cell>
          <cell r="X282" t="str">
            <v/>
          </cell>
          <cell r="Y282" t="str">
            <v>AL1</v>
          </cell>
          <cell r="AA282">
            <v>2202032</v>
          </cell>
          <cell r="AB282">
            <v>44568</v>
          </cell>
          <cell r="AD282">
            <v>44572</v>
          </cell>
          <cell r="AE282">
            <v>44571</v>
          </cell>
        </row>
        <row r="283">
          <cell r="B283">
            <v>933299</v>
          </cell>
          <cell r="C283">
            <v>933298</v>
          </cell>
          <cell r="E283" t="str">
            <v>NBGWT7</v>
          </cell>
          <cell r="F283" t="str">
            <v>MHW507</v>
          </cell>
          <cell r="G283" t="str">
            <v>PHW507</v>
          </cell>
          <cell r="H283" t="str">
            <v xml:space="preserve">100 </v>
          </cell>
          <cell r="I283" t="str">
            <v xml:space="preserve">IA9 </v>
          </cell>
          <cell r="J283" t="str">
            <v>XL</v>
          </cell>
          <cell r="K283">
            <v>28</v>
          </cell>
          <cell r="M283" t="str">
            <v>Thêm mới gửi ngày 6.1</v>
          </cell>
          <cell r="N283">
            <v>1</v>
          </cell>
          <cell r="O283">
            <v>44572</v>
          </cell>
          <cell r="Q283" t="str">
            <v>Xoăn 3_____ _</v>
          </cell>
          <cell r="S283">
            <v>44575</v>
          </cell>
          <cell r="X283" t="str">
            <v/>
          </cell>
          <cell r="Y283" t="str">
            <v>AL1</v>
          </cell>
          <cell r="AA283">
            <v>2202032</v>
          </cell>
          <cell r="AB283">
            <v>44568</v>
          </cell>
          <cell r="AD283">
            <v>44572</v>
          </cell>
          <cell r="AE283">
            <v>44571</v>
          </cell>
        </row>
        <row r="284">
          <cell r="B284">
            <v>933303</v>
          </cell>
          <cell r="C284">
            <v>933300</v>
          </cell>
          <cell r="E284" t="str">
            <v>NBGWT7</v>
          </cell>
          <cell r="F284" t="str">
            <v>MHW507</v>
          </cell>
          <cell r="G284" t="str">
            <v>PHW507</v>
          </cell>
          <cell r="H284" t="str">
            <v xml:space="preserve">100 </v>
          </cell>
          <cell r="I284" t="str">
            <v xml:space="preserve">IA9 </v>
          </cell>
          <cell r="J284" t="str">
            <v>XL</v>
          </cell>
          <cell r="K284">
            <v>28</v>
          </cell>
          <cell r="M284" t="str">
            <v>Thêm mới gửi ngày 6.1</v>
          </cell>
          <cell r="N284">
            <v>1</v>
          </cell>
          <cell r="O284">
            <v>44572</v>
          </cell>
          <cell r="Q284" t="str">
            <v>Xoăn 3_____ _</v>
          </cell>
          <cell r="S284">
            <v>44575</v>
          </cell>
          <cell r="X284" t="str">
            <v/>
          </cell>
          <cell r="Y284" t="str">
            <v>AL1</v>
          </cell>
          <cell r="AA284">
            <v>2202032</v>
          </cell>
          <cell r="AB284">
            <v>44568</v>
          </cell>
          <cell r="AD284">
            <v>44572</v>
          </cell>
          <cell r="AE284">
            <v>44571</v>
          </cell>
        </row>
        <row r="285">
          <cell r="B285">
            <v>933305</v>
          </cell>
          <cell r="C285">
            <v>933304</v>
          </cell>
          <cell r="E285" t="str">
            <v>NBGWT7</v>
          </cell>
          <cell r="F285" t="str">
            <v>MHW507</v>
          </cell>
          <cell r="G285" t="str">
            <v>PHW507</v>
          </cell>
          <cell r="H285" t="str">
            <v xml:space="preserve">100 </v>
          </cell>
          <cell r="I285" t="str">
            <v xml:space="preserve">IA9 </v>
          </cell>
          <cell r="J285" t="str">
            <v>XL</v>
          </cell>
          <cell r="K285">
            <v>28</v>
          </cell>
          <cell r="M285" t="str">
            <v>Thêm mới gửi ngày 6.1</v>
          </cell>
          <cell r="N285">
            <v>1</v>
          </cell>
          <cell r="O285">
            <v>44572</v>
          </cell>
          <cell r="Q285" t="str">
            <v>Xoăn 3_____ _</v>
          </cell>
          <cell r="S285">
            <v>44575</v>
          </cell>
          <cell r="X285" t="str">
            <v/>
          </cell>
          <cell r="Y285" t="str">
            <v>AL1</v>
          </cell>
          <cell r="AA285">
            <v>2202032</v>
          </cell>
          <cell r="AB285">
            <v>44568</v>
          </cell>
          <cell r="AD285">
            <v>44572</v>
          </cell>
          <cell r="AE285">
            <v>44571</v>
          </cell>
        </row>
        <row r="286">
          <cell r="B286">
            <v>933307</v>
          </cell>
          <cell r="C286">
            <v>933306</v>
          </cell>
          <cell r="E286" t="str">
            <v>NBGWT7</v>
          </cell>
          <cell r="F286" t="str">
            <v>MHW507</v>
          </cell>
          <cell r="G286" t="str">
            <v>PHW507</v>
          </cell>
          <cell r="H286" t="str">
            <v xml:space="preserve">100 </v>
          </cell>
          <cell r="I286" t="str">
            <v xml:space="preserve">IA9 </v>
          </cell>
          <cell r="J286" t="str">
            <v>XL</v>
          </cell>
          <cell r="K286">
            <v>28</v>
          </cell>
          <cell r="M286" t="str">
            <v>Thêm mới gửi ngày 6.1</v>
          </cell>
          <cell r="N286">
            <v>1</v>
          </cell>
          <cell r="O286">
            <v>44572</v>
          </cell>
          <cell r="Q286" t="str">
            <v>Xoăn 3_____ _</v>
          </cell>
          <cell r="S286">
            <v>44575</v>
          </cell>
          <cell r="X286" t="str">
            <v/>
          </cell>
          <cell r="Y286" t="str">
            <v>AL1</v>
          </cell>
          <cell r="AA286">
            <v>2202032</v>
          </cell>
          <cell r="AB286">
            <v>44568</v>
          </cell>
          <cell r="AD286">
            <v>44572</v>
          </cell>
          <cell r="AE286">
            <v>44571</v>
          </cell>
        </row>
        <row r="287">
          <cell r="B287">
            <v>933309</v>
          </cell>
          <cell r="C287">
            <v>933308</v>
          </cell>
          <cell r="E287" t="str">
            <v>NBGWT7</v>
          </cell>
          <cell r="F287" t="str">
            <v>MHW507</v>
          </cell>
          <cell r="G287" t="str">
            <v>PHW507</v>
          </cell>
          <cell r="H287" t="str">
            <v xml:space="preserve">100 </v>
          </cell>
          <cell r="I287" t="str">
            <v xml:space="preserve">IA9 </v>
          </cell>
          <cell r="J287" t="str">
            <v>XL</v>
          </cell>
          <cell r="K287">
            <v>28</v>
          </cell>
          <cell r="M287" t="str">
            <v>Thêm mới gửi ngày 6.1</v>
          </cell>
          <cell r="N287">
            <v>1</v>
          </cell>
          <cell r="O287">
            <v>44572</v>
          </cell>
          <cell r="Q287" t="str">
            <v>Xoăn 3_____ _</v>
          </cell>
          <cell r="S287">
            <v>44575</v>
          </cell>
          <cell r="X287" t="str">
            <v/>
          </cell>
          <cell r="Y287" t="str">
            <v>AL1</v>
          </cell>
          <cell r="AA287">
            <v>2202032</v>
          </cell>
          <cell r="AB287">
            <v>44568</v>
          </cell>
          <cell r="AD287">
            <v>44572</v>
          </cell>
          <cell r="AE287">
            <v>44571</v>
          </cell>
        </row>
        <row r="288">
          <cell r="B288">
            <v>933482</v>
          </cell>
          <cell r="C288">
            <v>933481</v>
          </cell>
          <cell r="E288" t="str">
            <v>NBGWT7</v>
          </cell>
          <cell r="F288" t="str">
            <v>MHW507</v>
          </cell>
          <cell r="G288" t="str">
            <v>PHW507</v>
          </cell>
          <cell r="H288" t="str">
            <v xml:space="preserve">100 </v>
          </cell>
          <cell r="I288" t="str">
            <v xml:space="preserve">IA9 </v>
          </cell>
          <cell r="J288" t="str">
            <v>L</v>
          </cell>
          <cell r="K288">
            <v>30</v>
          </cell>
          <cell r="M288" t="str">
            <v>Thêm mới gửi ngày 6.1</v>
          </cell>
          <cell r="N288">
            <v>1</v>
          </cell>
          <cell r="O288">
            <v>44572</v>
          </cell>
          <cell r="Q288" t="str">
            <v>Xoăn 3_____ _</v>
          </cell>
          <cell r="S288">
            <v>44575</v>
          </cell>
          <cell r="X288" t="str">
            <v/>
          </cell>
          <cell r="Y288" t="str">
            <v>AL1</v>
          </cell>
          <cell r="AA288">
            <v>2202032</v>
          </cell>
          <cell r="AB288">
            <v>44568</v>
          </cell>
          <cell r="AD288">
            <v>44572</v>
          </cell>
          <cell r="AE288">
            <v>44571</v>
          </cell>
        </row>
        <row r="289">
          <cell r="B289">
            <v>933507</v>
          </cell>
          <cell r="C289">
            <v>933506</v>
          </cell>
          <cell r="E289" t="str">
            <v>NBGWT7</v>
          </cell>
          <cell r="F289" t="str">
            <v>MHW507</v>
          </cell>
          <cell r="G289" t="str">
            <v>PHW507</v>
          </cell>
          <cell r="H289" t="str">
            <v xml:space="preserve">100 </v>
          </cell>
          <cell r="I289" t="str">
            <v xml:space="preserve">IA9 </v>
          </cell>
          <cell r="J289" t="str">
            <v>L</v>
          </cell>
          <cell r="K289">
            <v>30</v>
          </cell>
          <cell r="M289" t="str">
            <v>Thêm mới gửi ngày 6.1</v>
          </cell>
          <cell r="N289">
            <v>1</v>
          </cell>
          <cell r="O289">
            <v>44572</v>
          </cell>
          <cell r="Q289" t="str">
            <v>Xoăn 3_____ _</v>
          </cell>
          <cell r="S289">
            <v>44575</v>
          </cell>
          <cell r="X289" t="str">
            <v/>
          </cell>
          <cell r="Y289" t="str">
            <v>AL1</v>
          </cell>
          <cell r="AA289">
            <v>2202032</v>
          </cell>
          <cell r="AB289">
            <v>44568</v>
          </cell>
          <cell r="AD289">
            <v>44572</v>
          </cell>
          <cell r="AE289">
            <v>44571</v>
          </cell>
        </row>
        <row r="290">
          <cell r="B290">
            <v>933509</v>
          </cell>
          <cell r="C290">
            <v>933508</v>
          </cell>
          <cell r="E290" t="str">
            <v>NBGWT7</v>
          </cell>
          <cell r="F290" t="str">
            <v>MHW507</v>
          </cell>
          <cell r="G290" t="str">
            <v>PHW507</v>
          </cell>
          <cell r="H290" t="str">
            <v xml:space="preserve">100 </v>
          </cell>
          <cell r="I290" t="str">
            <v xml:space="preserve">IA9 </v>
          </cell>
          <cell r="J290" t="str">
            <v>L</v>
          </cell>
          <cell r="K290">
            <v>30</v>
          </cell>
          <cell r="M290" t="str">
            <v>Thêm mới gửi ngày 6.1</v>
          </cell>
          <cell r="N290">
            <v>1</v>
          </cell>
          <cell r="O290">
            <v>44572</v>
          </cell>
          <cell r="Q290" t="str">
            <v>Xoăn 3_____ _</v>
          </cell>
          <cell r="S290">
            <v>44575</v>
          </cell>
          <cell r="X290" t="str">
            <v/>
          </cell>
          <cell r="Y290" t="str">
            <v>AL1</v>
          </cell>
          <cell r="AA290">
            <v>2202032</v>
          </cell>
          <cell r="AB290">
            <v>44568</v>
          </cell>
          <cell r="AD290">
            <v>44572</v>
          </cell>
          <cell r="AE290">
            <v>44571</v>
          </cell>
        </row>
        <row r="291">
          <cell r="B291">
            <v>933511</v>
          </cell>
          <cell r="C291">
            <v>933510</v>
          </cell>
          <cell r="E291" t="str">
            <v>NBGWT7</v>
          </cell>
          <cell r="F291" t="str">
            <v>MHW507</v>
          </cell>
          <cell r="G291" t="str">
            <v>PHW507</v>
          </cell>
          <cell r="H291" t="str">
            <v xml:space="preserve">100 </v>
          </cell>
          <cell r="I291" t="str">
            <v xml:space="preserve">IA9 </v>
          </cell>
          <cell r="J291" t="str">
            <v>L</v>
          </cell>
          <cell r="K291">
            <v>30</v>
          </cell>
          <cell r="M291" t="str">
            <v>Thêm mới gửi ngày 6.1</v>
          </cell>
          <cell r="N291">
            <v>1</v>
          </cell>
          <cell r="O291">
            <v>44572</v>
          </cell>
          <cell r="Q291" t="str">
            <v>Xoăn 3_____ _</v>
          </cell>
          <cell r="S291">
            <v>44575</v>
          </cell>
          <cell r="X291" t="str">
            <v/>
          </cell>
          <cell r="Y291" t="str">
            <v>AL1</v>
          </cell>
          <cell r="AA291">
            <v>2202032</v>
          </cell>
          <cell r="AB291">
            <v>44568</v>
          </cell>
          <cell r="AD291">
            <v>44572</v>
          </cell>
          <cell r="AE291">
            <v>44571</v>
          </cell>
        </row>
        <row r="292">
          <cell r="B292">
            <v>933513</v>
          </cell>
          <cell r="C292">
            <v>933512</v>
          </cell>
          <cell r="E292" t="str">
            <v>NBGWT7</v>
          </cell>
          <cell r="F292" t="str">
            <v>MHW507</v>
          </cell>
          <cell r="G292" t="str">
            <v>PHW507</v>
          </cell>
          <cell r="H292" t="str">
            <v xml:space="preserve">100 </v>
          </cell>
          <cell r="I292" t="str">
            <v xml:space="preserve">IA9 </v>
          </cell>
          <cell r="J292" t="str">
            <v>L</v>
          </cell>
          <cell r="K292">
            <v>30</v>
          </cell>
          <cell r="M292" t="str">
            <v>Thêm mới gửi ngày 6.1</v>
          </cell>
          <cell r="N292">
            <v>1</v>
          </cell>
          <cell r="O292">
            <v>44572</v>
          </cell>
          <cell r="Q292" t="str">
            <v>Xoăn 3_____ _</v>
          </cell>
          <cell r="S292">
            <v>44575</v>
          </cell>
          <cell r="X292" t="str">
            <v/>
          </cell>
          <cell r="Y292" t="str">
            <v>AL1</v>
          </cell>
          <cell r="AA292">
            <v>2202032</v>
          </cell>
          <cell r="AB292">
            <v>44568</v>
          </cell>
          <cell r="AD292">
            <v>44572</v>
          </cell>
          <cell r="AE292">
            <v>44571</v>
          </cell>
        </row>
        <row r="293">
          <cell r="B293"/>
          <cell r="C293"/>
          <cell r="D293"/>
          <cell r="E293"/>
          <cell r="F293"/>
          <cell r="G293"/>
          <cell r="H293"/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  <cell r="S293"/>
          <cell r="T293"/>
          <cell r="U293"/>
          <cell r="V293"/>
          <cell r="W293"/>
          <cell r="X293"/>
          <cell r="Y293"/>
          <cell r="Z293"/>
          <cell r="AA293"/>
          <cell r="AB293">
            <v>44568</v>
          </cell>
          <cell r="AC293"/>
          <cell r="AD293" t="str">
            <v/>
          </cell>
          <cell r="AE293">
            <v>44571</v>
          </cell>
        </row>
        <row r="294">
          <cell r="B294">
            <v>355185</v>
          </cell>
          <cell r="C294">
            <v>355157</v>
          </cell>
          <cell r="E294" t="str">
            <v>NBGWT7</v>
          </cell>
          <cell r="F294" t="str">
            <v>MHW507</v>
          </cell>
          <cell r="G294" t="str">
            <v>PHW507</v>
          </cell>
          <cell r="H294" t="str">
            <v xml:space="preserve">100 </v>
          </cell>
          <cell r="I294" t="str">
            <v xml:space="preserve">IA9 </v>
          </cell>
          <cell r="J294" t="str">
            <v>L</v>
          </cell>
          <cell r="K294">
            <v>24</v>
          </cell>
          <cell r="M294" t="str">
            <v>Thêm mới gửi ngày 6.1</v>
          </cell>
          <cell r="N294">
            <v>2</v>
          </cell>
          <cell r="O294">
            <v>44574</v>
          </cell>
          <cell r="Q294" t="str">
            <v>Xoăn 3_____ _</v>
          </cell>
          <cell r="S294">
            <v>44576</v>
          </cell>
          <cell r="X294" t="str">
            <v/>
          </cell>
          <cell r="Y294" t="str">
            <v>AL1</v>
          </cell>
          <cell r="AA294">
            <v>2202033</v>
          </cell>
          <cell r="AB294">
            <v>44568</v>
          </cell>
          <cell r="AD294">
            <v>44574</v>
          </cell>
          <cell r="AE294">
            <v>44573</v>
          </cell>
        </row>
        <row r="295">
          <cell r="B295">
            <v>928887</v>
          </cell>
          <cell r="C295">
            <v>928886</v>
          </cell>
          <cell r="E295" t="str">
            <v>NBGWT7</v>
          </cell>
          <cell r="F295" t="str">
            <v>MHW507</v>
          </cell>
          <cell r="G295" t="str">
            <v>PHW507</v>
          </cell>
          <cell r="H295" t="str">
            <v xml:space="preserve">100 </v>
          </cell>
          <cell r="I295" t="str">
            <v xml:space="preserve">IA9 </v>
          </cell>
          <cell r="J295" t="str">
            <v>L</v>
          </cell>
          <cell r="K295">
            <v>30</v>
          </cell>
          <cell r="M295" t="str">
            <v>Thêm mới gửi ngày 6.1</v>
          </cell>
          <cell r="N295">
            <v>2</v>
          </cell>
          <cell r="O295">
            <v>44574</v>
          </cell>
          <cell r="Q295" t="str">
            <v>Xoăn 3_____ _</v>
          </cell>
          <cell r="S295">
            <v>44576</v>
          </cell>
          <cell r="X295" t="str">
            <v/>
          </cell>
          <cell r="Y295" t="str">
            <v>AL1</v>
          </cell>
          <cell r="AA295">
            <v>2202033</v>
          </cell>
          <cell r="AB295">
            <v>44568</v>
          </cell>
          <cell r="AD295">
            <v>44574</v>
          </cell>
          <cell r="AE295">
            <v>44573</v>
          </cell>
        </row>
        <row r="296">
          <cell r="B296">
            <v>928891</v>
          </cell>
          <cell r="C296">
            <v>928888</v>
          </cell>
          <cell r="E296" t="str">
            <v>NBGWT7</v>
          </cell>
          <cell r="F296" t="str">
            <v>MHW507</v>
          </cell>
          <cell r="G296" t="str">
            <v>PHW507</v>
          </cell>
          <cell r="H296" t="str">
            <v xml:space="preserve">100 </v>
          </cell>
          <cell r="I296" t="str">
            <v xml:space="preserve">IA9 </v>
          </cell>
          <cell r="J296" t="str">
            <v>L</v>
          </cell>
          <cell r="K296">
            <v>30</v>
          </cell>
          <cell r="M296" t="str">
            <v>Thêm mới gửi ngày 6.1</v>
          </cell>
          <cell r="N296">
            <v>2</v>
          </cell>
          <cell r="O296">
            <v>44574</v>
          </cell>
          <cell r="Q296" t="str">
            <v>Xoăn 3_____ _</v>
          </cell>
          <cell r="S296">
            <v>44576</v>
          </cell>
          <cell r="X296" t="str">
            <v/>
          </cell>
          <cell r="Y296" t="str">
            <v>AL1</v>
          </cell>
          <cell r="AA296">
            <v>2202033</v>
          </cell>
          <cell r="AB296">
            <v>44568</v>
          </cell>
          <cell r="AD296">
            <v>44574</v>
          </cell>
          <cell r="AE296">
            <v>44573</v>
          </cell>
        </row>
        <row r="297">
          <cell r="B297">
            <v>928893</v>
          </cell>
          <cell r="C297">
            <v>928892</v>
          </cell>
          <cell r="E297" t="str">
            <v>NBGWT7</v>
          </cell>
          <cell r="F297" t="str">
            <v>MHW507</v>
          </cell>
          <cell r="G297" t="str">
            <v>PHW507</v>
          </cell>
          <cell r="H297" t="str">
            <v xml:space="preserve">100 </v>
          </cell>
          <cell r="I297" t="str">
            <v xml:space="preserve">IA9 </v>
          </cell>
          <cell r="J297" t="str">
            <v>L</v>
          </cell>
          <cell r="K297">
            <v>30</v>
          </cell>
          <cell r="M297" t="str">
            <v>Thêm mới gửi ngày 6.1</v>
          </cell>
          <cell r="N297">
            <v>2</v>
          </cell>
          <cell r="O297">
            <v>44574</v>
          </cell>
          <cell r="Q297" t="str">
            <v>Xoăn 3_____ _</v>
          </cell>
          <cell r="S297">
            <v>44576</v>
          </cell>
          <cell r="X297" t="str">
            <v/>
          </cell>
          <cell r="Y297" t="str">
            <v>AL1</v>
          </cell>
          <cell r="AA297">
            <v>2202033</v>
          </cell>
          <cell r="AB297">
            <v>44568</v>
          </cell>
          <cell r="AD297">
            <v>44574</v>
          </cell>
          <cell r="AE297">
            <v>44573</v>
          </cell>
        </row>
        <row r="298">
          <cell r="B298">
            <v>933320</v>
          </cell>
          <cell r="C298">
            <v>933319</v>
          </cell>
          <cell r="E298" t="str">
            <v>NBGWT7</v>
          </cell>
          <cell r="F298" t="str">
            <v>MHW507</v>
          </cell>
          <cell r="G298" t="str">
            <v>PHW507</v>
          </cell>
          <cell r="H298" t="str">
            <v xml:space="preserve">100 </v>
          </cell>
          <cell r="I298" t="str">
            <v xml:space="preserve">IA9 </v>
          </cell>
          <cell r="J298" t="str">
            <v>XL</v>
          </cell>
          <cell r="K298">
            <v>35</v>
          </cell>
          <cell r="M298" t="str">
            <v>Thêm mới gửi ngày 6.1</v>
          </cell>
          <cell r="N298">
            <v>1</v>
          </cell>
          <cell r="O298">
            <v>44574</v>
          </cell>
          <cell r="Q298" t="str">
            <v>Xoăn 3_____ _</v>
          </cell>
          <cell r="S298">
            <v>44576</v>
          </cell>
          <cell r="X298" t="str">
            <v/>
          </cell>
          <cell r="Y298" t="str">
            <v>AL1</v>
          </cell>
          <cell r="AA298">
            <v>2202033</v>
          </cell>
          <cell r="AB298">
            <v>44568</v>
          </cell>
          <cell r="AD298">
            <v>44574</v>
          </cell>
          <cell r="AE298">
            <v>44573</v>
          </cell>
        </row>
        <row r="299">
          <cell r="B299">
            <v>933331</v>
          </cell>
          <cell r="C299">
            <v>933324</v>
          </cell>
          <cell r="E299" t="str">
            <v>NBGWT7</v>
          </cell>
          <cell r="F299" t="str">
            <v>MHW507</v>
          </cell>
          <cell r="G299" t="str">
            <v>PHW507</v>
          </cell>
          <cell r="H299" t="str">
            <v xml:space="preserve">100 </v>
          </cell>
          <cell r="I299" t="str">
            <v xml:space="preserve">IA9 </v>
          </cell>
          <cell r="J299" t="str">
            <v>XL</v>
          </cell>
          <cell r="K299">
            <v>28</v>
          </cell>
          <cell r="M299" t="str">
            <v>Thêm mới gửi ngày 6.1</v>
          </cell>
          <cell r="N299">
            <v>1</v>
          </cell>
          <cell r="O299">
            <v>44574</v>
          </cell>
          <cell r="Q299" t="str">
            <v>Xoăn 3_____ _</v>
          </cell>
          <cell r="S299">
            <v>44576</v>
          </cell>
          <cell r="X299" t="str">
            <v/>
          </cell>
          <cell r="Y299" t="str">
            <v>AL1</v>
          </cell>
          <cell r="AA299">
            <v>2202033</v>
          </cell>
          <cell r="AB299">
            <v>44568</v>
          </cell>
          <cell r="AD299">
            <v>44574</v>
          </cell>
          <cell r="AE299">
            <v>44573</v>
          </cell>
        </row>
        <row r="300">
          <cell r="B300">
            <v>933333</v>
          </cell>
          <cell r="C300">
            <v>933332</v>
          </cell>
          <cell r="E300" t="str">
            <v>NBGWT7</v>
          </cell>
          <cell r="F300" t="str">
            <v>MHW507</v>
          </cell>
          <cell r="G300" t="str">
            <v>PHW507</v>
          </cell>
          <cell r="H300" t="str">
            <v xml:space="preserve">100 </v>
          </cell>
          <cell r="I300" t="str">
            <v xml:space="preserve">IA9 </v>
          </cell>
          <cell r="J300" t="str">
            <v>XL</v>
          </cell>
          <cell r="K300">
            <v>28</v>
          </cell>
          <cell r="M300" t="str">
            <v>Thêm mới gửi ngày 6.1</v>
          </cell>
          <cell r="N300">
            <v>1</v>
          </cell>
          <cell r="O300">
            <v>44574</v>
          </cell>
          <cell r="Q300" t="str">
            <v>Xoăn 3_____ _</v>
          </cell>
          <cell r="S300">
            <v>44576</v>
          </cell>
          <cell r="X300" t="str">
            <v/>
          </cell>
          <cell r="Y300" t="str">
            <v>AL1</v>
          </cell>
          <cell r="AA300">
            <v>2202033</v>
          </cell>
          <cell r="AB300">
            <v>44568</v>
          </cell>
          <cell r="AD300">
            <v>44574</v>
          </cell>
          <cell r="AE300">
            <v>44573</v>
          </cell>
        </row>
        <row r="301">
          <cell r="B301">
            <v>933515</v>
          </cell>
          <cell r="C301">
            <v>933514</v>
          </cell>
          <cell r="E301" t="str">
            <v>NBGWT7</v>
          </cell>
          <cell r="F301" t="str">
            <v>MHW507</v>
          </cell>
          <cell r="G301" t="str">
            <v>PHW507</v>
          </cell>
          <cell r="H301" t="str">
            <v xml:space="preserve">100 </v>
          </cell>
          <cell r="I301" t="str">
            <v xml:space="preserve">IA9 </v>
          </cell>
          <cell r="J301" t="str">
            <v>L</v>
          </cell>
          <cell r="K301">
            <v>30</v>
          </cell>
          <cell r="M301" t="str">
            <v>Thêm mới gửi ngày 6.1</v>
          </cell>
          <cell r="N301">
            <v>1</v>
          </cell>
          <cell r="O301">
            <v>44574</v>
          </cell>
          <cell r="Q301" t="str">
            <v>Xoăn 3_____ _</v>
          </cell>
          <cell r="S301">
            <v>44576</v>
          </cell>
          <cell r="X301" t="str">
            <v/>
          </cell>
          <cell r="Y301" t="str">
            <v>AL1</v>
          </cell>
          <cell r="AA301">
            <v>2202033</v>
          </cell>
          <cell r="AB301">
            <v>44568</v>
          </cell>
          <cell r="AD301">
            <v>44574</v>
          </cell>
          <cell r="AE301">
            <v>44573</v>
          </cell>
        </row>
        <row r="302">
          <cell r="B302">
            <v>933517</v>
          </cell>
          <cell r="C302">
            <v>933516</v>
          </cell>
          <cell r="E302" t="str">
            <v>NBGWT7</v>
          </cell>
          <cell r="F302" t="str">
            <v>MHW507</v>
          </cell>
          <cell r="G302" t="str">
            <v>PHW507</v>
          </cell>
          <cell r="H302" t="str">
            <v xml:space="preserve">100 </v>
          </cell>
          <cell r="I302" t="str">
            <v xml:space="preserve">IA9 </v>
          </cell>
          <cell r="J302" t="str">
            <v>L</v>
          </cell>
          <cell r="K302">
            <v>24</v>
          </cell>
          <cell r="M302" t="str">
            <v>Thêm mới gửi ngày 6.1</v>
          </cell>
          <cell r="N302">
            <v>1</v>
          </cell>
          <cell r="O302">
            <v>44574</v>
          </cell>
          <cell r="Q302" t="str">
            <v>Xoăn 3_____ _</v>
          </cell>
          <cell r="S302">
            <v>44576</v>
          </cell>
          <cell r="X302" t="str">
            <v/>
          </cell>
          <cell r="Y302" t="str">
            <v>AL1</v>
          </cell>
          <cell r="AA302">
            <v>2202033</v>
          </cell>
          <cell r="AB302">
            <v>44568</v>
          </cell>
          <cell r="AD302">
            <v>44574</v>
          </cell>
          <cell r="AE302">
            <v>44573</v>
          </cell>
        </row>
        <row r="303">
          <cell r="B303">
            <v>933519</v>
          </cell>
          <cell r="C303">
            <v>933518</v>
          </cell>
          <cell r="E303" t="str">
            <v>NBGWT7</v>
          </cell>
          <cell r="F303" t="str">
            <v>MHW507</v>
          </cell>
          <cell r="G303" t="str">
            <v>PHW507</v>
          </cell>
          <cell r="H303" t="str">
            <v xml:space="preserve">100 </v>
          </cell>
          <cell r="I303" t="str">
            <v xml:space="preserve">IA9 </v>
          </cell>
          <cell r="J303" t="str">
            <v>L</v>
          </cell>
          <cell r="K303">
            <v>30</v>
          </cell>
          <cell r="M303" t="str">
            <v>Thêm mới gửi ngày 6.1</v>
          </cell>
          <cell r="N303">
            <v>1</v>
          </cell>
          <cell r="O303">
            <v>44574</v>
          </cell>
          <cell r="Q303" t="str">
            <v>Xoăn 3_____ _</v>
          </cell>
          <cell r="S303">
            <v>44576</v>
          </cell>
          <cell r="X303" t="str">
            <v/>
          </cell>
          <cell r="Y303" t="str">
            <v>AL1</v>
          </cell>
          <cell r="AA303">
            <v>2202033</v>
          </cell>
          <cell r="AB303">
            <v>44568</v>
          </cell>
          <cell r="AD303">
            <v>44574</v>
          </cell>
          <cell r="AE303">
            <v>44573</v>
          </cell>
        </row>
        <row r="304">
          <cell r="B304">
            <v>355003</v>
          </cell>
          <cell r="C304">
            <v>355002</v>
          </cell>
          <cell r="E304" t="str">
            <v>NBGWT7</v>
          </cell>
          <cell r="F304" t="str">
            <v>MHW507</v>
          </cell>
          <cell r="G304" t="str">
            <v>PHW507</v>
          </cell>
          <cell r="H304" t="str">
            <v xml:space="preserve">100 </v>
          </cell>
          <cell r="I304" t="str">
            <v xml:space="preserve">IA9 </v>
          </cell>
          <cell r="J304" t="str">
            <v>M</v>
          </cell>
          <cell r="K304">
            <v>36</v>
          </cell>
          <cell r="M304" t="str">
            <v>Thêm mới gửi ngày 6.1</v>
          </cell>
          <cell r="N304">
            <v>2</v>
          </cell>
          <cell r="O304">
            <v>44574</v>
          </cell>
          <cell r="Q304" t="str">
            <v>Xoăn 3_____ _</v>
          </cell>
          <cell r="S304">
            <v>44577</v>
          </cell>
          <cell r="X304" t="str">
            <v/>
          </cell>
          <cell r="Y304" t="str">
            <v>AL1</v>
          </cell>
          <cell r="AA304">
            <v>2202033</v>
          </cell>
          <cell r="AB304">
            <v>44568</v>
          </cell>
          <cell r="AD304">
            <v>44574</v>
          </cell>
          <cell r="AE304">
            <v>44573</v>
          </cell>
        </row>
        <row r="305">
          <cell r="B305">
            <v>928940</v>
          </cell>
          <cell r="C305">
            <v>928906</v>
          </cell>
          <cell r="E305" t="str">
            <v>NBGWT7</v>
          </cell>
          <cell r="F305" t="str">
            <v>MHW507</v>
          </cell>
          <cell r="G305" t="str">
            <v>PHW507</v>
          </cell>
          <cell r="H305" t="str">
            <v xml:space="preserve">100 </v>
          </cell>
          <cell r="I305" t="str">
            <v xml:space="preserve">IA9 </v>
          </cell>
          <cell r="J305" t="str">
            <v>M</v>
          </cell>
          <cell r="K305">
            <v>30</v>
          </cell>
          <cell r="M305" t="str">
            <v>Thêm mới gửi ngày 6.1</v>
          </cell>
          <cell r="N305">
            <v>2</v>
          </cell>
          <cell r="O305">
            <v>44574</v>
          </cell>
          <cell r="Q305" t="str">
            <v>Xoăn 3_____ _</v>
          </cell>
          <cell r="S305">
            <v>44577</v>
          </cell>
          <cell r="X305" t="str">
            <v/>
          </cell>
          <cell r="Y305" t="str">
            <v>AL1</v>
          </cell>
          <cell r="AA305">
            <v>2202033</v>
          </cell>
          <cell r="AB305">
            <v>44568</v>
          </cell>
          <cell r="AD305">
            <v>44574</v>
          </cell>
          <cell r="AE305">
            <v>44573</v>
          </cell>
        </row>
        <row r="306">
          <cell r="B306">
            <v>928956</v>
          </cell>
          <cell r="C306">
            <v>928954</v>
          </cell>
          <cell r="E306" t="str">
            <v>NBGWT7</v>
          </cell>
          <cell r="F306" t="str">
            <v>MHW507</v>
          </cell>
          <cell r="G306" t="str">
            <v>PHW507</v>
          </cell>
          <cell r="H306" t="str">
            <v xml:space="preserve">100 </v>
          </cell>
          <cell r="I306" t="str">
            <v xml:space="preserve">IA9 </v>
          </cell>
          <cell r="J306" t="str">
            <v>M</v>
          </cell>
          <cell r="K306">
            <v>30</v>
          </cell>
          <cell r="M306" t="str">
            <v>Thêm mới gửi ngày 6.1</v>
          </cell>
          <cell r="N306">
            <v>2</v>
          </cell>
          <cell r="O306">
            <v>44574</v>
          </cell>
          <cell r="Q306" t="str">
            <v>Xoăn 3_____ _</v>
          </cell>
          <cell r="S306">
            <v>44577</v>
          </cell>
          <cell r="X306" t="str">
            <v/>
          </cell>
          <cell r="Y306" t="str">
            <v>AL1</v>
          </cell>
          <cell r="AA306">
            <v>2202033</v>
          </cell>
          <cell r="AB306">
            <v>44568</v>
          </cell>
          <cell r="AD306">
            <v>44574</v>
          </cell>
          <cell r="AE306">
            <v>44573</v>
          </cell>
        </row>
        <row r="307">
          <cell r="B307">
            <v>933335</v>
          </cell>
          <cell r="C307">
            <v>933334</v>
          </cell>
          <cell r="E307" t="str">
            <v>NBGWT7</v>
          </cell>
          <cell r="F307" t="str">
            <v>MHW507</v>
          </cell>
          <cell r="G307" t="str">
            <v>PHW507</v>
          </cell>
          <cell r="H307" t="str">
            <v xml:space="preserve">100 </v>
          </cell>
          <cell r="I307" t="str">
            <v xml:space="preserve">IA9 </v>
          </cell>
          <cell r="J307" t="str">
            <v>XL</v>
          </cell>
          <cell r="K307">
            <v>28</v>
          </cell>
          <cell r="M307" t="str">
            <v>Thêm mới gửi ngày 6.1</v>
          </cell>
          <cell r="N307">
            <v>1</v>
          </cell>
          <cell r="O307">
            <v>44574</v>
          </cell>
          <cell r="Q307" t="str">
            <v>Xoăn 3_____ _</v>
          </cell>
          <cell r="S307">
            <v>44577</v>
          </cell>
          <cell r="X307" t="str">
            <v/>
          </cell>
          <cell r="Y307" t="str">
            <v>AL1</v>
          </cell>
          <cell r="AA307">
            <v>2202033</v>
          </cell>
          <cell r="AB307">
            <v>44568</v>
          </cell>
          <cell r="AD307">
            <v>44574</v>
          </cell>
          <cell r="AE307">
            <v>44573</v>
          </cell>
        </row>
        <row r="308">
          <cell r="B308">
            <v>933338</v>
          </cell>
          <cell r="C308">
            <v>933337</v>
          </cell>
          <cell r="E308" t="str">
            <v>NBGWT7</v>
          </cell>
          <cell r="F308" t="str">
            <v>MHW507</v>
          </cell>
          <cell r="G308" t="str">
            <v>PHW507</v>
          </cell>
          <cell r="H308" t="str">
            <v xml:space="preserve">100 </v>
          </cell>
          <cell r="I308" t="str">
            <v xml:space="preserve">IA9 </v>
          </cell>
          <cell r="J308" t="str">
            <v>XL</v>
          </cell>
          <cell r="K308">
            <v>28</v>
          </cell>
          <cell r="M308" t="str">
            <v>Thêm mới gửi ngày 6.1</v>
          </cell>
          <cell r="N308">
            <v>1</v>
          </cell>
          <cell r="O308">
            <v>44574</v>
          </cell>
          <cell r="Q308" t="str">
            <v>Xoăn 3_____ _</v>
          </cell>
          <cell r="S308">
            <v>44577</v>
          </cell>
          <cell r="X308" t="str">
            <v/>
          </cell>
          <cell r="Y308" t="str">
            <v>AL1</v>
          </cell>
          <cell r="AA308">
            <v>2202033</v>
          </cell>
          <cell r="AB308">
            <v>44568</v>
          </cell>
          <cell r="AD308">
            <v>44574</v>
          </cell>
          <cell r="AE308">
            <v>44573</v>
          </cell>
        </row>
        <row r="309">
          <cell r="B309">
            <v>933342</v>
          </cell>
          <cell r="C309">
            <v>933341</v>
          </cell>
          <cell r="E309" t="str">
            <v>NBGWT7</v>
          </cell>
          <cell r="F309" t="str">
            <v>MHW507</v>
          </cell>
          <cell r="G309" t="str">
            <v>PHW507</v>
          </cell>
          <cell r="H309" t="str">
            <v xml:space="preserve">100 </v>
          </cell>
          <cell r="I309" t="str">
            <v xml:space="preserve">IA9 </v>
          </cell>
          <cell r="J309" t="str">
            <v>XL</v>
          </cell>
          <cell r="K309">
            <v>28</v>
          </cell>
          <cell r="M309" t="str">
            <v>Thêm mới gửi ngày 6.1</v>
          </cell>
          <cell r="N309">
            <v>1</v>
          </cell>
          <cell r="O309">
            <v>44574</v>
          </cell>
          <cell r="Q309" t="str">
            <v>Xoăn 3_____ _</v>
          </cell>
          <cell r="S309">
            <v>44577</v>
          </cell>
          <cell r="X309" t="str">
            <v/>
          </cell>
          <cell r="Y309" t="str">
            <v>AL1</v>
          </cell>
          <cell r="AA309">
            <v>2202033</v>
          </cell>
          <cell r="AB309">
            <v>44568</v>
          </cell>
          <cell r="AD309">
            <v>44574</v>
          </cell>
          <cell r="AE309">
            <v>44573</v>
          </cell>
        </row>
        <row r="310">
          <cell r="B310">
            <v>933473</v>
          </cell>
          <cell r="C310">
            <v>933472</v>
          </cell>
          <cell r="E310" t="str">
            <v>NBGWT7</v>
          </cell>
          <cell r="F310" t="str">
            <v>MHW507</v>
          </cell>
          <cell r="G310" t="str">
            <v>PHW507</v>
          </cell>
          <cell r="H310" t="str">
            <v xml:space="preserve">100 </v>
          </cell>
          <cell r="I310" t="str">
            <v xml:space="preserve">IA9 </v>
          </cell>
          <cell r="J310" t="str">
            <v>L</v>
          </cell>
          <cell r="K310">
            <v>30</v>
          </cell>
          <cell r="M310" t="str">
            <v>Thêm mới gửi ngày 6.1</v>
          </cell>
          <cell r="N310">
            <v>1</v>
          </cell>
          <cell r="O310">
            <v>44574</v>
          </cell>
          <cell r="Q310" t="str">
            <v>Xoăn 3_____ _</v>
          </cell>
          <cell r="S310">
            <v>44577</v>
          </cell>
          <cell r="X310" t="str">
            <v/>
          </cell>
          <cell r="Y310" t="str">
            <v>AL1</v>
          </cell>
          <cell r="AA310">
            <v>2202033</v>
          </cell>
          <cell r="AB310">
            <v>44568</v>
          </cell>
          <cell r="AD310">
            <v>44574</v>
          </cell>
          <cell r="AE310">
            <v>44573</v>
          </cell>
        </row>
        <row r="311">
          <cell r="B311">
            <v>933521</v>
          </cell>
          <cell r="C311">
            <v>933520</v>
          </cell>
          <cell r="E311" t="str">
            <v>NBGWT7</v>
          </cell>
          <cell r="F311" t="str">
            <v>MHW507</v>
          </cell>
          <cell r="G311" t="str">
            <v>PHW507</v>
          </cell>
          <cell r="H311" t="str">
            <v xml:space="preserve">100 </v>
          </cell>
          <cell r="I311" t="str">
            <v xml:space="preserve">IA9 </v>
          </cell>
          <cell r="J311" t="str">
            <v>L</v>
          </cell>
          <cell r="K311">
            <v>30</v>
          </cell>
          <cell r="M311" t="str">
            <v>Thêm mới gửi ngày 6.1</v>
          </cell>
          <cell r="N311">
            <v>1</v>
          </cell>
          <cell r="O311">
            <v>44574</v>
          </cell>
          <cell r="Q311" t="str">
            <v>Xoăn 3_____ _</v>
          </cell>
          <cell r="S311">
            <v>44577</v>
          </cell>
          <cell r="X311" t="str">
            <v/>
          </cell>
          <cell r="Y311" t="str">
            <v>AL1</v>
          </cell>
          <cell r="AA311">
            <v>2202033</v>
          </cell>
          <cell r="AB311">
            <v>44568</v>
          </cell>
          <cell r="AD311">
            <v>44574</v>
          </cell>
          <cell r="AE311">
            <v>44573</v>
          </cell>
        </row>
        <row r="312">
          <cell r="B312">
            <v>933525</v>
          </cell>
          <cell r="C312">
            <v>933524</v>
          </cell>
          <cell r="E312" t="str">
            <v>NBGWT7</v>
          </cell>
          <cell r="F312" t="str">
            <v>MHW507</v>
          </cell>
          <cell r="G312" t="str">
            <v>PHW507</v>
          </cell>
          <cell r="H312" t="str">
            <v xml:space="preserve">100 </v>
          </cell>
          <cell r="I312" t="str">
            <v xml:space="preserve">IA9 </v>
          </cell>
          <cell r="J312" t="str">
            <v>L</v>
          </cell>
          <cell r="K312">
            <v>30</v>
          </cell>
          <cell r="M312" t="str">
            <v>Thêm mới gửi ngày 6.1</v>
          </cell>
          <cell r="N312">
            <v>1</v>
          </cell>
          <cell r="O312">
            <v>44574</v>
          </cell>
          <cell r="Q312" t="str">
            <v>Xoăn 3_____ _</v>
          </cell>
          <cell r="S312">
            <v>44577</v>
          </cell>
          <cell r="X312" t="str">
            <v/>
          </cell>
          <cell r="Y312" t="str">
            <v>AL1</v>
          </cell>
          <cell r="AA312">
            <v>2202033</v>
          </cell>
          <cell r="AB312">
            <v>44568</v>
          </cell>
          <cell r="AD312">
            <v>44574</v>
          </cell>
          <cell r="AE312">
            <v>44573</v>
          </cell>
        </row>
        <row r="313">
          <cell r="B313">
            <v>933527</v>
          </cell>
          <cell r="C313">
            <v>933526</v>
          </cell>
          <cell r="E313" t="str">
            <v>NBGWT7</v>
          </cell>
          <cell r="F313" t="str">
            <v>MHW507</v>
          </cell>
          <cell r="G313" t="str">
            <v>PHW507</v>
          </cell>
          <cell r="H313" t="str">
            <v xml:space="preserve">100 </v>
          </cell>
          <cell r="I313" t="str">
            <v xml:space="preserve">IA9 </v>
          </cell>
          <cell r="J313" t="str">
            <v>L</v>
          </cell>
          <cell r="K313">
            <v>30</v>
          </cell>
          <cell r="M313" t="str">
            <v>Thêm mới gửi ngày 6.1</v>
          </cell>
          <cell r="N313">
            <v>1</v>
          </cell>
          <cell r="O313">
            <v>44574</v>
          </cell>
          <cell r="Q313" t="str">
            <v>Xoăn 3_____ _</v>
          </cell>
          <cell r="S313">
            <v>44577</v>
          </cell>
          <cell r="X313" t="str">
            <v/>
          </cell>
          <cell r="Y313" t="str">
            <v>AL1</v>
          </cell>
          <cell r="AA313">
            <v>2202033</v>
          </cell>
          <cell r="AB313">
            <v>44568</v>
          </cell>
          <cell r="AD313">
            <v>44574</v>
          </cell>
          <cell r="AE313">
            <v>44573</v>
          </cell>
        </row>
        <row r="314">
          <cell r="B314">
            <v>933586</v>
          </cell>
          <cell r="C314">
            <v>933585</v>
          </cell>
          <cell r="E314" t="str">
            <v>NBGWT7</v>
          </cell>
          <cell r="F314" t="str">
            <v>MHW507</v>
          </cell>
          <cell r="G314" t="str">
            <v>PHW507</v>
          </cell>
          <cell r="H314" t="str">
            <v xml:space="preserve">100 </v>
          </cell>
          <cell r="I314" t="str">
            <v xml:space="preserve">IA9 </v>
          </cell>
          <cell r="J314" t="str">
            <v>2XL</v>
          </cell>
          <cell r="K314">
            <v>28</v>
          </cell>
          <cell r="M314" t="str">
            <v>Thêm mới gửi ngày 6.1</v>
          </cell>
          <cell r="N314">
            <v>1</v>
          </cell>
          <cell r="O314">
            <v>44574</v>
          </cell>
          <cell r="Q314" t="str">
            <v>Xoăn 3_____ _</v>
          </cell>
          <cell r="S314">
            <v>44577</v>
          </cell>
          <cell r="X314" t="str">
            <v/>
          </cell>
          <cell r="Y314" t="str">
            <v>AL1</v>
          </cell>
          <cell r="AA314">
            <v>2202033</v>
          </cell>
          <cell r="AB314">
            <v>44568</v>
          </cell>
          <cell r="AD314">
            <v>44574</v>
          </cell>
          <cell r="AE314">
            <v>44573</v>
          </cell>
        </row>
        <row r="315">
          <cell r="B315">
            <v>933590</v>
          </cell>
          <cell r="C315">
            <v>933588</v>
          </cell>
          <cell r="E315" t="str">
            <v>NBGWT7</v>
          </cell>
          <cell r="F315" t="str">
            <v>MHW507</v>
          </cell>
          <cell r="G315" t="str">
            <v>PHW507</v>
          </cell>
          <cell r="H315" t="str">
            <v xml:space="preserve">100 </v>
          </cell>
          <cell r="I315" t="str">
            <v xml:space="preserve">IA9 </v>
          </cell>
          <cell r="J315" t="str">
            <v>2XL</v>
          </cell>
          <cell r="K315">
            <v>28</v>
          </cell>
          <cell r="M315" t="str">
            <v>Thêm mới gửi ngày 6.1</v>
          </cell>
          <cell r="N315">
            <v>1</v>
          </cell>
          <cell r="O315">
            <v>44574</v>
          </cell>
          <cell r="Q315" t="str">
            <v>Xoăn 3_____ _</v>
          </cell>
          <cell r="S315">
            <v>44577</v>
          </cell>
          <cell r="X315" t="str">
            <v/>
          </cell>
          <cell r="Y315" t="str">
            <v>AL1</v>
          </cell>
          <cell r="AA315">
            <v>2202033</v>
          </cell>
          <cell r="AB315">
            <v>44568</v>
          </cell>
          <cell r="AD315">
            <v>44574</v>
          </cell>
          <cell r="AE315">
            <v>44573</v>
          </cell>
        </row>
        <row r="316">
          <cell r="B316">
            <v>933593</v>
          </cell>
          <cell r="C316">
            <v>933592</v>
          </cell>
          <cell r="E316" t="str">
            <v>NBGWT7</v>
          </cell>
          <cell r="F316" t="str">
            <v>MHW507</v>
          </cell>
          <cell r="G316" t="str">
            <v>PHW507</v>
          </cell>
          <cell r="H316" t="str">
            <v xml:space="preserve">100 </v>
          </cell>
          <cell r="I316" t="str">
            <v xml:space="preserve">IA9 </v>
          </cell>
          <cell r="J316" t="str">
            <v>2XL</v>
          </cell>
          <cell r="K316">
            <v>28</v>
          </cell>
          <cell r="M316" t="str">
            <v>Thêm mới gửi ngày 6.1</v>
          </cell>
          <cell r="N316">
            <v>1</v>
          </cell>
          <cell r="O316">
            <v>44574</v>
          </cell>
          <cell r="Q316" t="str">
            <v>Xoăn 3_____ _</v>
          </cell>
          <cell r="S316">
            <v>44577</v>
          </cell>
          <cell r="X316" t="str">
            <v/>
          </cell>
          <cell r="Y316" t="str">
            <v>AL1</v>
          </cell>
          <cell r="AA316">
            <v>2202033</v>
          </cell>
          <cell r="AB316">
            <v>44568</v>
          </cell>
          <cell r="AD316">
            <v>44574</v>
          </cell>
          <cell r="AE316">
            <v>44573</v>
          </cell>
        </row>
        <row r="317">
          <cell r="B317">
            <v>933595</v>
          </cell>
          <cell r="C317">
            <v>933594</v>
          </cell>
          <cell r="E317" t="str">
            <v>NBGWT7</v>
          </cell>
          <cell r="F317" t="str">
            <v>MHW507</v>
          </cell>
          <cell r="G317" t="str">
            <v>PHW507</v>
          </cell>
          <cell r="H317" t="str">
            <v xml:space="preserve">100 </v>
          </cell>
          <cell r="I317" t="str">
            <v xml:space="preserve">IA9 </v>
          </cell>
          <cell r="J317" t="str">
            <v>2XL</v>
          </cell>
          <cell r="K317">
            <v>28</v>
          </cell>
          <cell r="M317" t="str">
            <v>Thêm mới gửi ngày 6.1</v>
          </cell>
          <cell r="N317">
            <v>1</v>
          </cell>
          <cell r="O317">
            <v>44574</v>
          </cell>
          <cell r="Q317" t="str">
            <v>Xoăn 3_____ _</v>
          </cell>
          <cell r="S317">
            <v>44577</v>
          </cell>
          <cell r="X317" t="str">
            <v/>
          </cell>
          <cell r="Y317" t="str">
            <v>AL1</v>
          </cell>
          <cell r="AA317">
            <v>2202033</v>
          </cell>
          <cell r="AB317">
            <v>44568</v>
          </cell>
          <cell r="AD317">
            <v>44574</v>
          </cell>
          <cell r="AE317">
            <v>44573</v>
          </cell>
        </row>
        <row r="318">
          <cell r="B318"/>
          <cell r="C318"/>
          <cell r="D318"/>
          <cell r="E318"/>
          <cell r="F318"/>
          <cell r="G318"/>
          <cell r="H318"/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  <cell r="S318"/>
          <cell r="T318"/>
          <cell r="U318"/>
          <cell r="V318"/>
          <cell r="W318"/>
          <cell r="X318"/>
          <cell r="Y318"/>
          <cell r="Z318"/>
          <cell r="AA318"/>
          <cell r="AB318">
            <v>44568</v>
          </cell>
          <cell r="AC318"/>
          <cell r="AD318" t="str">
            <v/>
          </cell>
          <cell r="AE318">
            <v>44573</v>
          </cell>
        </row>
        <row r="319">
          <cell r="B319">
            <v>934131</v>
          </cell>
          <cell r="C319">
            <v>934130</v>
          </cell>
          <cell r="E319" t="str">
            <v>NBG5T7</v>
          </cell>
          <cell r="F319" t="str">
            <v>MHW507</v>
          </cell>
          <cell r="G319" t="str">
            <v>PHW507</v>
          </cell>
          <cell r="H319" t="str">
            <v xml:space="preserve">E8V </v>
          </cell>
          <cell r="I319" t="str">
            <v xml:space="preserve">IM4 </v>
          </cell>
          <cell r="J319" t="str">
            <v>L</v>
          </cell>
          <cell r="K319">
            <v>30</v>
          </cell>
          <cell r="M319" t="str">
            <v>Thêm mới gửi ngày 6.1</v>
          </cell>
          <cell r="N319">
            <v>2</v>
          </cell>
          <cell r="O319">
            <v>44571</v>
          </cell>
          <cell r="Q319" t="str">
            <v>_____ _</v>
          </cell>
          <cell r="S319">
            <v>44573</v>
          </cell>
          <cell r="X319" t="str">
            <v/>
          </cell>
          <cell r="Y319" t="str">
            <v>AL1</v>
          </cell>
          <cell r="AA319">
            <v>2202034</v>
          </cell>
          <cell r="AB319">
            <v>44567</v>
          </cell>
          <cell r="AD319">
            <v>44571</v>
          </cell>
          <cell r="AE319">
            <v>44569</v>
          </cell>
        </row>
        <row r="320">
          <cell r="B320">
            <v>934133</v>
          </cell>
          <cell r="C320">
            <v>934132</v>
          </cell>
          <cell r="E320" t="str">
            <v>NBG5T7</v>
          </cell>
          <cell r="F320" t="str">
            <v>MHW507</v>
          </cell>
          <cell r="G320" t="str">
            <v>PHW507</v>
          </cell>
          <cell r="H320" t="str">
            <v xml:space="preserve">E8V </v>
          </cell>
          <cell r="I320" t="str">
            <v xml:space="preserve">IM4 </v>
          </cell>
          <cell r="J320" t="str">
            <v>L</v>
          </cell>
          <cell r="K320">
            <v>30</v>
          </cell>
          <cell r="M320" t="str">
            <v>Thêm mới gửi ngày 6.1</v>
          </cell>
          <cell r="N320">
            <v>2</v>
          </cell>
          <cell r="O320">
            <v>44571</v>
          </cell>
          <cell r="Q320" t="str">
            <v>_____ _</v>
          </cell>
          <cell r="S320">
            <v>44574</v>
          </cell>
          <cell r="X320" t="str">
            <v/>
          </cell>
          <cell r="Y320" t="str">
            <v>AL1</v>
          </cell>
          <cell r="AA320">
            <v>2202034</v>
          </cell>
          <cell r="AB320">
            <v>44567</v>
          </cell>
          <cell r="AD320">
            <v>44571</v>
          </cell>
          <cell r="AE320">
            <v>44569</v>
          </cell>
        </row>
        <row r="321">
          <cell r="B321">
            <v>944909</v>
          </cell>
          <cell r="C321">
            <v>944908</v>
          </cell>
          <cell r="E321" t="str">
            <v>NBG5T7</v>
          </cell>
          <cell r="F321" t="str">
            <v>MHW507</v>
          </cell>
          <cell r="G321" t="str">
            <v>PHW507</v>
          </cell>
          <cell r="H321" t="str">
            <v xml:space="preserve">E8V </v>
          </cell>
          <cell r="I321" t="str">
            <v xml:space="preserve">IM4 </v>
          </cell>
          <cell r="J321" t="str">
            <v>M</v>
          </cell>
          <cell r="K321">
            <v>36</v>
          </cell>
          <cell r="M321" t="str">
            <v>Thêm mới gửi ngày 6.1</v>
          </cell>
          <cell r="N321">
            <v>1</v>
          </cell>
          <cell r="O321">
            <v>44571</v>
          </cell>
          <cell r="Q321" t="str">
            <v>_____ _</v>
          </cell>
          <cell r="S321">
            <v>44575</v>
          </cell>
          <cell r="X321" t="str">
            <v/>
          </cell>
          <cell r="Y321" t="str">
            <v>AL1</v>
          </cell>
          <cell r="AA321">
            <v>2202034</v>
          </cell>
          <cell r="AB321">
            <v>44567</v>
          </cell>
          <cell r="AD321">
            <v>44571</v>
          </cell>
          <cell r="AE321">
            <v>44569</v>
          </cell>
        </row>
        <row r="322">
          <cell r="B322">
            <v>934137</v>
          </cell>
          <cell r="C322">
            <v>934136</v>
          </cell>
          <cell r="E322" t="str">
            <v>NBG5T7</v>
          </cell>
          <cell r="F322" t="str">
            <v>MHW507</v>
          </cell>
          <cell r="G322" t="str">
            <v>PHW507</v>
          </cell>
          <cell r="H322" t="str">
            <v xml:space="preserve">E8V </v>
          </cell>
          <cell r="I322" t="str">
            <v xml:space="preserve">IM4 </v>
          </cell>
          <cell r="J322" t="str">
            <v>L</v>
          </cell>
          <cell r="K322">
            <v>30</v>
          </cell>
          <cell r="M322" t="str">
            <v>Thêm mới gửi ngày 6.1</v>
          </cell>
          <cell r="N322">
            <v>2</v>
          </cell>
          <cell r="O322">
            <v>44571</v>
          </cell>
          <cell r="Q322" t="str">
            <v>_____ _</v>
          </cell>
          <cell r="S322">
            <v>44576</v>
          </cell>
          <cell r="X322" t="str">
            <v/>
          </cell>
          <cell r="Y322" t="str">
            <v>AL1</v>
          </cell>
          <cell r="AA322">
            <v>2202034</v>
          </cell>
          <cell r="AB322">
            <v>44567</v>
          </cell>
          <cell r="AD322">
            <v>44571</v>
          </cell>
          <cell r="AE322">
            <v>44569</v>
          </cell>
        </row>
        <row r="323">
          <cell r="B323">
            <v>944901</v>
          </cell>
          <cell r="C323">
            <v>944900</v>
          </cell>
          <cell r="E323" t="str">
            <v>NBG5T7</v>
          </cell>
          <cell r="F323" t="str">
            <v>MHW507</v>
          </cell>
          <cell r="G323" t="str">
            <v>PHW507</v>
          </cell>
          <cell r="H323" t="str">
            <v xml:space="preserve">E8V </v>
          </cell>
          <cell r="I323" t="str">
            <v xml:space="preserve">IM4 </v>
          </cell>
          <cell r="J323" t="str">
            <v>M</v>
          </cell>
          <cell r="K323">
            <v>36</v>
          </cell>
          <cell r="M323" t="str">
            <v>Thêm mới gửi ngày 6.1</v>
          </cell>
          <cell r="N323">
            <v>1</v>
          </cell>
          <cell r="O323">
            <v>44571</v>
          </cell>
          <cell r="Q323" t="str">
            <v>_____ _</v>
          </cell>
          <cell r="S323">
            <v>44576</v>
          </cell>
          <cell r="X323" t="str">
            <v/>
          </cell>
          <cell r="Y323" t="str">
            <v>AL1</v>
          </cell>
          <cell r="AA323">
            <v>2202034</v>
          </cell>
          <cell r="AB323">
            <v>44567</v>
          </cell>
          <cell r="AD323">
            <v>44571</v>
          </cell>
          <cell r="AE323">
            <v>44569</v>
          </cell>
        </row>
        <row r="324">
          <cell r="B324">
            <v>944907</v>
          </cell>
          <cell r="C324">
            <v>944906</v>
          </cell>
          <cell r="E324" t="str">
            <v>NBG5T7</v>
          </cell>
          <cell r="F324" t="str">
            <v>MHW507</v>
          </cell>
          <cell r="G324" t="str">
            <v>PHW507</v>
          </cell>
          <cell r="H324" t="str">
            <v xml:space="preserve">E8V </v>
          </cell>
          <cell r="I324" t="str">
            <v xml:space="preserve">IM4 </v>
          </cell>
          <cell r="J324" t="str">
            <v>M</v>
          </cell>
          <cell r="K324">
            <v>36</v>
          </cell>
          <cell r="M324" t="str">
            <v>Thêm mới gửi ngày 6.1</v>
          </cell>
          <cell r="N324">
            <v>1</v>
          </cell>
          <cell r="O324">
            <v>44571</v>
          </cell>
          <cell r="Q324" t="str">
            <v>_____ _</v>
          </cell>
          <cell r="S324">
            <v>44577</v>
          </cell>
          <cell r="X324" t="str">
            <v/>
          </cell>
          <cell r="Y324" t="str">
            <v>AL1</v>
          </cell>
          <cell r="AA324">
            <v>2202034</v>
          </cell>
          <cell r="AB324">
            <v>44567</v>
          </cell>
          <cell r="AD324">
            <v>44571</v>
          </cell>
          <cell r="AE324">
            <v>44569</v>
          </cell>
        </row>
        <row r="325">
          <cell r="B325">
            <v>944914</v>
          </cell>
          <cell r="C325">
            <v>944913</v>
          </cell>
          <cell r="E325" t="str">
            <v>NBG5T7</v>
          </cell>
          <cell r="F325" t="str">
            <v>MHW507</v>
          </cell>
          <cell r="G325" t="str">
            <v>PHW507</v>
          </cell>
          <cell r="H325" t="str">
            <v xml:space="preserve">E8V </v>
          </cell>
          <cell r="I325" t="str">
            <v xml:space="preserve">IM4 </v>
          </cell>
          <cell r="J325" t="str">
            <v>M</v>
          </cell>
          <cell r="K325">
            <v>36</v>
          </cell>
          <cell r="M325" t="str">
            <v>Thêm mới gửi ngày 6.1</v>
          </cell>
          <cell r="N325">
            <v>1</v>
          </cell>
          <cell r="O325">
            <v>44571</v>
          </cell>
          <cell r="Q325" t="str">
            <v>_____ _</v>
          </cell>
          <cell r="S325">
            <v>44577</v>
          </cell>
          <cell r="X325" t="str">
            <v/>
          </cell>
          <cell r="Y325" t="str">
            <v>AL1</v>
          </cell>
          <cell r="AA325">
            <v>2202034</v>
          </cell>
          <cell r="AB325">
            <v>44567</v>
          </cell>
          <cell r="AD325">
            <v>44571</v>
          </cell>
          <cell r="AE325">
            <v>44569</v>
          </cell>
        </row>
        <row r="326">
          <cell r="B326"/>
          <cell r="C326"/>
          <cell r="D326"/>
          <cell r="E326"/>
          <cell r="F326"/>
          <cell r="G326"/>
          <cell r="H326"/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  <cell r="S326"/>
          <cell r="T326"/>
          <cell r="U326"/>
          <cell r="V326"/>
          <cell r="W326"/>
          <cell r="X326"/>
          <cell r="Y326"/>
          <cell r="Z326"/>
          <cell r="AA326"/>
          <cell r="AB326">
            <v>44568</v>
          </cell>
          <cell r="AC326"/>
          <cell r="AD326" t="str">
            <v/>
          </cell>
          <cell r="AE326">
            <v>44569</v>
          </cell>
        </row>
        <row r="327">
          <cell r="B327">
            <v>164651</v>
          </cell>
          <cell r="C327">
            <v>164648</v>
          </cell>
          <cell r="E327" t="str">
            <v>NBB570</v>
          </cell>
          <cell r="F327" t="str">
            <v>MHH570</v>
          </cell>
          <cell r="G327" t="str">
            <v>PHH570</v>
          </cell>
          <cell r="H327" t="str">
            <v xml:space="preserve">VP7 </v>
          </cell>
          <cell r="I327" t="str">
            <v xml:space="preserve">100 </v>
          </cell>
          <cell r="J327" t="str">
            <v>M</v>
          </cell>
          <cell r="K327">
            <v>24</v>
          </cell>
          <cell r="M327" t="str">
            <v>Thêm mới gửi ngày 6.1</v>
          </cell>
          <cell r="N327">
            <v>1</v>
          </cell>
          <cell r="O327">
            <v>44571</v>
          </cell>
          <cell r="Q327" t="str">
            <v>_____ _New pattern cho deviation 23: sử dụng AK0638 thay thế AK0637/XWH</v>
          </cell>
          <cell r="S327">
            <v>44573</v>
          </cell>
          <cell r="X327" t="str">
            <v/>
          </cell>
          <cell r="Y327" t="str">
            <v>AL1</v>
          </cell>
          <cell r="AA327">
            <v>2202035</v>
          </cell>
          <cell r="AB327">
            <v>44567</v>
          </cell>
          <cell r="AC327" t="str">
            <v>Sử dụng pattern mới chưa được in sd</v>
          </cell>
          <cell r="AD327">
            <v>44571</v>
          </cell>
          <cell r="AE327">
            <v>44569</v>
          </cell>
        </row>
        <row r="328">
          <cell r="B328">
            <v>164654</v>
          </cell>
          <cell r="C328">
            <v>164653</v>
          </cell>
          <cell r="E328" t="str">
            <v>NBB570</v>
          </cell>
          <cell r="F328" t="str">
            <v>MHH570</v>
          </cell>
          <cell r="G328" t="str">
            <v>PHH570</v>
          </cell>
          <cell r="H328" t="str">
            <v xml:space="preserve">VP7 </v>
          </cell>
          <cell r="I328" t="str">
            <v xml:space="preserve">100 </v>
          </cell>
          <cell r="J328" t="str">
            <v>M</v>
          </cell>
          <cell r="K328">
            <v>24</v>
          </cell>
          <cell r="M328" t="str">
            <v>Thêm mới gửi ngày 6.1</v>
          </cell>
          <cell r="N328">
            <v>1</v>
          </cell>
          <cell r="O328">
            <v>44571</v>
          </cell>
          <cell r="Q328" t="str">
            <v>_____ _New pattern cho deviation 23: sử dụng AK0638 thay thế AK0637/XWH</v>
          </cell>
          <cell r="S328">
            <v>44573</v>
          </cell>
          <cell r="X328" t="str">
            <v/>
          </cell>
          <cell r="Y328" t="str">
            <v>AL1</v>
          </cell>
          <cell r="AA328">
            <v>2202035</v>
          </cell>
          <cell r="AB328">
            <v>44567</v>
          </cell>
          <cell r="AC328" t="str">
            <v>Sử dụng pattern mới chưa được in sd</v>
          </cell>
          <cell r="AD328">
            <v>44571</v>
          </cell>
          <cell r="AE328">
            <v>44569</v>
          </cell>
        </row>
        <row r="329">
          <cell r="B329">
            <v>164660</v>
          </cell>
          <cell r="C329">
            <v>164659</v>
          </cell>
          <cell r="E329" t="str">
            <v>NBB570</v>
          </cell>
          <cell r="F329" t="str">
            <v>MHH570</v>
          </cell>
          <cell r="G329" t="str">
            <v>PHH570</v>
          </cell>
          <cell r="H329" t="str">
            <v xml:space="preserve">VP7 </v>
          </cell>
          <cell r="I329" t="str">
            <v xml:space="preserve">100 </v>
          </cell>
          <cell r="J329" t="str">
            <v>M</v>
          </cell>
          <cell r="K329">
            <v>24</v>
          </cell>
          <cell r="M329" t="str">
            <v>Thêm mới gửi ngày 6.1</v>
          </cell>
          <cell r="N329">
            <v>1</v>
          </cell>
          <cell r="O329">
            <v>44571</v>
          </cell>
          <cell r="Q329" t="str">
            <v>_____ _New pattern cho deviation 23: sử dụng AK0638 thay thế AK0637/XWH</v>
          </cell>
          <cell r="S329">
            <v>44573</v>
          </cell>
          <cell r="X329" t="str">
            <v/>
          </cell>
          <cell r="Y329" t="str">
            <v>AL1</v>
          </cell>
          <cell r="AA329">
            <v>2202035</v>
          </cell>
          <cell r="AB329">
            <v>44567</v>
          </cell>
          <cell r="AC329" t="str">
            <v>Sử dụng pattern mới chưa được in sd</v>
          </cell>
          <cell r="AD329">
            <v>44571</v>
          </cell>
          <cell r="AE329">
            <v>44569</v>
          </cell>
        </row>
        <row r="330">
          <cell r="B330">
            <v>164664</v>
          </cell>
          <cell r="C330">
            <v>164663</v>
          </cell>
          <cell r="E330" t="str">
            <v>NBB570</v>
          </cell>
          <cell r="F330" t="str">
            <v>MHH570</v>
          </cell>
          <cell r="G330" t="str">
            <v>PHH570</v>
          </cell>
          <cell r="H330" t="str">
            <v xml:space="preserve">VP7 </v>
          </cell>
          <cell r="I330" t="str">
            <v xml:space="preserve">100 </v>
          </cell>
          <cell r="J330" t="str">
            <v>M</v>
          </cell>
          <cell r="K330">
            <v>24</v>
          </cell>
          <cell r="M330" t="str">
            <v>Thêm mới gửi ngày 6.1</v>
          </cell>
          <cell r="N330">
            <v>1</v>
          </cell>
          <cell r="O330">
            <v>44571</v>
          </cell>
          <cell r="Q330" t="str">
            <v>_____ _New pattern cho deviation 23: sử dụng AK0638 thay thế AK0637/XWH</v>
          </cell>
          <cell r="S330">
            <v>44573</v>
          </cell>
          <cell r="X330" t="str">
            <v/>
          </cell>
          <cell r="Y330" t="str">
            <v>AL1</v>
          </cell>
          <cell r="AA330">
            <v>2202035</v>
          </cell>
          <cell r="AB330">
            <v>44567</v>
          </cell>
          <cell r="AC330" t="str">
            <v>Sử dụng pattern mới chưa được in sd</v>
          </cell>
          <cell r="AD330">
            <v>44571</v>
          </cell>
          <cell r="AE330">
            <v>44569</v>
          </cell>
        </row>
        <row r="331">
          <cell r="B331">
            <v>164669</v>
          </cell>
          <cell r="C331">
            <v>164668</v>
          </cell>
          <cell r="E331" t="str">
            <v>NBB570</v>
          </cell>
          <cell r="F331" t="str">
            <v>MHH570</v>
          </cell>
          <cell r="G331" t="str">
            <v>PHH570</v>
          </cell>
          <cell r="H331" t="str">
            <v xml:space="preserve">VP7 </v>
          </cell>
          <cell r="I331" t="str">
            <v xml:space="preserve">100 </v>
          </cell>
          <cell r="J331" t="str">
            <v>M</v>
          </cell>
          <cell r="K331">
            <v>24</v>
          </cell>
          <cell r="M331" t="str">
            <v>Thêm mới gửi ngày 6.1</v>
          </cell>
          <cell r="N331">
            <v>1</v>
          </cell>
          <cell r="O331">
            <v>44571</v>
          </cell>
          <cell r="Q331" t="str">
            <v>_____ _New pattern cho deviation 23: sử dụng AK0638 thay thế AK0637/XWH</v>
          </cell>
          <cell r="S331">
            <v>44573</v>
          </cell>
          <cell r="X331" t="str">
            <v/>
          </cell>
          <cell r="Y331" t="str">
            <v>AL1</v>
          </cell>
          <cell r="AA331">
            <v>2202035</v>
          </cell>
          <cell r="AB331">
            <v>44567</v>
          </cell>
          <cell r="AC331" t="str">
            <v>Sử dụng pattern mới chưa được in sd</v>
          </cell>
          <cell r="AD331">
            <v>44571</v>
          </cell>
          <cell r="AE331">
            <v>44569</v>
          </cell>
        </row>
        <row r="332">
          <cell r="B332">
            <v>163718</v>
          </cell>
          <cell r="C332">
            <v>163717</v>
          </cell>
          <cell r="E332" t="str">
            <v>NBB570</v>
          </cell>
          <cell r="F332" t="str">
            <v>MHH570</v>
          </cell>
          <cell r="G332" t="str">
            <v>PHH570</v>
          </cell>
          <cell r="H332" t="str">
            <v xml:space="preserve">VP7 </v>
          </cell>
          <cell r="I332" t="str">
            <v xml:space="preserve">100 </v>
          </cell>
          <cell r="J332" t="str">
            <v>XL</v>
          </cell>
          <cell r="K332">
            <v>24</v>
          </cell>
          <cell r="M332" t="str">
            <v>Thêm mới gửi ngày 6.1</v>
          </cell>
          <cell r="N332">
            <v>1</v>
          </cell>
          <cell r="O332">
            <v>44571</v>
          </cell>
          <cell r="Q332" t="str">
            <v>_____ _New pattern cho deviation 23: sử dụng AK0638 thay thế AK0637/XWH</v>
          </cell>
          <cell r="S332">
            <v>44573</v>
          </cell>
          <cell r="X332" t="str">
            <v/>
          </cell>
          <cell r="Y332" t="str">
            <v>AL1</v>
          </cell>
          <cell r="AA332">
            <v>2202035</v>
          </cell>
          <cell r="AB332">
            <v>44567</v>
          </cell>
          <cell r="AC332" t="str">
            <v>Sử dụng pattern mới chưa được in sd</v>
          </cell>
          <cell r="AD332">
            <v>44571</v>
          </cell>
          <cell r="AE332">
            <v>44569</v>
          </cell>
        </row>
        <row r="333">
          <cell r="B333">
            <v>163725</v>
          </cell>
          <cell r="C333">
            <v>163724</v>
          </cell>
          <cell r="E333" t="str">
            <v>NBB570</v>
          </cell>
          <cell r="F333" t="str">
            <v>MHH570</v>
          </cell>
          <cell r="G333" t="str">
            <v>PHH570</v>
          </cell>
          <cell r="H333" t="str">
            <v xml:space="preserve">VP7 </v>
          </cell>
          <cell r="I333" t="str">
            <v xml:space="preserve">100 </v>
          </cell>
          <cell r="J333" t="str">
            <v>XL</v>
          </cell>
          <cell r="K333">
            <v>24</v>
          </cell>
          <cell r="M333" t="str">
            <v>Thêm mới gửi ngày 6.1</v>
          </cell>
          <cell r="N333">
            <v>1</v>
          </cell>
          <cell r="O333">
            <v>44571</v>
          </cell>
          <cell r="Q333" t="str">
            <v>_____ _New pattern cho deviation 23: sử dụng AK0638 thay thế AK0637/XWH</v>
          </cell>
          <cell r="S333">
            <v>44573</v>
          </cell>
          <cell r="X333" t="str">
            <v/>
          </cell>
          <cell r="Y333" t="str">
            <v>AL1</v>
          </cell>
          <cell r="AA333">
            <v>2202035</v>
          </cell>
          <cell r="AB333">
            <v>44567</v>
          </cell>
          <cell r="AC333" t="str">
            <v>Sử dụng pattern mới chưa được in sd</v>
          </cell>
          <cell r="AD333">
            <v>44571</v>
          </cell>
          <cell r="AE333">
            <v>44569</v>
          </cell>
        </row>
        <row r="334">
          <cell r="B334">
            <v>163733</v>
          </cell>
          <cell r="C334">
            <v>163729</v>
          </cell>
          <cell r="E334" t="str">
            <v>NBB570</v>
          </cell>
          <cell r="F334" t="str">
            <v>MHH570</v>
          </cell>
          <cell r="G334" t="str">
            <v>PHH570</v>
          </cell>
          <cell r="H334" t="str">
            <v xml:space="preserve">VP7 </v>
          </cell>
          <cell r="I334" t="str">
            <v xml:space="preserve">100 </v>
          </cell>
          <cell r="J334" t="str">
            <v>XL</v>
          </cell>
          <cell r="K334">
            <v>18</v>
          </cell>
          <cell r="M334" t="str">
            <v>Thêm mới gửi ngày 6.1</v>
          </cell>
          <cell r="N334">
            <v>1</v>
          </cell>
          <cell r="O334">
            <v>44571</v>
          </cell>
          <cell r="Q334" t="str">
            <v>_____ _New pattern cho deviation 23: sử dụng AK0638 thay thế AK0637/XWH</v>
          </cell>
          <cell r="S334">
            <v>44573</v>
          </cell>
          <cell r="X334" t="str">
            <v/>
          </cell>
          <cell r="Y334" t="str">
            <v>AL1</v>
          </cell>
          <cell r="AA334">
            <v>2202035</v>
          </cell>
          <cell r="AB334">
            <v>44567</v>
          </cell>
          <cell r="AC334" t="str">
            <v>Sử dụng pattern mới chưa được in sd</v>
          </cell>
          <cell r="AD334">
            <v>44571</v>
          </cell>
          <cell r="AE334">
            <v>44569</v>
          </cell>
        </row>
        <row r="335">
          <cell r="B335">
            <v>163737</v>
          </cell>
          <cell r="C335">
            <v>163735</v>
          </cell>
          <cell r="E335" t="str">
            <v>NBB570</v>
          </cell>
          <cell r="F335" t="str">
            <v>MHH570</v>
          </cell>
          <cell r="G335" t="str">
            <v>PHH570</v>
          </cell>
          <cell r="H335" t="str">
            <v xml:space="preserve">VP7 </v>
          </cell>
          <cell r="I335" t="str">
            <v xml:space="preserve">100 </v>
          </cell>
          <cell r="J335" t="str">
            <v>XL</v>
          </cell>
          <cell r="K335">
            <v>17</v>
          </cell>
          <cell r="M335" t="str">
            <v>Thêm mới gửi ngày 6.1</v>
          </cell>
          <cell r="N335">
            <v>1</v>
          </cell>
          <cell r="O335">
            <v>44571</v>
          </cell>
          <cell r="Q335" t="str">
            <v>_____ _New pattern cho deviation 23: sử dụng AK0638 thay thế AK0637/XWH</v>
          </cell>
          <cell r="S335">
            <v>44573</v>
          </cell>
          <cell r="X335" t="str">
            <v/>
          </cell>
          <cell r="Y335" t="str">
            <v>AL1</v>
          </cell>
          <cell r="AA335">
            <v>2202035</v>
          </cell>
          <cell r="AB335">
            <v>44567</v>
          </cell>
          <cell r="AC335" t="str">
            <v>Sử dụng pattern mới chưa được in sd</v>
          </cell>
          <cell r="AD335">
            <v>44571</v>
          </cell>
          <cell r="AE335">
            <v>44569</v>
          </cell>
        </row>
        <row r="336">
          <cell r="B336">
            <v>163820</v>
          </cell>
          <cell r="C336">
            <v>163749</v>
          </cell>
          <cell r="E336" t="str">
            <v>NBB570</v>
          </cell>
          <cell r="F336" t="str">
            <v>MHH570</v>
          </cell>
          <cell r="G336" t="str">
            <v>PHH570</v>
          </cell>
          <cell r="H336" t="str">
            <v xml:space="preserve">VP7 </v>
          </cell>
          <cell r="I336" t="str">
            <v xml:space="preserve">100 </v>
          </cell>
          <cell r="J336" t="str">
            <v>XL</v>
          </cell>
          <cell r="K336">
            <v>24</v>
          </cell>
          <cell r="M336" t="str">
            <v>Thêm mới gửi ngày 6.1</v>
          </cell>
          <cell r="N336">
            <v>1</v>
          </cell>
          <cell r="O336">
            <v>44571</v>
          </cell>
          <cell r="Q336" t="str">
            <v>_____ _New pattern cho deviation 23: sử dụng AK0638 thay thế AK0637/XWH</v>
          </cell>
          <cell r="S336">
            <v>44573</v>
          </cell>
          <cell r="X336" t="str">
            <v/>
          </cell>
          <cell r="Y336" t="str">
            <v>AL1</v>
          </cell>
          <cell r="AA336">
            <v>2202035</v>
          </cell>
          <cell r="AB336">
            <v>44567</v>
          </cell>
          <cell r="AC336" t="str">
            <v>Sử dụng pattern mới chưa được in sd</v>
          </cell>
          <cell r="AD336">
            <v>44571</v>
          </cell>
          <cell r="AE336">
            <v>44569</v>
          </cell>
        </row>
        <row r="337">
          <cell r="B337">
            <v>164652</v>
          </cell>
          <cell r="C337">
            <v>164648</v>
          </cell>
          <cell r="D337"/>
          <cell r="E337" t="str">
            <v>NBB570</v>
          </cell>
          <cell r="F337" t="str">
            <v>MHH570</v>
          </cell>
          <cell r="G337" t="str">
            <v>PHH570</v>
          </cell>
          <cell r="H337" t="str">
            <v xml:space="preserve">VP7 </v>
          </cell>
          <cell r="I337" t="str">
            <v xml:space="preserve">XBK </v>
          </cell>
          <cell r="J337" t="str">
            <v>M</v>
          </cell>
          <cell r="K337">
            <v>24</v>
          </cell>
          <cell r="L337"/>
          <cell r="M337" t="str">
            <v>Thêm mới gửi ngày 6.1</v>
          </cell>
          <cell r="N337">
            <v>1</v>
          </cell>
          <cell r="O337">
            <v>44571</v>
          </cell>
          <cell r="P337"/>
          <cell r="Q337" t="str">
            <v>_____ _New pattern cho deviation 23: sử dụng AK0638 thay thế AK0637/XWH</v>
          </cell>
          <cell r="R337"/>
          <cell r="S337">
            <v>44573</v>
          </cell>
          <cell r="T337"/>
          <cell r="U337"/>
          <cell r="V337"/>
          <cell r="W337"/>
          <cell r="X337" t="str">
            <v/>
          </cell>
          <cell r="Y337" t="str">
            <v>AL1</v>
          </cell>
          <cell r="Z337"/>
          <cell r="AA337">
            <v>2202035</v>
          </cell>
          <cell r="AB337">
            <v>44567</v>
          </cell>
          <cell r="AC337" t="str">
            <v>KH Cofim sử dụng pattern cũ đã in sđ</v>
          </cell>
          <cell r="AD337">
            <v>44571</v>
          </cell>
          <cell r="AE337">
            <v>44569</v>
          </cell>
        </row>
        <row r="338">
          <cell r="B338">
            <v>164658</v>
          </cell>
          <cell r="C338">
            <v>164653</v>
          </cell>
          <cell r="D338"/>
          <cell r="E338" t="str">
            <v>NBB570</v>
          </cell>
          <cell r="F338" t="str">
            <v>MHH570</v>
          </cell>
          <cell r="G338" t="str">
            <v>PHH570</v>
          </cell>
          <cell r="H338" t="str">
            <v xml:space="preserve">VP7 </v>
          </cell>
          <cell r="I338" t="str">
            <v xml:space="preserve">XBK </v>
          </cell>
          <cell r="J338" t="str">
            <v>M</v>
          </cell>
          <cell r="K338">
            <v>24</v>
          </cell>
          <cell r="L338"/>
          <cell r="M338" t="str">
            <v>Thêm mới gửi ngày 6.1</v>
          </cell>
          <cell r="N338">
            <v>1</v>
          </cell>
          <cell r="O338">
            <v>44571</v>
          </cell>
          <cell r="P338"/>
          <cell r="Q338" t="str">
            <v>_____ _New pattern cho deviation 23: sử dụng AK0638 thay thế AK0637/XWH</v>
          </cell>
          <cell r="R338"/>
          <cell r="S338">
            <v>44573</v>
          </cell>
          <cell r="T338"/>
          <cell r="U338"/>
          <cell r="V338"/>
          <cell r="W338"/>
          <cell r="X338" t="str">
            <v/>
          </cell>
          <cell r="Y338" t="str">
            <v>AL1</v>
          </cell>
          <cell r="Z338"/>
          <cell r="AA338">
            <v>2202035</v>
          </cell>
          <cell r="AB338">
            <v>44567</v>
          </cell>
          <cell r="AC338" t="str">
            <v>KH Cofim sử dụng pattern cũ đã in sđ</v>
          </cell>
          <cell r="AD338">
            <v>44571</v>
          </cell>
          <cell r="AE338">
            <v>44569</v>
          </cell>
        </row>
        <row r="339">
          <cell r="B339">
            <v>164662</v>
          </cell>
          <cell r="C339">
            <v>164659</v>
          </cell>
          <cell r="D339"/>
          <cell r="E339" t="str">
            <v>NBB570</v>
          </cell>
          <cell r="F339" t="str">
            <v>MHH570</v>
          </cell>
          <cell r="G339" t="str">
            <v>PHH570</v>
          </cell>
          <cell r="H339" t="str">
            <v xml:space="preserve">VP7 </v>
          </cell>
          <cell r="I339" t="str">
            <v xml:space="preserve">XBK </v>
          </cell>
          <cell r="J339" t="str">
            <v>M</v>
          </cell>
          <cell r="K339">
            <v>24</v>
          </cell>
          <cell r="L339"/>
          <cell r="M339" t="str">
            <v>Thêm mới gửi ngày 6.1</v>
          </cell>
          <cell r="N339">
            <v>1</v>
          </cell>
          <cell r="O339">
            <v>44571</v>
          </cell>
          <cell r="P339"/>
          <cell r="Q339" t="str">
            <v>_____ _New pattern cho deviation 23: sử dụng AK0638 thay thế AK0637/XWH</v>
          </cell>
          <cell r="R339"/>
          <cell r="S339">
            <v>44573</v>
          </cell>
          <cell r="T339"/>
          <cell r="U339"/>
          <cell r="V339"/>
          <cell r="W339"/>
          <cell r="X339" t="str">
            <v/>
          </cell>
          <cell r="Y339" t="str">
            <v>AL1</v>
          </cell>
          <cell r="Z339"/>
          <cell r="AA339">
            <v>2202035</v>
          </cell>
          <cell r="AB339">
            <v>44567</v>
          </cell>
          <cell r="AC339" t="str">
            <v>KH Cofim sử dụng pattern cũ đã in sđ</v>
          </cell>
          <cell r="AD339">
            <v>44571</v>
          </cell>
          <cell r="AE339">
            <v>44569</v>
          </cell>
        </row>
        <row r="340">
          <cell r="B340">
            <v>164667</v>
          </cell>
          <cell r="C340">
            <v>164663</v>
          </cell>
          <cell r="D340"/>
          <cell r="E340" t="str">
            <v>NBB570</v>
          </cell>
          <cell r="F340" t="str">
            <v>MHH570</v>
          </cell>
          <cell r="G340" t="str">
            <v>PHH570</v>
          </cell>
          <cell r="H340" t="str">
            <v xml:space="preserve">VP7 </v>
          </cell>
          <cell r="I340" t="str">
            <v xml:space="preserve">XBK </v>
          </cell>
          <cell r="J340" t="str">
            <v>M</v>
          </cell>
          <cell r="K340">
            <v>24</v>
          </cell>
          <cell r="L340"/>
          <cell r="M340" t="str">
            <v>Thêm mới gửi ngày 6.1</v>
          </cell>
          <cell r="N340">
            <v>1</v>
          </cell>
          <cell r="O340">
            <v>44571</v>
          </cell>
          <cell r="P340"/>
          <cell r="Q340" t="str">
            <v>_____ _New pattern cho deviation 23: sử dụng AK0638 thay thế AK0637/XWH</v>
          </cell>
          <cell r="R340"/>
          <cell r="S340">
            <v>44573</v>
          </cell>
          <cell r="T340"/>
          <cell r="U340"/>
          <cell r="V340"/>
          <cell r="W340"/>
          <cell r="X340" t="str">
            <v/>
          </cell>
          <cell r="Y340" t="str">
            <v>AL1</v>
          </cell>
          <cell r="Z340"/>
          <cell r="AA340">
            <v>2202035</v>
          </cell>
          <cell r="AB340">
            <v>44567</v>
          </cell>
          <cell r="AC340" t="str">
            <v>KH Cofim sử dụng pattern cũ đã in sđ</v>
          </cell>
          <cell r="AD340">
            <v>44571</v>
          </cell>
          <cell r="AE340">
            <v>44569</v>
          </cell>
        </row>
        <row r="341">
          <cell r="B341">
            <v>164670</v>
          </cell>
          <cell r="C341">
            <v>164668</v>
          </cell>
          <cell r="D341"/>
          <cell r="E341" t="str">
            <v>NBB570</v>
          </cell>
          <cell r="F341" t="str">
            <v>MHH570</v>
          </cell>
          <cell r="G341" t="str">
            <v>PHH570</v>
          </cell>
          <cell r="H341" t="str">
            <v xml:space="preserve">VP7 </v>
          </cell>
          <cell r="I341" t="str">
            <v xml:space="preserve">XBK </v>
          </cell>
          <cell r="J341" t="str">
            <v>M</v>
          </cell>
          <cell r="K341">
            <v>24</v>
          </cell>
          <cell r="L341"/>
          <cell r="M341" t="str">
            <v>Thêm mới gửi ngày 6.1</v>
          </cell>
          <cell r="N341">
            <v>1</v>
          </cell>
          <cell r="O341">
            <v>44571</v>
          </cell>
          <cell r="P341"/>
          <cell r="Q341" t="str">
            <v>_____ _New pattern cho deviation 23: sử dụng AK0638 thay thế AK0637/XWH</v>
          </cell>
          <cell r="R341"/>
          <cell r="S341">
            <v>44573</v>
          </cell>
          <cell r="T341"/>
          <cell r="U341"/>
          <cell r="V341"/>
          <cell r="W341"/>
          <cell r="X341" t="str">
            <v/>
          </cell>
          <cell r="Y341" t="str">
            <v>AL1</v>
          </cell>
          <cell r="Z341"/>
          <cell r="AA341">
            <v>2202035</v>
          </cell>
          <cell r="AB341">
            <v>44567</v>
          </cell>
          <cell r="AC341" t="str">
            <v>KH Cofim sử dụng pattern cũ đã in sđ</v>
          </cell>
          <cell r="AD341">
            <v>44571</v>
          </cell>
          <cell r="AE341">
            <v>44569</v>
          </cell>
        </row>
        <row r="342">
          <cell r="B342">
            <v>163719</v>
          </cell>
          <cell r="C342">
            <v>163717</v>
          </cell>
          <cell r="D342"/>
          <cell r="E342" t="str">
            <v>NBB570</v>
          </cell>
          <cell r="F342" t="str">
            <v>MHH570</v>
          </cell>
          <cell r="G342" t="str">
            <v>PHH570</v>
          </cell>
          <cell r="H342" t="str">
            <v xml:space="preserve">VP7 </v>
          </cell>
          <cell r="I342" t="str">
            <v xml:space="preserve">XBK </v>
          </cell>
          <cell r="J342" t="str">
            <v>XL</v>
          </cell>
          <cell r="K342">
            <v>24</v>
          </cell>
          <cell r="L342"/>
          <cell r="M342" t="str">
            <v>Thêm mới gửi ngày 6.1</v>
          </cell>
          <cell r="N342">
            <v>1</v>
          </cell>
          <cell r="O342">
            <v>44571</v>
          </cell>
          <cell r="P342"/>
          <cell r="Q342" t="str">
            <v>_____ _New pattern cho deviation 23: sử dụng AK0638 thay thế AK0637/XWH</v>
          </cell>
          <cell r="R342"/>
          <cell r="S342">
            <v>44573</v>
          </cell>
          <cell r="T342"/>
          <cell r="U342"/>
          <cell r="V342"/>
          <cell r="W342"/>
          <cell r="X342" t="str">
            <v/>
          </cell>
          <cell r="Y342" t="str">
            <v>AL1</v>
          </cell>
          <cell r="Z342"/>
          <cell r="AA342">
            <v>2202035</v>
          </cell>
          <cell r="AB342">
            <v>44567</v>
          </cell>
          <cell r="AC342" t="str">
            <v>KH Cofim sử dụng pattern cũ đã in sđ</v>
          </cell>
          <cell r="AD342">
            <v>44571</v>
          </cell>
          <cell r="AE342">
            <v>44569</v>
          </cell>
        </row>
        <row r="343">
          <cell r="B343">
            <v>163726</v>
          </cell>
          <cell r="C343">
            <v>163724</v>
          </cell>
          <cell r="D343"/>
          <cell r="E343" t="str">
            <v>NBB570</v>
          </cell>
          <cell r="F343" t="str">
            <v>MHH570</v>
          </cell>
          <cell r="G343" t="str">
            <v>PHH570</v>
          </cell>
          <cell r="H343" t="str">
            <v xml:space="preserve">VP7 </v>
          </cell>
          <cell r="I343" t="str">
            <v xml:space="preserve">XBK </v>
          </cell>
          <cell r="J343" t="str">
            <v>XL</v>
          </cell>
          <cell r="K343">
            <v>24</v>
          </cell>
          <cell r="L343"/>
          <cell r="M343" t="str">
            <v>Thêm mới gửi ngày 6.1</v>
          </cell>
          <cell r="N343">
            <v>1</v>
          </cell>
          <cell r="O343">
            <v>44571</v>
          </cell>
          <cell r="P343"/>
          <cell r="Q343" t="str">
            <v>_____ _New pattern cho deviation 23: sử dụng AK0638 thay thế AK0637/XWH</v>
          </cell>
          <cell r="R343"/>
          <cell r="S343">
            <v>44573</v>
          </cell>
          <cell r="T343"/>
          <cell r="U343"/>
          <cell r="V343"/>
          <cell r="W343"/>
          <cell r="X343" t="str">
            <v/>
          </cell>
          <cell r="Y343" t="str">
            <v>AL1</v>
          </cell>
          <cell r="Z343"/>
          <cell r="AA343">
            <v>2202035</v>
          </cell>
          <cell r="AB343">
            <v>44567</v>
          </cell>
          <cell r="AC343" t="str">
            <v>KH Cofim sử dụng pattern cũ đã in sđ</v>
          </cell>
          <cell r="AD343">
            <v>44571</v>
          </cell>
          <cell r="AE343">
            <v>44569</v>
          </cell>
        </row>
        <row r="344">
          <cell r="B344">
            <v>163734</v>
          </cell>
          <cell r="C344">
            <v>163729</v>
          </cell>
          <cell r="D344"/>
          <cell r="E344" t="str">
            <v>NBB570</v>
          </cell>
          <cell r="F344" t="str">
            <v>MHH570</v>
          </cell>
          <cell r="G344" t="str">
            <v>PHH570</v>
          </cell>
          <cell r="H344" t="str">
            <v xml:space="preserve">VP7 </v>
          </cell>
          <cell r="I344" t="str">
            <v xml:space="preserve">XBK </v>
          </cell>
          <cell r="J344" t="str">
            <v>XL</v>
          </cell>
          <cell r="K344">
            <v>18</v>
          </cell>
          <cell r="L344"/>
          <cell r="M344" t="str">
            <v>Thêm mới gửi ngày 6.1</v>
          </cell>
          <cell r="N344">
            <v>1</v>
          </cell>
          <cell r="O344">
            <v>44571</v>
          </cell>
          <cell r="P344"/>
          <cell r="Q344" t="str">
            <v>_____ _New pattern cho deviation 23: sử dụng AK0638 thay thế AK0637/XWH</v>
          </cell>
          <cell r="R344"/>
          <cell r="S344">
            <v>44573</v>
          </cell>
          <cell r="T344"/>
          <cell r="U344"/>
          <cell r="V344"/>
          <cell r="W344"/>
          <cell r="X344" t="str">
            <v/>
          </cell>
          <cell r="Y344" t="str">
            <v>AL1</v>
          </cell>
          <cell r="Z344"/>
          <cell r="AA344">
            <v>2202035</v>
          </cell>
          <cell r="AB344">
            <v>44567</v>
          </cell>
          <cell r="AC344" t="str">
            <v>KH Cofim sử dụng pattern cũ đã in sđ</v>
          </cell>
          <cell r="AD344">
            <v>44571</v>
          </cell>
          <cell r="AE344">
            <v>44569</v>
          </cell>
        </row>
        <row r="345">
          <cell r="B345">
            <v>163740</v>
          </cell>
          <cell r="C345">
            <v>163735</v>
          </cell>
          <cell r="D345"/>
          <cell r="E345" t="str">
            <v>NBB570</v>
          </cell>
          <cell r="F345" t="str">
            <v>MHH570</v>
          </cell>
          <cell r="G345" t="str">
            <v>PHH570</v>
          </cell>
          <cell r="H345" t="str">
            <v xml:space="preserve">VP7 </v>
          </cell>
          <cell r="I345" t="str">
            <v xml:space="preserve">XBK </v>
          </cell>
          <cell r="J345" t="str">
            <v>XL</v>
          </cell>
          <cell r="K345">
            <v>17</v>
          </cell>
          <cell r="L345"/>
          <cell r="M345" t="str">
            <v>Thêm mới gửi ngày 6.1</v>
          </cell>
          <cell r="N345">
            <v>1</v>
          </cell>
          <cell r="O345">
            <v>44571</v>
          </cell>
          <cell r="P345"/>
          <cell r="Q345" t="str">
            <v>_____ _New pattern cho deviation 23: sử dụng AK0638 thay thế AK0637/XWH</v>
          </cell>
          <cell r="R345"/>
          <cell r="S345">
            <v>44573</v>
          </cell>
          <cell r="T345"/>
          <cell r="U345"/>
          <cell r="V345"/>
          <cell r="W345"/>
          <cell r="X345" t="str">
            <v/>
          </cell>
          <cell r="Y345" t="str">
            <v>AL1</v>
          </cell>
          <cell r="Z345"/>
          <cell r="AA345">
            <v>2202035</v>
          </cell>
          <cell r="AB345">
            <v>44567</v>
          </cell>
          <cell r="AC345" t="str">
            <v>KH Cofim sử dụng pattern cũ đã in sđ</v>
          </cell>
          <cell r="AD345">
            <v>44571</v>
          </cell>
          <cell r="AE345">
            <v>44569</v>
          </cell>
        </row>
        <row r="346">
          <cell r="B346">
            <v>163861</v>
          </cell>
          <cell r="C346">
            <v>163749</v>
          </cell>
          <cell r="D346"/>
          <cell r="E346" t="str">
            <v>NBB570</v>
          </cell>
          <cell r="F346" t="str">
            <v>MHH570</v>
          </cell>
          <cell r="G346" t="str">
            <v>PHH570</v>
          </cell>
          <cell r="H346" t="str">
            <v xml:space="preserve">VP7 </v>
          </cell>
          <cell r="I346" t="str">
            <v xml:space="preserve">XBK </v>
          </cell>
          <cell r="J346" t="str">
            <v>XL</v>
          </cell>
          <cell r="K346">
            <v>24</v>
          </cell>
          <cell r="L346"/>
          <cell r="M346" t="str">
            <v>Thêm mới gửi ngày 6.1</v>
          </cell>
          <cell r="N346">
            <v>1</v>
          </cell>
          <cell r="O346">
            <v>44571</v>
          </cell>
          <cell r="P346"/>
          <cell r="Q346" t="str">
            <v>_____ _New pattern cho deviation 23: sử dụng AK0638 thay thế AK0637/XWH</v>
          </cell>
          <cell r="R346"/>
          <cell r="S346">
            <v>44573</v>
          </cell>
          <cell r="T346"/>
          <cell r="U346"/>
          <cell r="V346"/>
          <cell r="W346"/>
          <cell r="X346" t="str">
            <v/>
          </cell>
          <cell r="Y346" t="str">
            <v>AL1</v>
          </cell>
          <cell r="Z346"/>
          <cell r="AA346">
            <v>2202035</v>
          </cell>
          <cell r="AB346">
            <v>44567</v>
          </cell>
          <cell r="AC346" t="str">
            <v>KH Cofim sử dụng pattern cũ đã in sđ</v>
          </cell>
          <cell r="AD346">
            <v>44571</v>
          </cell>
          <cell r="AE346">
            <v>44569</v>
          </cell>
        </row>
        <row r="347">
          <cell r="B347"/>
          <cell r="C347"/>
          <cell r="D347"/>
          <cell r="E347"/>
          <cell r="F347"/>
          <cell r="G347"/>
          <cell r="H347"/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  <cell r="S347"/>
          <cell r="T347"/>
          <cell r="U347"/>
          <cell r="V347"/>
          <cell r="W347"/>
          <cell r="X347"/>
          <cell r="Y347"/>
          <cell r="Z347"/>
          <cell r="AA347"/>
          <cell r="AB347">
            <v>44568</v>
          </cell>
          <cell r="AC347"/>
          <cell r="AD347" t="str">
            <v/>
          </cell>
          <cell r="AE347">
            <v>44569</v>
          </cell>
        </row>
        <row r="348">
          <cell r="B348">
            <v>164673</v>
          </cell>
          <cell r="C348">
            <v>164672</v>
          </cell>
          <cell r="E348" t="str">
            <v>NBB570</v>
          </cell>
          <cell r="F348" t="str">
            <v>MHH570</v>
          </cell>
          <cell r="G348" t="str">
            <v>PHH570</v>
          </cell>
          <cell r="H348" t="str">
            <v xml:space="preserve">VP7 </v>
          </cell>
          <cell r="I348" t="str">
            <v xml:space="preserve">100 </v>
          </cell>
          <cell r="J348" t="str">
            <v>M</v>
          </cell>
          <cell r="K348">
            <v>24</v>
          </cell>
          <cell r="M348" t="str">
            <v>Thêm mới gửi ngày 6.1</v>
          </cell>
          <cell r="N348">
            <v>1</v>
          </cell>
          <cell r="O348">
            <v>44571</v>
          </cell>
          <cell r="Q348" t="str">
            <v>_____ _New pattern cho deviation 23: sử dụng AK0638 thay thế AK0637/XWH</v>
          </cell>
          <cell r="S348">
            <v>44574</v>
          </cell>
          <cell r="X348" t="str">
            <v/>
          </cell>
          <cell r="Y348" t="str">
            <v>AL1</v>
          </cell>
          <cell r="AA348">
            <v>2202036</v>
          </cell>
          <cell r="AB348">
            <v>44568</v>
          </cell>
          <cell r="AC348" t="str">
            <v>Sử dụng pattern mới chưa được in sd - 8.1 Kéo KH cut 12 Jan -&gt; 10 Jan</v>
          </cell>
          <cell r="AD348">
            <v>44571</v>
          </cell>
          <cell r="AE348">
            <v>44569</v>
          </cell>
        </row>
        <row r="349">
          <cell r="B349">
            <v>164678</v>
          </cell>
          <cell r="C349">
            <v>164675</v>
          </cell>
          <cell r="E349" t="str">
            <v>NBB570</v>
          </cell>
          <cell r="F349" t="str">
            <v>MHH570</v>
          </cell>
          <cell r="G349" t="str">
            <v>PHH570</v>
          </cell>
          <cell r="H349" t="str">
            <v xml:space="preserve">VP7 </v>
          </cell>
          <cell r="I349" t="str">
            <v xml:space="preserve">100 </v>
          </cell>
          <cell r="J349" t="str">
            <v>M</v>
          </cell>
          <cell r="K349">
            <v>24</v>
          </cell>
          <cell r="M349" t="str">
            <v>Thêm mới gửi ngày 6.1</v>
          </cell>
          <cell r="N349">
            <v>1</v>
          </cell>
          <cell r="O349">
            <v>44571</v>
          </cell>
          <cell r="Q349" t="str">
            <v>_____ _New pattern cho deviation 23: sử dụng AK0638 thay thế AK0637/XWH</v>
          </cell>
          <cell r="S349">
            <v>44574</v>
          </cell>
          <cell r="X349" t="str">
            <v/>
          </cell>
          <cell r="Y349" t="str">
            <v>AL1</v>
          </cell>
          <cell r="AA349">
            <v>2202036</v>
          </cell>
          <cell r="AB349">
            <v>44568</v>
          </cell>
          <cell r="AC349" t="str">
            <v>Sử dụng pattern mới chưa được in sd - 8.1 Kéo KH cut 12 Jan -&gt; 10 Jan</v>
          </cell>
          <cell r="AD349">
            <v>44571</v>
          </cell>
          <cell r="AE349">
            <v>44569</v>
          </cell>
        </row>
        <row r="350">
          <cell r="B350">
            <v>164683</v>
          </cell>
          <cell r="C350">
            <v>164681</v>
          </cell>
          <cell r="E350" t="str">
            <v>NBB570</v>
          </cell>
          <cell r="F350" t="str">
            <v>MHH570</v>
          </cell>
          <cell r="G350" t="str">
            <v>PHH570</v>
          </cell>
          <cell r="H350" t="str">
            <v xml:space="preserve">VP7 </v>
          </cell>
          <cell r="I350" t="str">
            <v xml:space="preserve">100 </v>
          </cell>
          <cell r="J350" t="str">
            <v>M</v>
          </cell>
          <cell r="K350">
            <v>18</v>
          </cell>
          <cell r="M350" t="str">
            <v>Thêm mới gửi ngày 6.1</v>
          </cell>
          <cell r="N350">
            <v>1</v>
          </cell>
          <cell r="O350">
            <v>44571</v>
          </cell>
          <cell r="Q350" t="str">
            <v>_____ _New pattern cho deviation 23: sử dụng AK0638 thay thế AK0637/XWH</v>
          </cell>
          <cell r="S350">
            <v>44574</v>
          </cell>
          <cell r="X350" t="str">
            <v/>
          </cell>
          <cell r="Y350" t="str">
            <v>AL1</v>
          </cell>
          <cell r="AA350">
            <v>2202036</v>
          </cell>
          <cell r="AB350">
            <v>44568</v>
          </cell>
          <cell r="AC350" t="str">
            <v>Sử dụng pattern mới chưa được in sd - 8.1 Kéo KH cut 12 Jan -&gt; 10 Jan</v>
          </cell>
          <cell r="AD350">
            <v>44571</v>
          </cell>
          <cell r="AE350">
            <v>44569</v>
          </cell>
        </row>
        <row r="351">
          <cell r="B351">
            <v>164692</v>
          </cell>
          <cell r="C351">
            <v>164685</v>
          </cell>
          <cell r="E351" t="str">
            <v>NBB570</v>
          </cell>
          <cell r="F351" t="str">
            <v>MHH570</v>
          </cell>
          <cell r="G351" t="str">
            <v>PHH570</v>
          </cell>
          <cell r="H351" t="str">
            <v xml:space="preserve">VP7 </v>
          </cell>
          <cell r="I351" t="str">
            <v xml:space="preserve">100 </v>
          </cell>
          <cell r="J351" t="str">
            <v>M</v>
          </cell>
          <cell r="K351">
            <v>12</v>
          </cell>
          <cell r="M351" t="str">
            <v>Thêm mới gửi ngày 6.1</v>
          </cell>
          <cell r="N351">
            <v>1</v>
          </cell>
          <cell r="O351">
            <v>44571</v>
          </cell>
          <cell r="Q351" t="str">
            <v>_____ _New pattern cho deviation 23: sử dụng AK0638 thay thế AK0637/XWH</v>
          </cell>
          <cell r="S351">
            <v>44574</v>
          </cell>
          <cell r="X351" t="str">
            <v/>
          </cell>
          <cell r="Y351" t="str">
            <v>AL1</v>
          </cell>
          <cell r="AA351">
            <v>2202036</v>
          </cell>
          <cell r="AB351">
            <v>44568</v>
          </cell>
          <cell r="AC351" t="str">
            <v>Sử dụng pattern mới chưa được in sd - 8.1 Kéo KH cut 12 Jan -&gt; 10 Jan</v>
          </cell>
          <cell r="AD351">
            <v>44571</v>
          </cell>
          <cell r="AE351">
            <v>44569</v>
          </cell>
        </row>
        <row r="352">
          <cell r="B352">
            <v>164700</v>
          </cell>
          <cell r="C352">
            <v>164699</v>
          </cell>
          <cell r="E352" t="str">
            <v>NBB570</v>
          </cell>
          <cell r="F352" t="str">
            <v>MHH570</v>
          </cell>
          <cell r="G352" t="str">
            <v>PHH570</v>
          </cell>
          <cell r="H352" t="str">
            <v xml:space="preserve">VP7 </v>
          </cell>
          <cell r="I352" t="str">
            <v xml:space="preserve">100 </v>
          </cell>
          <cell r="J352" t="str">
            <v>M</v>
          </cell>
          <cell r="K352">
            <v>24</v>
          </cell>
          <cell r="M352" t="str">
            <v>Thêm mới gửi ngày 6.1</v>
          </cell>
          <cell r="N352">
            <v>1</v>
          </cell>
          <cell r="O352">
            <v>44571</v>
          </cell>
          <cell r="Q352" t="str">
            <v>_____ _New pattern cho deviation 23: sử dụng AK0638 thay thế AK0637/XWH</v>
          </cell>
          <cell r="S352">
            <v>44574</v>
          </cell>
          <cell r="X352" t="str">
            <v/>
          </cell>
          <cell r="Y352" t="str">
            <v>AL1</v>
          </cell>
          <cell r="AA352">
            <v>2202036</v>
          </cell>
          <cell r="AB352">
            <v>44568</v>
          </cell>
          <cell r="AC352" t="str">
            <v>Sử dụng pattern mới chưa được in sd - 8.1 Kéo KH cut 12 Jan -&gt; 10 Jan</v>
          </cell>
          <cell r="AD352">
            <v>44571</v>
          </cell>
          <cell r="AE352">
            <v>44569</v>
          </cell>
        </row>
        <row r="353">
          <cell r="B353">
            <v>164703</v>
          </cell>
          <cell r="C353">
            <v>164702</v>
          </cell>
          <cell r="E353" t="str">
            <v>NBB570</v>
          </cell>
          <cell r="F353" t="str">
            <v>MHH570</v>
          </cell>
          <cell r="G353" t="str">
            <v>PHH570</v>
          </cell>
          <cell r="H353" t="str">
            <v xml:space="preserve">VP7 </v>
          </cell>
          <cell r="I353" t="str">
            <v xml:space="preserve">100 </v>
          </cell>
          <cell r="J353" t="str">
            <v>S</v>
          </cell>
          <cell r="K353">
            <v>24</v>
          </cell>
          <cell r="M353" t="str">
            <v>Thêm mới gửi ngày 6.1</v>
          </cell>
          <cell r="N353">
            <v>1</v>
          </cell>
          <cell r="O353">
            <v>44571</v>
          </cell>
          <cell r="Q353" t="str">
            <v>_Đã cut 1 dz for test new pattern____ _New pattern cho deviation 23: sử dụng AK0638 thay thế AK0637/XWH</v>
          </cell>
          <cell r="S353">
            <v>44574</v>
          </cell>
          <cell r="X353" t="str">
            <v/>
          </cell>
          <cell r="Y353" t="str">
            <v>AL1</v>
          </cell>
          <cell r="AA353">
            <v>2202036</v>
          </cell>
          <cell r="AB353">
            <v>44568</v>
          </cell>
          <cell r="AC353" t="str">
            <v>Sử dụng pattern mới chưa được in sd - 8.1 Kéo KH cut 12 Jan -&gt; 10 Jan</v>
          </cell>
          <cell r="AD353">
            <v>44571</v>
          </cell>
          <cell r="AE353">
            <v>44569</v>
          </cell>
        </row>
        <row r="354">
          <cell r="B354">
            <v>164706</v>
          </cell>
          <cell r="C354">
            <v>164705</v>
          </cell>
          <cell r="E354" t="str">
            <v>NBB570</v>
          </cell>
          <cell r="F354" t="str">
            <v>MHH570</v>
          </cell>
          <cell r="G354" t="str">
            <v>PHH570</v>
          </cell>
          <cell r="H354" t="str">
            <v xml:space="preserve">VP7 </v>
          </cell>
          <cell r="I354" t="str">
            <v xml:space="preserve">100 </v>
          </cell>
          <cell r="J354" t="str">
            <v>S</v>
          </cell>
          <cell r="K354">
            <v>24</v>
          </cell>
          <cell r="M354" t="str">
            <v>Thêm mới gửi ngày 6.1</v>
          </cell>
          <cell r="N354">
            <v>1</v>
          </cell>
          <cell r="O354">
            <v>44571</v>
          </cell>
          <cell r="Q354" t="str">
            <v>_____ _New pattern cho deviation 23: sử dụng AK0638 thay thế AK0637/XWH</v>
          </cell>
          <cell r="S354">
            <v>44574</v>
          </cell>
          <cell r="X354" t="str">
            <v/>
          </cell>
          <cell r="Y354" t="str">
            <v>AL1</v>
          </cell>
          <cell r="AA354">
            <v>2202036</v>
          </cell>
          <cell r="AB354">
            <v>44568</v>
          </cell>
          <cell r="AC354" t="str">
            <v>Sử dụng pattern mới chưa được in sd - 8.1 Kéo KH cut 12 Jan -&gt; 10 Jan</v>
          </cell>
          <cell r="AD354">
            <v>44571</v>
          </cell>
          <cell r="AE354">
            <v>44569</v>
          </cell>
        </row>
        <row r="355">
          <cell r="B355">
            <v>164710</v>
          </cell>
          <cell r="C355">
            <v>164708</v>
          </cell>
          <cell r="E355" t="str">
            <v>NBB570</v>
          </cell>
          <cell r="F355" t="str">
            <v>MHH570</v>
          </cell>
          <cell r="G355" t="str">
            <v>PHH570</v>
          </cell>
          <cell r="H355" t="str">
            <v xml:space="preserve">VP7 </v>
          </cell>
          <cell r="I355" t="str">
            <v xml:space="preserve">100 </v>
          </cell>
          <cell r="J355" t="str">
            <v>S</v>
          </cell>
          <cell r="K355">
            <v>17</v>
          </cell>
          <cell r="M355" t="str">
            <v>Thêm mới gửi ngày 6.1</v>
          </cell>
          <cell r="N355">
            <v>1</v>
          </cell>
          <cell r="O355">
            <v>44571</v>
          </cell>
          <cell r="Q355" t="str">
            <v>_____ _New pattern cho deviation 23: sử dụng AK0638 thay thế AK0637/XWH</v>
          </cell>
          <cell r="S355">
            <v>44574</v>
          </cell>
          <cell r="X355" t="str">
            <v/>
          </cell>
          <cell r="Y355" t="str">
            <v>AL1</v>
          </cell>
          <cell r="AA355">
            <v>2202036</v>
          </cell>
          <cell r="AB355">
            <v>44568</v>
          </cell>
          <cell r="AC355" t="str">
            <v>Sử dụng pattern mới chưa được in sd - 8.1 Kéo KH cut 12 Jan -&gt; 10 Jan</v>
          </cell>
          <cell r="AD355">
            <v>44571</v>
          </cell>
          <cell r="AE355">
            <v>44569</v>
          </cell>
        </row>
        <row r="356">
          <cell r="B356">
            <v>164713</v>
          </cell>
          <cell r="C356">
            <v>164712</v>
          </cell>
          <cell r="E356" t="str">
            <v>NBB570</v>
          </cell>
          <cell r="F356" t="str">
            <v>MHH570</v>
          </cell>
          <cell r="G356" t="str">
            <v>PHH570</v>
          </cell>
          <cell r="H356" t="str">
            <v xml:space="preserve">VP7 </v>
          </cell>
          <cell r="I356" t="str">
            <v xml:space="preserve">100 </v>
          </cell>
          <cell r="J356" t="str">
            <v>S</v>
          </cell>
          <cell r="K356">
            <v>18</v>
          </cell>
          <cell r="M356" t="str">
            <v>Thêm mới gửi ngày 6.1</v>
          </cell>
          <cell r="N356">
            <v>1</v>
          </cell>
          <cell r="O356">
            <v>44571</v>
          </cell>
          <cell r="Q356" t="str">
            <v>_____ _New pattern cho deviation 23: sử dụng AK0638 thay thế AK0637/XWH</v>
          </cell>
          <cell r="S356">
            <v>44574</v>
          </cell>
          <cell r="X356" t="str">
            <v/>
          </cell>
          <cell r="Y356" t="str">
            <v>AL1</v>
          </cell>
          <cell r="AA356">
            <v>2202036</v>
          </cell>
          <cell r="AB356">
            <v>44568</v>
          </cell>
          <cell r="AC356" t="str">
            <v>Sử dụng pattern mới chưa được in sd - 8.1 Kéo KH cut 12 Jan -&gt; 10 Jan</v>
          </cell>
          <cell r="AD356">
            <v>44571</v>
          </cell>
          <cell r="AE356">
            <v>44569</v>
          </cell>
        </row>
        <row r="357">
          <cell r="B357">
            <v>164716</v>
          </cell>
          <cell r="C357">
            <v>164715</v>
          </cell>
          <cell r="E357" t="str">
            <v>NBB570</v>
          </cell>
          <cell r="F357" t="str">
            <v>MHH570</v>
          </cell>
          <cell r="G357" t="str">
            <v>PHH570</v>
          </cell>
          <cell r="H357" t="str">
            <v xml:space="preserve">VP7 </v>
          </cell>
          <cell r="I357" t="str">
            <v xml:space="preserve">100 </v>
          </cell>
          <cell r="J357" t="str">
            <v>S</v>
          </cell>
          <cell r="K357">
            <v>18</v>
          </cell>
          <cell r="M357" t="str">
            <v>Thêm mới gửi ngày 6.1</v>
          </cell>
          <cell r="N357">
            <v>1</v>
          </cell>
          <cell r="O357">
            <v>44571</v>
          </cell>
          <cell r="Q357" t="str">
            <v>_____ _New pattern cho deviation 23: sử dụng AK0638 thay thế AK0637/XWH</v>
          </cell>
          <cell r="S357">
            <v>44574</v>
          </cell>
          <cell r="X357" t="str">
            <v/>
          </cell>
          <cell r="Y357" t="str">
            <v>AL1</v>
          </cell>
          <cell r="AA357">
            <v>2202036</v>
          </cell>
          <cell r="AB357">
            <v>44568</v>
          </cell>
          <cell r="AC357" t="str">
            <v>Sử dụng pattern mới chưa được in sd - 8.1 Kéo KH cut 12 Jan -&gt; 10 Jan</v>
          </cell>
          <cell r="AD357">
            <v>44571</v>
          </cell>
          <cell r="AE357">
            <v>44569</v>
          </cell>
        </row>
        <row r="358">
          <cell r="B358">
            <v>164719</v>
          </cell>
          <cell r="C358">
            <v>164718</v>
          </cell>
          <cell r="E358" t="str">
            <v>NBB570</v>
          </cell>
          <cell r="F358" t="str">
            <v>MHH570</v>
          </cell>
          <cell r="G358" t="str">
            <v>PHH570</v>
          </cell>
          <cell r="H358" t="str">
            <v xml:space="preserve">VP7 </v>
          </cell>
          <cell r="I358" t="str">
            <v xml:space="preserve">100 </v>
          </cell>
          <cell r="J358" t="str">
            <v>S</v>
          </cell>
          <cell r="K358">
            <v>24</v>
          </cell>
          <cell r="M358" t="str">
            <v>Thêm mới gửi ngày 6.1</v>
          </cell>
          <cell r="N358">
            <v>1</v>
          </cell>
          <cell r="O358">
            <v>44571</v>
          </cell>
          <cell r="Q358" t="str">
            <v>_____ _New pattern cho deviation 23: sử dụng AK0638 thay thế AK0637/XWH</v>
          </cell>
          <cell r="S358">
            <v>44575</v>
          </cell>
          <cell r="X358" t="str">
            <v/>
          </cell>
          <cell r="Y358" t="str">
            <v>AL1</v>
          </cell>
          <cell r="AA358">
            <v>2202036</v>
          </cell>
          <cell r="AB358">
            <v>44568</v>
          </cell>
          <cell r="AC358" t="str">
            <v>Sử dụng pattern mới chưa được in sd - 8.1 Kéo KH cut 12 Jan -&gt; 10 Jan</v>
          </cell>
          <cell r="AD358">
            <v>44571</v>
          </cell>
          <cell r="AE358">
            <v>44569</v>
          </cell>
        </row>
        <row r="359">
          <cell r="B359">
            <v>164733</v>
          </cell>
          <cell r="C359">
            <v>164724</v>
          </cell>
          <cell r="E359" t="str">
            <v>NBB570</v>
          </cell>
          <cell r="F359" t="str">
            <v>MHH570</v>
          </cell>
          <cell r="G359" t="str">
            <v>PHH570</v>
          </cell>
          <cell r="H359" t="str">
            <v xml:space="preserve">VP7 </v>
          </cell>
          <cell r="I359" t="str">
            <v xml:space="preserve">100 </v>
          </cell>
          <cell r="J359" t="str">
            <v>S</v>
          </cell>
          <cell r="K359">
            <v>24</v>
          </cell>
          <cell r="M359" t="str">
            <v>Thêm mới gửi ngày 6.1</v>
          </cell>
          <cell r="N359">
            <v>1</v>
          </cell>
          <cell r="O359">
            <v>44571</v>
          </cell>
          <cell r="Q359" t="str">
            <v>_____ _New pattern cho deviation 23: sử dụng AK0638 thay thế AK0637/XWH</v>
          </cell>
          <cell r="S359">
            <v>44575</v>
          </cell>
          <cell r="X359" t="str">
            <v/>
          </cell>
          <cell r="Y359" t="str">
            <v>AL1</v>
          </cell>
          <cell r="AA359">
            <v>2202036</v>
          </cell>
          <cell r="AB359">
            <v>44568</v>
          </cell>
          <cell r="AC359" t="str">
            <v>Sử dụng pattern mới chưa được in sd - 8.1 Kéo KH cut 12 Jan -&gt; 10 Jan</v>
          </cell>
          <cell r="AD359">
            <v>44571</v>
          </cell>
          <cell r="AE359">
            <v>44569</v>
          </cell>
        </row>
        <row r="360">
          <cell r="B360">
            <v>163547</v>
          </cell>
          <cell r="C360">
            <v>163546</v>
          </cell>
          <cell r="E360" t="str">
            <v>NBB570</v>
          </cell>
          <cell r="F360" t="str">
            <v>MHH570</v>
          </cell>
          <cell r="G360" t="str">
            <v>PHH570</v>
          </cell>
          <cell r="H360" t="str">
            <v xml:space="preserve">VP7 </v>
          </cell>
          <cell r="I360" t="str">
            <v xml:space="preserve">100 </v>
          </cell>
          <cell r="J360" t="str">
            <v>XL</v>
          </cell>
          <cell r="K360">
            <v>24</v>
          </cell>
          <cell r="M360" t="str">
            <v>Thêm mới gửi ngày 6.1</v>
          </cell>
          <cell r="N360">
            <v>1</v>
          </cell>
          <cell r="O360">
            <v>44571</v>
          </cell>
          <cell r="Q360" t="str">
            <v>_____ _New pattern cho deviation 23: sử dụng AK0638 thay thế AK0637/XWH</v>
          </cell>
          <cell r="S360">
            <v>44576</v>
          </cell>
          <cell r="X360" t="str">
            <v/>
          </cell>
          <cell r="Y360" t="str">
            <v>AL1</v>
          </cell>
          <cell r="AA360">
            <v>2202036</v>
          </cell>
          <cell r="AB360">
            <v>44568</v>
          </cell>
          <cell r="AC360" t="str">
            <v>Sử dụng pattern mới chưa được in sd - 8.1 Kéo KH cut 12 Jan -&gt; 10 Jan</v>
          </cell>
          <cell r="AD360">
            <v>44571</v>
          </cell>
          <cell r="AE360">
            <v>44569</v>
          </cell>
        </row>
        <row r="361">
          <cell r="B361">
            <v>163559</v>
          </cell>
          <cell r="C361">
            <v>163558</v>
          </cell>
          <cell r="E361" t="str">
            <v>NBB570</v>
          </cell>
          <cell r="F361" t="str">
            <v>MHH570</v>
          </cell>
          <cell r="G361" t="str">
            <v>PHH570</v>
          </cell>
          <cell r="H361" t="str">
            <v xml:space="preserve">VP7 </v>
          </cell>
          <cell r="I361" t="str">
            <v xml:space="preserve">100 </v>
          </cell>
          <cell r="J361" t="str">
            <v>XL</v>
          </cell>
          <cell r="K361">
            <v>24</v>
          </cell>
          <cell r="M361" t="str">
            <v>Thêm mới gửi ngày 6.1</v>
          </cell>
          <cell r="N361">
            <v>1</v>
          </cell>
          <cell r="O361">
            <v>44571</v>
          </cell>
          <cell r="Q361" t="str">
            <v>_____ _New pattern cho deviation 23: sử dụng AK0638 thay thế AK0637/XWH</v>
          </cell>
          <cell r="S361">
            <v>44576</v>
          </cell>
          <cell r="X361" t="str">
            <v/>
          </cell>
          <cell r="Y361" t="str">
            <v>AL1</v>
          </cell>
          <cell r="AA361">
            <v>2202036</v>
          </cell>
          <cell r="AB361">
            <v>44568</v>
          </cell>
          <cell r="AC361" t="str">
            <v>Sử dụng pattern mới chưa được in sd - 8.1 Kéo KH cut 12 Jan -&gt; 10 Jan</v>
          </cell>
          <cell r="AD361">
            <v>44571</v>
          </cell>
          <cell r="AE361">
            <v>44569</v>
          </cell>
        </row>
        <row r="362">
          <cell r="B362">
            <v>163564</v>
          </cell>
          <cell r="C362">
            <v>163562</v>
          </cell>
          <cell r="E362" t="str">
            <v>NBB570</v>
          </cell>
          <cell r="F362" t="str">
            <v>MHH570</v>
          </cell>
          <cell r="G362" t="str">
            <v>PHH570</v>
          </cell>
          <cell r="H362" t="str">
            <v xml:space="preserve">VP7 </v>
          </cell>
          <cell r="I362" t="str">
            <v xml:space="preserve">100 </v>
          </cell>
          <cell r="J362" t="str">
            <v>XL</v>
          </cell>
          <cell r="K362">
            <v>24</v>
          </cell>
          <cell r="M362" t="str">
            <v>Thêm mới gửi ngày 6.1</v>
          </cell>
          <cell r="N362">
            <v>1</v>
          </cell>
          <cell r="O362">
            <v>44571</v>
          </cell>
          <cell r="Q362" t="str">
            <v>_____ _New pattern cho deviation 23: sử dụng AK0638 thay thế AK0637/XWH</v>
          </cell>
          <cell r="S362">
            <v>44576</v>
          </cell>
          <cell r="X362" t="str">
            <v/>
          </cell>
          <cell r="Y362" t="str">
            <v>AL1</v>
          </cell>
          <cell r="AA362">
            <v>2202036</v>
          </cell>
          <cell r="AB362">
            <v>44568</v>
          </cell>
          <cell r="AC362" t="str">
            <v>Sử dụng pattern mới chưa được in sd - 8.1 Kéo KH cut 12 Jan -&gt; 10 Jan</v>
          </cell>
          <cell r="AD362">
            <v>44571</v>
          </cell>
          <cell r="AE362">
            <v>44569</v>
          </cell>
        </row>
        <row r="363">
          <cell r="B363">
            <v>164674</v>
          </cell>
          <cell r="C363">
            <v>164672</v>
          </cell>
          <cell r="D363"/>
          <cell r="E363" t="str">
            <v>NBB570</v>
          </cell>
          <cell r="F363" t="str">
            <v>MHH570</v>
          </cell>
          <cell r="G363" t="str">
            <v>PHH570</v>
          </cell>
          <cell r="H363" t="str">
            <v xml:space="preserve">VP7 </v>
          </cell>
          <cell r="I363" t="str">
            <v xml:space="preserve">XBK </v>
          </cell>
          <cell r="J363" t="str">
            <v>M</v>
          </cell>
          <cell r="K363">
            <v>24</v>
          </cell>
          <cell r="L363"/>
          <cell r="M363" t="str">
            <v>Thêm mới gửi ngày 6.1</v>
          </cell>
          <cell r="N363">
            <v>1</v>
          </cell>
          <cell r="O363">
            <v>44571</v>
          </cell>
          <cell r="P363"/>
          <cell r="Q363" t="str">
            <v>_____ _New pattern cho deviation 23: sử dụng AK0638 thay thế AK0637/XWH</v>
          </cell>
          <cell r="R363"/>
          <cell r="S363">
            <v>44574</v>
          </cell>
          <cell r="T363"/>
          <cell r="U363"/>
          <cell r="V363"/>
          <cell r="W363"/>
          <cell r="X363" t="str">
            <v/>
          </cell>
          <cell r="Y363" t="str">
            <v>AL1</v>
          </cell>
          <cell r="Z363"/>
          <cell r="AA363">
            <v>2202036</v>
          </cell>
          <cell r="AB363">
            <v>44568</v>
          </cell>
          <cell r="AC363" t="str">
            <v>KH COFIM sử dụng pattern cũ nhưng chưa được in sd đợi kh báo mới đc in-8.1 Kéo KH cut 12 Jan -&gt; 10 Jan</v>
          </cell>
          <cell r="AD363">
            <v>44571</v>
          </cell>
          <cell r="AE363">
            <v>44569</v>
          </cell>
        </row>
        <row r="364">
          <cell r="B364">
            <v>164680</v>
          </cell>
          <cell r="C364">
            <v>164675</v>
          </cell>
          <cell r="D364"/>
          <cell r="E364" t="str">
            <v>NBB570</v>
          </cell>
          <cell r="F364" t="str">
            <v>MHH570</v>
          </cell>
          <cell r="G364" t="str">
            <v>PHH570</v>
          </cell>
          <cell r="H364" t="str">
            <v xml:space="preserve">VP7 </v>
          </cell>
          <cell r="I364" t="str">
            <v xml:space="preserve">XBK </v>
          </cell>
          <cell r="J364" t="str">
            <v>M</v>
          </cell>
          <cell r="K364">
            <v>24</v>
          </cell>
          <cell r="L364"/>
          <cell r="M364" t="str">
            <v>Thêm mới gửi ngày 6.1</v>
          </cell>
          <cell r="N364">
            <v>1</v>
          </cell>
          <cell r="O364">
            <v>44571</v>
          </cell>
          <cell r="P364"/>
          <cell r="Q364" t="str">
            <v>_____ _New pattern cho deviation 23: sử dụng AK0638 thay thế AK0637/XWH</v>
          </cell>
          <cell r="R364"/>
          <cell r="S364">
            <v>44574</v>
          </cell>
          <cell r="T364"/>
          <cell r="U364"/>
          <cell r="V364"/>
          <cell r="W364"/>
          <cell r="X364" t="str">
            <v/>
          </cell>
          <cell r="Y364" t="str">
            <v>AL1</v>
          </cell>
          <cell r="Z364"/>
          <cell r="AA364">
            <v>2202036</v>
          </cell>
          <cell r="AB364">
            <v>44568</v>
          </cell>
          <cell r="AC364" t="str">
            <v>KH COFIM sử dụng pattern cũ nhưng chưa được in sd đợi kh báo mới đc in-8.1 Kéo KH cut 12 Jan -&gt; 10 Jan</v>
          </cell>
          <cell r="AD364">
            <v>44571</v>
          </cell>
          <cell r="AE364">
            <v>44569</v>
          </cell>
        </row>
        <row r="365">
          <cell r="B365">
            <v>164684</v>
          </cell>
          <cell r="C365">
            <v>164681</v>
          </cell>
          <cell r="D365"/>
          <cell r="E365" t="str">
            <v>NBB570</v>
          </cell>
          <cell r="F365" t="str">
            <v>MHH570</v>
          </cell>
          <cell r="G365" t="str">
            <v>PHH570</v>
          </cell>
          <cell r="H365" t="str">
            <v xml:space="preserve">VP7 </v>
          </cell>
          <cell r="I365" t="str">
            <v xml:space="preserve">XBK </v>
          </cell>
          <cell r="J365" t="str">
            <v>M</v>
          </cell>
          <cell r="K365">
            <v>18</v>
          </cell>
          <cell r="L365"/>
          <cell r="M365" t="str">
            <v>Thêm mới gửi ngày 6.1</v>
          </cell>
          <cell r="N365">
            <v>1</v>
          </cell>
          <cell r="O365">
            <v>44571</v>
          </cell>
          <cell r="P365"/>
          <cell r="Q365" t="str">
            <v>_____ _New pattern cho deviation 23: sử dụng AK0638 thay thế AK0637/XWH</v>
          </cell>
          <cell r="R365"/>
          <cell r="S365">
            <v>44574</v>
          </cell>
          <cell r="T365"/>
          <cell r="U365"/>
          <cell r="V365"/>
          <cell r="W365"/>
          <cell r="X365" t="str">
            <v/>
          </cell>
          <cell r="Y365" t="str">
            <v>AL1</v>
          </cell>
          <cell r="Z365"/>
          <cell r="AA365">
            <v>2202036</v>
          </cell>
          <cell r="AB365">
            <v>44568</v>
          </cell>
          <cell r="AC365" t="str">
            <v>KH COFIM sử dụng pattern cũ nhưng chưa được in sd đợi kh báo mới đc in-8.1 Kéo KH cut 12 Jan -&gt; 10 Jan</v>
          </cell>
          <cell r="AD365">
            <v>44571</v>
          </cell>
          <cell r="AE365">
            <v>44569</v>
          </cell>
        </row>
        <row r="366">
          <cell r="B366">
            <v>164695</v>
          </cell>
          <cell r="C366">
            <v>164685</v>
          </cell>
          <cell r="D366"/>
          <cell r="E366" t="str">
            <v>NBB570</v>
          </cell>
          <cell r="F366" t="str">
            <v>MHH570</v>
          </cell>
          <cell r="G366" t="str">
            <v>PHH570</v>
          </cell>
          <cell r="H366" t="str">
            <v xml:space="preserve">VP7 </v>
          </cell>
          <cell r="I366" t="str">
            <v xml:space="preserve">XBK </v>
          </cell>
          <cell r="J366" t="str">
            <v>M</v>
          </cell>
          <cell r="K366">
            <v>12</v>
          </cell>
          <cell r="L366"/>
          <cell r="M366" t="str">
            <v>Thêm mới gửi ngày 6.1</v>
          </cell>
          <cell r="N366">
            <v>1</v>
          </cell>
          <cell r="O366">
            <v>44571</v>
          </cell>
          <cell r="P366"/>
          <cell r="Q366" t="str">
            <v>_____ _New pattern cho deviation 23: sử dụng AK0638 thay thế AK0637/XWH</v>
          </cell>
          <cell r="R366"/>
          <cell r="S366">
            <v>44574</v>
          </cell>
          <cell r="T366"/>
          <cell r="U366"/>
          <cell r="V366"/>
          <cell r="W366"/>
          <cell r="X366" t="str">
            <v/>
          </cell>
          <cell r="Y366" t="str">
            <v>AL1</v>
          </cell>
          <cell r="Z366"/>
          <cell r="AA366">
            <v>2202036</v>
          </cell>
          <cell r="AB366">
            <v>44568</v>
          </cell>
          <cell r="AC366" t="str">
            <v>KH COFIM sử dụng pattern cũ nhưng chưa được in sd đợi kh báo mới đc in-8.1 Kéo KH cut 12 Jan -&gt; 10 Jan</v>
          </cell>
          <cell r="AD366">
            <v>44571</v>
          </cell>
          <cell r="AE366">
            <v>44569</v>
          </cell>
        </row>
        <row r="367">
          <cell r="B367">
            <v>164701</v>
          </cell>
          <cell r="C367">
            <v>164699</v>
          </cell>
          <cell r="D367"/>
          <cell r="E367" t="str">
            <v>NBB570</v>
          </cell>
          <cell r="F367" t="str">
            <v>MHH570</v>
          </cell>
          <cell r="G367" t="str">
            <v>PHH570</v>
          </cell>
          <cell r="H367" t="str">
            <v xml:space="preserve">VP7 </v>
          </cell>
          <cell r="I367" t="str">
            <v xml:space="preserve">XBK </v>
          </cell>
          <cell r="J367" t="str">
            <v>M</v>
          </cell>
          <cell r="K367">
            <v>24</v>
          </cell>
          <cell r="L367"/>
          <cell r="M367" t="str">
            <v>Thêm mới gửi ngày 6.1</v>
          </cell>
          <cell r="N367">
            <v>1</v>
          </cell>
          <cell r="O367">
            <v>44571</v>
          </cell>
          <cell r="P367"/>
          <cell r="Q367" t="str">
            <v>_____ _New pattern cho deviation 23: sử dụng AK0638 thay thế AK0637/XWH</v>
          </cell>
          <cell r="R367"/>
          <cell r="S367">
            <v>44574</v>
          </cell>
          <cell r="T367"/>
          <cell r="U367"/>
          <cell r="V367"/>
          <cell r="W367"/>
          <cell r="X367" t="str">
            <v/>
          </cell>
          <cell r="Y367" t="str">
            <v>AL1</v>
          </cell>
          <cell r="Z367"/>
          <cell r="AA367">
            <v>2202036</v>
          </cell>
          <cell r="AB367">
            <v>44568</v>
          </cell>
          <cell r="AC367" t="str">
            <v>KH COFIM sử dụng pattern cũ nhưng chưa được in sd đợi kh báo mới đc in-8.1 Kéo KH cut 12 Jan -&gt; 10 Jan</v>
          </cell>
          <cell r="AD367">
            <v>44571</v>
          </cell>
          <cell r="AE367">
            <v>44569</v>
          </cell>
        </row>
        <row r="368">
          <cell r="B368">
            <v>164704</v>
          </cell>
          <cell r="C368">
            <v>164702</v>
          </cell>
          <cell r="D368"/>
          <cell r="E368" t="str">
            <v>NBB570</v>
          </cell>
          <cell r="F368" t="str">
            <v>MHH570</v>
          </cell>
          <cell r="G368" t="str">
            <v>PHH570</v>
          </cell>
          <cell r="H368" t="str">
            <v xml:space="preserve">VP7 </v>
          </cell>
          <cell r="I368" t="str">
            <v xml:space="preserve">XBK </v>
          </cell>
          <cell r="J368" t="str">
            <v>S</v>
          </cell>
          <cell r="K368">
            <v>24</v>
          </cell>
          <cell r="L368"/>
          <cell r="M368" t="str">
            <v>Thêm mới gửi ngày 6.1</v>
          </cell>
          <cell r="N368">
            <v>1</v>
          </cell>
          <cell r="O368">
            <v>44571</v>
          </cell>
          <cell r="P368"/>
          <cell r="Q368" t="str">
            <v>_____ _New pattern cho deviation 23: sử dụng AK0638 thay thế AK0637/XWH</v>
          </cell>
          <cell r="R368"/>
          <cell r="S368">
            <v>44574</v>
          </cell>
          <cell r="T368"/>
          <cell r="U368"/>
          <cell r="V368"/>
          <cell r="W368"/>
          <cell r="X368" t="str">
            <v/>
          </cell>
          <cell r="Y368" t="str">
            <v>AL1</v>
          </cell>
          <cell r="Z368"/>
          <cell r="AA368">
            <v>2202036</v>
          </cell>
          <cell r="AB368">
            <v>44568</v>
          </cell>
          <cell r="AC368" t="str">
            <v>KH COFIM sử dụng pattern cũ nhưng chưa được in sd đợi kh báo mới đc in-8.1 Kéo KH cut 12 Jan -&gt; 10 Jan</v>
          </cell>
          <cell r="AD368">
            <v>44571</v>
          </cell>
          <cell r="AE368">
            <v>44569</v>
          </cell>
        </row>
        <row r="369">
          <cell r="B369">
            <v>164707</v>
          </cell>
          <cell r="C369">
            <v>164705</v>
          </cell>
          <cell r="D369"/>
          <cell r="E369" t="str">
            <v>NBB570</v>
          </cell>
          <cell r="F369" t="str">
            <v>MHH570</v>
          </cell>
          <cell r="G369" t="str">
            <v>PHH570</v>
          </cell>
          <cell r="H369" t="str">
            <v xml:space="preserve">VP7 </v>
          </cell>
          <cell r="I369" t="str">
            <v xml:space="preserve">XBK </v>
          </cell>
          <cell r="J369" t="str">
            <v>S</v>
          </cell>
          <cell r="K369">
            <v>24</v>
          </cell>
          <cell r="L369"/>
          <cell r="M369" t="str">
            <v>Thêm mới gửi ngày 6.1</v>
          </cell>
          <cell r="N369">
            <v>1</v>
          </cell>
          <cell r="O369">
            <v>44571</v>
          </cell>
          <cell r="P369"/>
          <cell r="Q369" t="str">
            <v>_____ _New pattern cho deviation 23: sử dụng AK0638 thay thế AK0637/XWH</v>
          </cell>
          <cell r="R369"/>
          <cell r="S369">
            <v>44574</v>
          </cell>
          <cell r="T369"/>
          <cell r="U369"/>
          <cell r="V369"/>
          <cell r="W369"/>
          <cell r="X369" t="str">
            <v/>
          </cell>
          <cell r="Y369" t="str">
            <v>AL1</v>
          </cell>
          <cell r="Z369"/>
          <cell r="AA369">
            <v>2202036</v>
          </cell>
          <cell r="AB369">
            <v>44568</v>
          </cell>
          <cell r="AC369" t="str">
            <v>KH COFIM sử dụng pattern cũ nhưng chưa được in sd đợi kh báo mới đc in-8.1 Kéo KH cut 12 Jan -&gt; 10 Jan</v>
          </cell>
          <cell r="AD369">
            <v>44571</v>
          </cell>
          <cell r="AE369">
            <v>44569</v>
          </cell>
        </row>
        <row r="370">
          <cell r="B370">
            <v>164711</v>
          </cell>
          <cell r="C370">
            <v>164708</v>
          </cell>
          <cell r="D370"/>
          <cell r="E370" t="str">
            <v>NBB570</v>
          </cell>
          <cell r="F370" t="str">
            <v>MHH570</v>
          </cell>
          <cell r="G370" t="str">
            <v>PHH570</v>
          </cell>
          <cell r="H370" t="str">
            <v xml:space="preserve">VP7 </v>
          </cell>
          <cell r="I370" t="str">
            <v xml:space="preserve">XBK </v>
          </cell>
          <cell r="J370" t="str">
            <v>S</v>
          </cell>
          <cell r="K370">
            <v>17</v>
          </cell>
          <cell r="L370"/>
          <cell r="M370" t="str">
            <v>Thêm mới gửi ngày 6.1</v>
          </cell>
          <cell r="N370">
            <v>1</v>
          </cell>
          <cell r="O370">
            <v>44571</v>
          </cell>
          <cell r="P370"/>
          <cell r="Q370" t="str">
            <v>_____ _New pattern cho deviation 23: sử dụng AK0638 thay thế AK0637/XWH</v>
          </cell>
          <cell r="R370"/>
          <cell r="S370">
            <v>44574</v>
          </cell>
          <cell r="T370"/>
          <cell r="U370"/>
          <cell r="V370"/>
          <cell r="W370"/>
          <cell r="X370" t="str">
            <v/>
          </cell>
          <cell r="Y370" t="str">
            <v>AL1</v>
          </cell>
          <cell r="Z370"/>
          <cell r="AA370">
            <v>2202036</v>
          </cell>
          <cell r="AB370">
            <v>44568</v>
          </cell>
          <cell r="AC370" t="str">
            <v>KH COFIM sử dụng pattern cũ nhưng chưa được in sd đợi kh báo mới đc in-8.1 Kéo KH cut 12 Jan -&gt; 10 Jan</v>
          </cell>
          <cell r="AD370">
            <v>44571</v>
          </cell>
          <cell r="AE370">
            <v>44569</v>
          </cell>
        </row>
        <row r="371">
          <cell r="B371">
            <v>164714</v>
          </cell>
          <cell r="C371">
            <v>164712</v>
          </cell>
          <cell r="D371"/>
          <cell r="E371" t="str">
            <v>NBB570</v>
          </cell>
          <cell r="F371" t="str">
            <v>MHH570</v>
          </cell>
          <cell r="G371" t="str">
            <v>PHH570</v>
          </cell>
          <cell r="H371" t="str">
            <v xml:space="preserve">VP7 </v>
          </cell>
          <cell r="I371" t="str">
            <v xml:space="preserve">XBK </v>
          </cell>
          <cell r="J371" t="str">
            <v>S</v>
          </cell>
          <cell r="K371">
            <v>18</v>
          </cell>
          <cell r="L371"/>
          <cell r="M371" t="str">
            <v>Thêm mới gửi ngày 6.1</v>
          </cell>
          <cell r="N371">
            <v>1</v>
          </cell>
          <cell r="O371">
            <v>44571</v>
          </cell>
          <cell r="P371"/>
          <cell r="Q371" t="str">
            <v>_____ _New pattern cho deviation 23: sử dụng AK0638 thay thế AK0637/XWH</v>
          </cell>
          <cell r="R371"/>
          <cell r="S371">
            <v>44574</v>
          </cell>
          <cell r="T371"/>
          <cell r="U371"/>
          <cell r="V371"/>
          <cell r="W371"/>
          <cell r="X371" t="str">
            <v/>
          </cell>
          <cell r="Y371" t="str">
            <v>AL1</v>
          </cell>
          <cell r="Z371"/>
          <cell r="AA371">
            <v>2202036</v>
          </cell>
          <cell r="AB371">
            <v>44568</v>
          </cell>
          <cell r="AC371" t="str">
            <v>KH COFIM sử dụng pattern cũ nhưng chưa được in sd đợi kh báo mới đc in-8.1 Kéo KH cut 12 Jan -&gt; 10 Jan</v>
          </cell>
          <cell r="AD371">
            <v>44571</v>
          </cell>
          <cell r="AE371">
            <v>44569</v>
          </cell>
        </row>
        <row r="372">
          <cell r="B372">
            <v>164717</v>
          </cell>
          <cell r="C372">
            <v>164715</v>
          </cell>
          <cell r="D372"/>
          <cell r="E372" t="str">
            <v>NBB570</v>
          </cell>
          <cell r="F372" t="str">
            <v>MHH570</v>
          </cell>
          <cell r="G372" t="str">
            <v>PHH570</v>
          </cell>
          <cell r="H372" t="str">
            <v xml:space="preserve">VP7 </v>
          </cell>
          <cell r="I372" t="str">
            <v xml:space="preserve">XBK </v>
          </cell>
          <cell r="J372" t="str">
            <v>S</v>
          </cell>
          <cell r="K372">
            <v>18</v>
          </cell>
          <cell r="L372"/>
          <cell r="M372" t="str">
            <v>Thêm mới gửi ngày 6.1</v>
          </cell>
          <cell r="N372">
            <v>1</v>
          </cell>
          <cell r="O372">
            <v>44571</v>
          </cell>
          <cell r="P372"/>
          <cell r="Q372" t="str">
            <v>_____ _New pattern cho deviation 23: sử dụng AK0638 thay thế AK0637/XWH</v>
          </cell>
          <cell r="R372"/>
          <cell r="S372">
            <v>44574</v>
          </cell>
          <cell r="T372"/>
          <cell r="U372"/>
          <cell r="V372"/>
          <cell r="W372"/>
          <cell r="X372" t="str">
            <v/>
          </cell>
          <cell r="Y372" t="str">
            <v>AL1</v>
          </cell>
          <cell r="Z372"/>
          <cell r="AA372">
            <v>2202036</v>
          </cell>
          <cell r="AB372">
            <v>44568</v>
          </cell>
          <cell r="AC372" t="str">
            <v>KH COFIM sử dụng pattern cũ nhưng chưa được in sd đợi kh báo mới đc in-8.1 Kéo KH cut 12 Jan -&gt; 10 Jan</v>
          </cell>
          <cell r="AD372">
            <v>44571</v>
          </cell>
          <cell r="AE372">
            <v>44569</v>
          </cell>
        </row>
        <row r="373">
          <cell r="B373">
            <v>164721</v>
          </cell>
          <cell r="C373">
            <v>164718</v>
          </cell>
          <cell r="D373"/>
          <cell r="E373" t="str">
            <v>NBB570</v>
          </cell>
          <cell r="F373" t="str">
            <v>MHH570</v>
          </cell>
          <cell r="G373" t="str">
            <v>PHH570</v>
          </cell>
          <cell r="H373" t="str">
            <v xml:space="preserve">VP7 </v>
          </cell>
          <cell r="I373" t="str">
            <v xml:space="preserve">XBK </v>
          </cell>
          <cell r="J373" t="str">
            <v>S</v>
          </cell>
          <cell r="K373">
            <v>24</v>
          </cell>
          <cell r="L373"/>
          <cell r="M373" t="str">
            <v>Thêm mới gửi ngày 6.1</v>
          </cell>
          <cell r="N373">
            <v>1</v>
          </cell>
          <cell r="O373">
            <v>44571</v>
          </cell>
          <cell r="P373"/>
          <cell r="Q373" t="str">
            <v>_____ _New pattern cho deviation 23: sử dụng AK0638 thay thế AK0637/XWH</v>
          </cell>
          <cell r="R373"/>
          <cell r="S373">
            <v>44575</v>
          </cell>
          <cell r="T373"/>
          <cell r="U373"/>
          <cell r="V373"/>
          <cell r="W373"/>
          <cell r="X373" t="str">
            <v/>
          </cell>
          <cell r="Y373" t="str">
            <v>AL1</v>
          </cell>
          <cell r="Z373"/>
          <cell r="AA373">
            <v>2202036</v>
          </cell>
          <cell r="AB373">
            <v>44568</v>
          </cell>
          <cell r="AC373" t="str">
            <v>KH COFIM sử dụng pattern cũ nhưng chưa được in sd đợi kh báo mới đc in-8.1 Kéo KH cut 12 Jan -&gt; 10 Jan</v>
          </cell>
          <cell r="AD373">
            <v>44571</v>
          </cell>
          <cell r="AE373">
            <v>44569</v>
          </cell>
        </row>
        <row r="374">
          <cell r="B374">
            <v>164734</v>
          </cell>
          <cell r="C374">
            <v>164724</v>
          </cell>
          <cell r="D374"/>
          <cell r="E374" t="str">
            <v>NBB570</v>
          </cell>
          <cell r="F374" t="str">
            <v>MHH570</v>
          </cell>
          <cell r="G374" t="str">
            <v>PHH570</v>
          </cell>
          <cell r="H374" t="str">
            <v xml:space="preserve">VP7 </v>
          </cell>
          <cell r="I374" t="str">
            <v xml:space="preserve">XBK </v>
          </cell>
          <cell r="J374" t="str">
            <v>S</v>
          </cell>
          <cell r="K374">
            <v>24</v>
          </cell>
          <cell r="L374"/>
          <cell r="M374" t="str">
            <v>Thêm mới gửi ngày 6.1</v>
          </cell>
          <cell r="N374">
            <v>1</v>
          </cell>
          <cell r="O374">
            <v>44571</v>
          </cell>
          <cell r="P374"/>
          <cell r="Q374" t="str">
            <v>_____ _New pattern cho deviation 23: sử dụng AK0638 thay thế AK0637/XWH</v>
          </cell>
          <cell r="R374"/>
          <cell r="S374">
            <v>44575</v>
          </cell>
          <cell r="T374"/>
          <cell r="U374"/>
          <cell r="V374"/>
          <cell r="W374"/>
          <cell r="X374" t="str">
            <v/>
          </cell>
          <cell r="Y374" t="str">
            <v>AL1</v>
          </cell>
          <cell r="Z374"/>
          <cell r="AA374">
            <v>2202036</v>
          </cell>
          <cell r="AB374">
            <v>44568</v>
          </cell>
          <cell r="AC374" t="str">
            <v>KH COFIM sử dụng pattern cũ nhưng chưa được in sd đợi kh báo mới đc in-8.1 Kéo KH cut 12 Jan -&gt; 10 Jan</v>
          </cell>
          <cell r="AD374">
            <v>44571</v>
          </cell>
          <cell r="AE374">
            <v>44569</v>
          </cell>
        </row>
        <row r="375">
          <cell r="B375">
            <v>163550</v>
          </cell>
          <cell r="C375">
            <v>163546</v>
          </cell>
          <cell r="D375"/>
          <cell r="E375" t="str">
            <v>NBB570</v>
          </cell>
          <cell r="F375" t="str">
            <v>MHH570</v>
          </cell>
          <cell r="G375" t="str">
            <v>PHH570</v>
          </cell>
          <cell r="H375" t="str">
            <v xml:space="preserve">VP7 </v>
          </cell>
          <cell r="I375" t="str">
            <v xml:space="preserve">XBK </v>
          </cell>
          <cell r="J375" t="str">
            <v>XL</v>
          </cell>
          <cell r="K375">
            <v>24</v>
          </cell>
          <cell r="L375"/>
          <cell r="M375" t="str">
            <v>Thêm mới gửi ngày 6.1</v>
          </cell>
          <cell r="N375">
            <v>1</v>
          </cell>
          <cell r="O375">
            <v>44571</v>
          </cell>
          <cell r="P375"/>
          <cell r="Q375" t="str">
            <v>_____ _New pattern cho deviation 23: sử dụng AK0638 thay thế AK0637/XWH</v>
          </cell>
          <cell r="R375"/>
          <cell r="S375">
            <v>44576</v>
          </cell>
          <cell r="T375"/>
          <cell r="U375"/>
          <cell r="V375"/>
          <cell r="W375"/>
          <cell r="X375" t="str">
            <v/>
          </cell>
          <cell r="Y375" t="str">
            <v>AL1</v>
          </cell>
          <cell r="Z375"/>
          <cell r="AA375">
            <v>2202036</v>
          </cell>
          <cell r="AB375">
            <v>44568</v>
          </cell>
          <cell r="AC375" t="str">
            <v>KH COFIM sử dụng pattern cũ nhưng chưa được in sd đợi kh báo mới đc in-8.1 Kéo KH cut 12 Jan -&gt; 10 Jan</v>
          </cell>
          <cell r="AD375">
            <v>44571</v>
          </cell>
          <cell r="AE375">
            <v>44569</v>
          </cell>
        </row>
        <row r="376">
          <cell r="B376">
            <v>163560</v>
          </cell>
          <cell r="C376">
            <v>163558</v>
          </cell>
          <cell r="D376"/>
          <cell r="E376" t="str">
            <v>NBB570</v>
          </cell>
          <cell r="F376" t="str">
            <v>MHH570</v>
          </cell>
          <cell r="G376" t="str">
            <v>PHH570</v>
          </cell>
          <cell r="H376" t="str">
            <v xml:space="preserve">VP7 </v>
          </cell>
          <cell r="I376" t="str">
            <v xml:space="preserve">XBK </v>
          </cell>
          <cell r="J376" t="str">
            <v>XL</v>
          </cell>
          <cell r="K376">
            <v>24</v>
          </cell>
          <cell r="L376"/>
          <cell r="M376" t="str">
            <v>Thêm mới gửi ngày 6.1</v>
          </cell>
          <cell r="N376">
            <v>1</v>
          </cell>
          <cell r="O376">
            <v>44571</v>
          </cell>
          <cell r="P376"/>
          <cell r="Q376" t="str">
            <v>_____ _New pattern cho deviation 23: sử dụng AK0638 thay thế AK0637/XWH</v>
          </cell>
          <cell r="R376"/>
          <cell r="S376">
            <v>44576</v>
          </cell>
          <cell r="T376"/>
          <cell r="U376"/>
          <cell r="V376"/>
          <cell r="W376"/>
          <cell r="X376" t="str">
            <v/>
          </cell>
          <cell r="Y376" t="str">
            <v>AL1</v>
          </cell>
          <cell r="Z376"/>
          <cell r="AA376">
            <v>2202036</v>
          </cell>
          <cell r="AB376">
            <v>44568</v>
          </cell>
          <cell r="AC376" t="str">
            <v>KH COFIM sử dụng pattern cũ nhưng chưa được in sd đợi kh báo mới đc in-8.1 Kéo KH cut 12 Jan -&gt; 10 Jan</v>
          </cell>
          <cell r="AD376">
            <v>44571</v>
          </cell>
          <cell r="AE376">
            <v>44569</v>
          </cell>
        </row>
        <row r="377">
          <cell r="B377">
            <v>163565</v>
          </cell>
          <cell r="C377">
            <v>163562</v>
          </cell>
          <cell r="D377"/>
          <cell r="E377" t="str">
            <v>NBB570</v>
          </cell>
          <cell r="F377" t="str">
            <v>MHH570</v>
          </cell>
          <cell r="G377" t="str">
            <v>PHH570</v>
          </cell>
          <cell r="H377" t="str">
            <v xml:space="preserve">VP7 </v>
          </cell>
          <cell r="I377" t="str">
            <v xml:space="preserve">XBK </v>
          </cell>
          <cell r="J377" t="str">
            <v>XL</v>
          </cell>
          <cell r="K377">
            <v>24</v>
          </cell>
          <cell r="L377"/>
          <cell r="M377" t="str">
            <v>Thêm mới gửi ngày 6.1</v>
          </cell>
          <cell r="N377">
            <v>1</v>
          </cell>
          <cell r="O377">
            <v>44571</v>
          </cell>
          <cell r="P377"/>
          <cell r="Q377" t="str">
            <v>_____ _New pattern cho deviation 23: sử dụng AK0638 thay thế AK0637/XWH</v>
          </cell>
          <cell r="R377"/>
          <cell r="S377">
            <v>44576</v>
          </cell>
          <cell r="T377"/>
          <cell r="U377"/>
          <cell r="V377"/>
          <cell r="W377"/>
          <cell r="X377" t="str">
            <v/>
          </cell>
          <cell r="Y377" t="str">
            <v>AL1</v>
          </cell>
          <cell r="Z377"/>
          <cell r="AA377">
            <v>2202036</v>
          </cell>
          <cell r="AB377">
            <v>44568</v>
          </cell>
          <cell r="AC377" t="str">
            <v>KH COFIM sử dụng pattern cũ nhưng chưa được in sd đợi kh báo mới đc in-8.1 Kéo KH cut 12 Jan -&gt; 10 Jan</v>
          </cell>
          <cell r="AD377">
            <v>44571</v>
          </cell>
          <cell r="AE377">
            <v>44569</v>
          </cell>
        </row>
        <row r="378">
          <cell r="B378"/>
          <cell r="C378"/>
          <cell r="D378"/>
          <cell r="E378"/>
          <cell r="F378"/>
          <cell r="G378"/>
          <cell r="H378"/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  <cell r="S378"/>
          <cell r="T378"/>
          <cell r="U378"/>
          <cell r="V378"/>
          <cell r="W378"/>
          <cell r="X378"/>
          <cell r="Y378"/>
          <cell r="Z378"/>
          <cell r="AA378"/>
          <cell r="AB378">
            <v>44568</v>
          </cell>
          <cell r="AC378"/>
          <cell r="AD378" t="str">
            <v/>
          </cell>
          <cell r="AE378">
            <v>44569</v>
          </cell>
        </row>
        <row r="379">
          <cell r="B379">
            <v>160691</v>
          </cell>
          <cell r="C379">
            <v>160690</v>
          </cell>
          <cell r="E379" t="str">
            <v>NBB57H</v>
          </cell>
          <cell r="F379" t="str">
            <v>MHH570</v>
          </cell>
          <cell r="G379" t="str">
            <v>PHH570</v>
          </cell>
          <cell r="H379" t="str">
            <v xml:space="preserve">4LQ </v>
          </cell>
          <cell r="I379" t="str">
            <v xml:space="preserve">3IF </v>
          </cell>
          <cell r="J379" t="str">
            <v>2XL</v>
          </cell>
          <cell r="K379">
            <v>24</v>
          </cell>
          <cell r="M379" t="str">
            <v>Thêm mới gửi ngày 6.1</v>
          </cell>
          <cell r="N379">
            <v>1</v>
          </cell>
          <cell r="O379">
            <v>44571</v>
          </cell>
          <cell r="Q379" t="str">
            <v>_____ _New pattern cho deviation 23: sử dụng AK0638 thay thế AK0637/XWH</v>
          </cell>
          <cell r="S379">
            <v>44572</v>
          </cell>
          <cell r="X379" t="str">
            <v/>
          </cell>
          <cell r="Y379" t="str">
            <v>AL1</v>
          </cell>
          <cell r="AA379">
            <v>2202037</v>
          </cell>
          <cell r="AB379">
            <v>44567</v>
          </cell>
          <cell r="AD379">
            <v>44571</v>
          </cell>
          <cell r="AE379">
            <v>44569</v>
          </cell>
        </row>
        <row r="380">
          <cell r="B380">
            <v>160802</v>
          </cell>
          <cell r="C380">
            <v>160801</v>
          </cell>
          <cell r="E380" t="str">
            <v>NBB57H</v>
          </cell>
          <cell r="F380" t="str">
            <v>MHH570</v>
          </cell>
          <cell r="G380" t="str">
            <v>PHH570</v>
          </cell>
          <cell r="H380" t="str">
            <v xml:space="preserve">4LQ </v>
          </cell>
          <cell r="I380" t="str">
            <v xml:space="preserve">3IF </v>
          </cell>
          <cell r="J380" t="str">
            <v>L</v>
          </cell>
          <cell r="K380">
            <v>24</v>
          </cell>
          <cell r="M380" t="str">
            <v>Thêm mới gửi ngày 6.1</v>
          </cell>
          <cell r="N380">
            <v>1</v>
          </cell>
          <cell r="O380">
            <v>44571</v>
          </cell>
          <cell r="Q380" t="str">
            <v>_____ _New pattern cho deviation 23: sử dụng AK0638 thay thế AK0637/XWH</v>
          </cell>
          <cell r="S380">
            <v>44572</v>
          </cell>
          <cell r="X380" t="str">
            <v/>
          </cell>
          <cell r="Y380" t="str">
            <v>AL1</v>
          </cell>
          <cell r="AA380">
            <v>2202037</v>
          </cell>
          <cell r="AB380">
            <v>44567</v>
          </cell>
          <cell r="AD380">
            <v>44571</v>
          </cell>
          <cell r="AE380">
            <v>44569</v>
          </cell>
        </row>
        <row r="381">
          <cell r="B381">
            <v>160806</v>
          </cell>
          <cell r="C381">
            <v>160805</v>
          </cell>
          <cell r="E381" t="str">
            <v>NBB57H</v>
          </cell>
          <cell r="F381" t="str">
            <v>MHH570</v>
          </cell>
          <cell r="G381" t="str">
            <v>PHH570</v>
          </cell>
          <cell r="H381" t="str">
            <v xml:space="preserve">4LQ </v>
          </cell>
          <cell r="I381" t="str">
            <v xml:space="preserve">3IF </v>
          </cell>
          <cell r="J381" t="str">
            <v>L</v>
          </cell>
          <cell r="K381">
            <v>24</v>
          </cell>
          <cell r="M381" t="str">
            <v>Thêm mới gửi ngày 6.1</v>
          </cell>
          <cell r="N381">
            <v>1</v>
          </cell>
          <cell r="O381">
            <v>44571</v>
          </cell>
          <cell r="Q381" t="str">
            <v>_____ _New pattern cho deviation 23: sử dụng AK0638 thay thế AK0637/XWH</v>
          </cell>
          <cell r="S381">
            <v>44572</v>
          </cell>
          <cell r="X381" t="str">
            <v/>
          </cell>
          <cell r="Y381" t="str">
            <v>AL1</v>
          </cell>
          <cell r="AA381">
            <v>2202037</v>
          </cell>
          <cell r="AB381">
            <v>44567</v>
          </cell>
          <cell r="AD381">
            <v>44571</v>
          </cell>
          <cell r="AE381">
            <v>44569</v>
          </cell>
        </row>
        <row r="382">
          <cell r="B382">
            <v>160814</v>
          </cell>
          <cell r="C382">
            <v>160812</v>
          </cell>
          <cell r="E382" t="str">
            <v>NBB57H</v>
          </cell>
          <cell r="F382" t="str">
            <v>MHH570</v>
          </cell>
          <cell r="G382" t="str">
            <v>PHH570</v>
          </cell>
          <cell r="H382" t="str">
            <v xml:space="preserve">4LQ </v>
          </cell>
          <cell r="I382" t="str">
            <v xml:space="preserve">3IF </v>
          </cell>
          <cell r="J382" t="str">
            <v>L</v>
          </cell>
          <cell r="K382">
            <v>24</v>
          </cell>
          <cell r="M382" t="str">
            <v>Thêm mới gửi ngày 6.1</v>
          </cell>
          <cell r="N382">
            <v>1</v>
          </cell>
          <cell r="O382">
            <v>44571</v>
          </cell>
          <cell r="Q382" t="str">
            <v>_____ _New pattern cho deviation 23: sử dụng AK0638 thay thế AK0637/XWH</v>
          </cell>
          <cell r="S382">
            <v>44572</v>
          </cell>
          <cell r="X382" t="str">
            <v/>
          </cell>
          <cell r="Y382" t="str">
            <v>AL1</v>
          </cell>
          <cell r="AA382">
            <v>2202037</v>
          </cell>
          <cell r="AB382">
            <v>44567</v>
          </cell>
          <cell r="AD382">
            <v>44571</v>
          </cell>
          <cell r="AE382">
            <v>44569</v>
          </cell>
        </row>
        <row r="383">
          <cell r="B383">
            <v>160817</v>
          </cell>
          <cell r="C383">
            <v>160816</v>
          </cell>
          <cell r="E383" t="str">
            <v>NBB57H</v>
          </cell>
          <cell r="F383" t="str">
            <v>MHH570</v>
          </cell>
          <cell r="G383" t="str">
            <v>PHH570</v>
          </cell>
          <cell r="H383" t="str">
            <v xml:space="preserve">4LQ </v>
          </cell>
          <cell r="I383" t="str">
            <v xml:space="preserve">3IF </v>
          </cell>
          <cell r="J383" t="str">
            <v>L</v>
          </cell>
          <cell r="K383">
            <v>24</v>
          </cell>
          <cell r="M383" t="str">
            <v>Thêm mới gửi ngày 6.1</v>
          </cell>
          <cell r="N383">
            <v>1</v>
          </cell>
          <cell r="O383">
            <v>44571</v>
          </cell>
          <cell r="Q383" t="str">
            <v>_____ _New pattern cho deviation 23: sử dụng AK0638 thay thế AK0637/XWH</v>
          </cell>
          <cell r="S383">
            <v>44572</v>
          </cell>
          <cell r="X383" t="str">
            <v/>
          </cell>
          <cell r="Y383" t="str">
            <v>AL1</v>
          </cell>
          <cell r="AA383">
            <v>2202037</v>
          </cell>
          <cell r="AB383">
            <v>44567</v>
          </cell>
          <cell r="AD383">
            <v>44571</v>
          </cell>
          <cell r="AE383">
            <v>44569</v>
          </cell>
        </row>
        <row r="384">
          <cell r="B384">
            <v>161373</v>
          </cell>
          <cell r="C384">
            <v>161372</v>
          </cell>
          <cell r="E384" t="str">
            <v>NBB57H</v>
          </cell>
          <cell r="F384" t="str">
            <v>MHH570</v>
          </cell>
          <cell r="G384" t="str">
            <v>PHH570</v>
          </cell>
          <cell r="H384" t="str">
            <v xml:space="preserve">4LQ </v>
          </cell>
          <cell r="I384" t="str">
            <v xml:space="preserve">3IF </v>
          </cell>
          <cell r="J384" t="str">
            <v>S</v>
          </cell>
          <cell r="K384">
            <v>24</v>
          </cell>
          <cell r="M384" t="str">
            <v>Thêm mới gửi ngày 6.1</v>
          </cell>
          <cell r="N384">
            <v>1</v>
          </cell>
          <cell r="O384">
            <v>44571</v>
          </cell>
          <cell r="Q384" t="str">
            <v>_____ _New pattern cho deviation 23: sử dụng AK0638 thay thế AK0637/XWH</v>
          </cell>
          <cell r="S384">
            <v>44572</v>
          </cell>
          <cell r="X384" t="str">
            <v/>
          </cell>
          <cell r="Y384" t="str">
            <v>AL1</v>
          </cell>
          <cell r="AA384">
            <v>2202037</v>
          </cell>
          <cell r="AB384">
            <v>44567</v>
          </cell>
          <cell r="AD384">
            <v>44571</v>
          </cell>
          <cell r="AE384">
            <v>44569</v>
          </cell>
        </row>
        <row r="385">
          <cell r="B385">
            <v>161376</v>
          </cell>
          <cell r="C385">
            <v>161375</v>
          </cell>
          <cell r="E385" t="str">
            <v>NBB57H</v>
          </cell>
          <cell r="F385" t="str">
            <v>MHH570</v>
          </cell>
          <cell r="G385" t="str">
            <v>PHH570</v>
          </cell>
          <cell r="H385" t="str">
            <v xml:space="preserve">4LQ </v>
          </cell>
          <cell r="I385" t="str">
            <v xml:space="preserve">3IF </v>
          </cell>
          <cell r="J385" t="str">
            <v>S</v>
          </cell>
          <cell r="K385">
            <v>24</v>
          </cell>
          <cell r="M385" t="str">
            <v>Thêm mới gửi ngày 6.1</v>
          </cell>
          <cell r="N385">
            <v>1</v>
          </cell>
          <cell r="O385">
            <v>44571</v>
          </cell>
          <cell r="Q385" t="str">
            <v>_____ _New pattern cho deviation 23: sử dụng AK0638 thay thế AK0637/XWH</v>
          </cell>
          <cell r="S385">
            <v>44572</v>
          </cell>
          <cell r="X385" t="str">
            <v/>
          </cell>
          <cell r="Y385" t="str">
            <v>AL1</v>
          </cell>
          <cell r="AA385">
            <v>2202037</v>
          </cell>
          <cell r="AB385">
            <v>44567</v>
          </cell>
          <cell r="AD385">
            <v>44571</v>
          </cell>
          <cell r="AE385">
            <v>44569</v>
          </cell>
        </row>
        <row r="386">
          <cell r="B386">
            <v>161387</v>
          </cell>
          <cell r="C386">
            <v>161385</v>
          </cell>
          <cell r="E386" t="str">
            <v>NBB57H</v>
          </cell>
          <cell r="F386" t="str">
            <v>MHH570</v>
          </cell>
          <cell r="G386" t="str">
            <v>PHH570</v>
          </cell>
          <cell r="H386" t="str">
            <v xml:space="preserve">4LQ </v>
          </cell>
          <cell r="I386" t="str">
            <v xml:space="preserve">3IF </v>
          </cell>
          <cell r="J386" t="str">
            <v>S</v>
          </cell>
          <cell r="K386">
            <v>17</v>
          </cell>
          <cell r="M386" t="str">
            <v>Thêm mới gửi ngày 6.1</v>
          </cell>
          <cell r="N386">
            <v>1</v>
          </cell>
          <cell r="O386">
            <v>44571</v>
          </cell>
          <cell r="Q386" t="str">
            <v>_____ _New pattern cho deviation 23: sử dụng AK0638 thay thế AK0637/XWH</v>
          </cell>
          <cell r="S386">
            <v>44572</v>
          </cell>
          <cell r="X386" t="str">
            <v/>
          </cell>
          <cell r="Y386" t="str">
            <v>AL1</v>
          </cell>
          <cell r="AA386">
            <v>2202037</v>
          </cell>
          <cell r="AB386">
            <v>44567</v>
          </cell>
          <cell r="AD386">
            <v>44571</v>
          </cell>
          <cell r="AE386">
            <v>44569</v>
          </cell>
        </row>
        <row r="387">
          <cell r="B387">
            <v>162552</v>
          </cell>
          <cell r="C387">
            <v>162551</v>
          </cell>
          <cell r="E387" t="str">
            <v>NBB57H</v>
          </cell>
          <cell r="F387" t="str">
            <v>MHH570</v>
          </cell>
          <cell r="G387" t="str">
            <v>PHH570</v>
          </cell>
          <cell r="H387" t="str">
            <v xml:space="preserve">4LQ </v>
          </cell>
          <cell r="I387" t="str">
            <v xml:space="preserve">3IF </v>
          </cell>
          <cell r="J387" t="str">
            <v>XL</v>
          </cell>
          <cell r="K387">
            <v>24</v>
          </cell>
          <cell r="M387" t="str">
            <v>Thêm mới gửi ngày 6.1</v>
          </cell>
          <cell r="N387">
            <v>1</v>
          </cell>
          <cell r="O387">
            <v>44571</v>
          </cell>
          <cell r="Q387" t="str">
            <v>_____ _New pattern cho deviation 23: sử dụng AK0638 thay thế AK0637/XWH</v>
          </cell>
          <cell r="S387">
            <v>44572</v>
          </cell>
          <cell r="X387" t="str">
            <v/>
          </cell>
          <cell r="Y387" t="str">
            <v>AL1</v>
          </cell>
          <cell r="AA387">
            <v>2202037</v>
          </cell>
          <cell r="AB387">
            <v>44567</v>
          </cell>
          <cell r="AD387">
            <v>44571</v>
          </cell>
          <cell r="AE387">
            <v>44569</v>
          </cell>
        </row>
        <row r="388">
          <cell r="B388">
            <v>162559</v>
          </cell>
          <cell r="C388">
            <v>162558</v>
          </cell>
          <cell r="E388" t="str">
            <v>NBB57H</v>
          </cell>
          <cell r="F388" t="str">
            <v>MHH570</v>
          </cell>
          <cell r="G388" t="str">
            <v>PHH570</v>
          </cell>
          <cell r="H388" t="str">
            <v xml:space="preserve">4LQ </v>
          </cell>
          <cell r="I388" t="str">
            <v xml:space="preserve">3IF </v>
          </cell>
          <cell r="J388" t="str">
            <v>XL</v>
          </cell>
          <cell r="K388">
            <v>24</v>
          </cell>
          <cell r="M388" t="str">
            <v>Thêm mới gửi ngày 6.1</v>
          </cell>
          <cell r="N388">
            <v>1</v>
          </cell>
          <cell r="O388">
            <v>44571</v>
          </cell>
          <cell r="Q388" t="str">
            <v>_____ _New pattern cho deviation 23: sử dụng AK0638 thay thế AK0637/XWH</v>
          </cell>
          <cell r="S388">
            <v>44573</v>
          </cell>
          <cell r="X388" t="str">
            <v/>
          </cell>
          <cell r="Y388" t="str">
            <v>AL1</v>
          </cell>
          <cell r="AA388">
            <v>2202037</v>
          </cell>
          <cell r="AB388">
            <v>44567</v>
          </cell>
          <cell r="AD388">
            <v>44571</v>
          </cell>
          <cell r="AE388">
            <v>44569</v>
          </cell>
        </row>
        <row r="389">
          <cell r="B389">
            <v>162578</v>
          </cell>
          <cell r="C389">
            <v>162572</v>
          </cell>
          <cell r="E389" t="str">
            <v>NBB57H</v>
          </cell>
          <cell r="F389" t="str">
            <v>MHH570</v>
          </cell>
          <cell r="G389" t="str">
            <v>PHH570</v>
          </cell>
          <cell r="H389" t="str">
            <v xml:space="preserve">4LQ </v>
          </cell>
          <cell r="I389" t="str">
            <v xml:space="preserve">3IF </v>
          </cell>
          <cell r="J389" t="str">
            <v>XL</v>
          </cell>
          <cell r="K389">
            <v>24</v>
          </cell>
          <cell r="M389" t="str">
            <v>Thêm mới gửi ngày 6.1</v>
          </cell>
          <cell r="N389">
            <v>1</v>
          </cell>
          <cell r="O389">
            <v>44571</v>
          </cell>
          <cell r="Q389" t="str">
            <v>_____ _New pattern cho deviation 23: sử dụng AK0638 thay thế AK0637/XWH</v>
          </cell>
          <cell r="S389">
            <v>44573</v>
          </cell>
          <cell r="X389" t="str">
            <v/>
          </cell>
          <cell r="Y389" t="str">
            <v>AL1</v>
          </cell>
          <cell r="AA389">
            <v>2202037</v>
          </cell>
          <cell r="AB389">
            <v>44567</v>
          </cell>
          <cell r="AD389">
            <v>44571</v>
          </cell>
          <cell r="AE389">
            <v>44569</v>
          </cell>
        </row>
        <row r="390">
          <cell r="B390">
            <v>162583</v>
          </cell>
          <cell r="C390">
            <v>162582</v>
          </cell>
          <cell r="E390" t="str">
            <v>NBB57H</v>
          </cell>
          <cell r="F390" t="str">
            <v>MHH570</v>
          </cell>
          <cell r="G390" t="str">
            <v>PHH570</v>
          </cell>
          <cell r="H390" t="str">
            <v xml:space="preserve">4LQ </v>
          </cell>
          <cell r="I390" t="str">
            <v xml:space="preserve">3IF </v>
          </cell>
          <cell r="J390" t="str">
            <v>XL</v>
          </cell>
          <cell r="K390">
            <v>24</v>
          </cell>
          <cell r="M390" t="str">
            <v>Thêm mới gửi ngày 6.1</v>
          </cell>
          <cell r="N390">
            <v>1</v>
          </cell>
          <cell r="O390">
            <v>44571</v>
          </cell>
          <cell r="Q390" t="str">
            <v>_____ _New pattern cho deviation 23: sử dụng AK0638 thay thế AK0637/XWH</v>
          </cell>
          <cell r="S390">
            <v>44573</v>
          </cell>
          <cell r="X390" t="str">
            <v/>
          </cell>
          <cell r="Y390" t="str">
            <v>AL1</v>
          </cell>
          <cell r="AA390">
            <v>2202037</v>
          </cell>
          <cell r="AB390">
            <v>44567</v>
          </cell>
          <cell r="AD390">
            <v>44571</v>
          </cell>
          <cell r="AE390">
            <v>44569</v>
          </cell>
        </row>
        <row r="391">
          <cell r="B391">
            <v>162586</v>
          </cell>
          <cell r="C391">
            <v>162585</v>
          </cell>
          <cell r="E391" t="str">
            <v>NBB57H</v>
          </cell>
          <cell r="F391" t="str">
            <v>MHH570</v>
          </cell>
          <cell r="G391" t="str">
            <v>PHH570</v>
          </cell>
          <cell r="H391" t="str">
            <v xml:space="preserve">4LQ </v>
          </cell>
          <cell r="I391" t="str">
            <v xml:space="preserve">3IF </v>
          </cell>
          <cell r="J391" t="str">
            <v>XL</v>
          </cell>
          <cell r="K391">
            <v>24</v>
          </cell>
          <cell r="M391" t="str">
            <v>Thêm mới gửi ngày 6.1</v>
          </cell>
          <cell r="N391">
            <v>1</v>
          </cell>
          <cell r="O391">
            <v>44571</v>
          </cell>
          <cell r="Q391" t="str">
            <v>_____ _New pattern cho deviation 23: sử dụng AK0638 thay thế AK0637/XWH</v>
          </cell>
          <cell r="S391">
            <v>44573</v>
          </cell>
          <cell r="X391" t="str">
            <v/>
          </cell>
          <cell r="Y391" t="str">
            <v>AL1</v>
          </cell>
          <cell r="AA391">
            <v>2202037</v>
          </cell>
          <cell r="AB391">
            <v>44567</v>
          </cell>
          <cell r="AD391">
            <v>44571</v>
          </cell>
          <cell r="AE391">
            <v>44569</v>
          </cell>
        </row>
        <row r="392">
          <cell r="B392">
            <v>162589</v>
          </cell>
          <cell r="C392">
            <v>162588</v>
          </cell>
          <cell r="E392" t="str">
            <v>NBB57H</v>
          </cell>
          <cell r="F392" t="str">
            <v>MHH570</v>
          </cell>
          <cell r="G392" t="str">
            <v>PHH570</v>
          </cell>
          <cell r="H392" t="str">
            <v xml:space="preserve">4LQ </v>
          </cell>
          <cell r="I392" t="str">
            <v xml:space="preserve">3IF </v>
          </cell>
          <cell r="J392" t="str">
            <v>XL</v>
          </cell>
          <cell r="K392">
            <v>24</v>
          </cell>
          <cell r="M392" t="str">
            <v>Thêm mới gửi ngày 6.1</v>
          </cell>
          <cell r="N392">
            <v>1</v>
          </cell>
          <cell r="O392">
            <v>44571</v>
          </cell>
          <cell r="Q392" t="str">
            <v>_____ _New pattern cho deviation 23: sử dụng AK0638 thay thế AK0637/XWH</v>
          </cell>
          <cell r="S392">
            <v>44573</v>
          </cell>
          <cell r="X392" t="str">
            <v/>
          </cell>
          <cell r="Y392" t="str">
            <v>AL1</v>
          </cell>
          <cell r="AA392">
            <v>2202037</v>
          </cell>
          <cell r="AB392">
            <v>44567</v>
          </cell>
          <cell r="AD392">
            <v>44571</v>
          </cell>
          <cell r="AE392">
            <v>44569</v>
          </cell>
        </row>
        <row r="393">
          <cell r="B393">
            <v>160692</v>
          </cell>
          <cell r="C393">
            <v>160690</v>
          </cell>
          <cell r="E393" t="str">
            <v>NBB57R</v>
          </cell>
          <cell r="F393" t="str">
            <v>MHH570</v>
          </cell>
          <cell r="G393" t="str">
            <v>PHH570</v>
          </cell>
          <cell r="H393" t="str">
            <v xml:space="preserve">4LQ </v>
          </cell>
          <cell r="I393" t="str">
            <v xml:space="preserve">GYI </v>
          </cell>
          <cell r="J393" t="str">
            <v>2XL</v>
          </cell>
          <cell r="K393">
            <v>24</v>
          </cell>
          <cell r="M393" t="str">
            <v>Thêm mới gửi ngày 6.1</v>
          </cell>
          <cell r="N393">
            <v>1</v>
          </cell>
          <cell r="O393">
            <v>44571</v>
          </cell>
          <cell r="Q393" t="str">
            <v>_____ _New pattern cho deviation 23: sử dụng AK0638 thay thế AK0637/XWH</v>
          </cell>
          <cell r="S393">
            <v>44572</v>
          </cell>
          <cell r="X393" t="str">
            <v/>
          </cell>
          <cell r="Y393" t="str">
            <v>AL1</v>
          </cell>
          <cell r="AA393">
            <v>2202037</v>
          </cell>
          <cell r="AB393">
            <v>44567</v>
          </cell>
          <cell r="AD393">
            <v>44571</v>
          </cell>
          <cell r="AE393">
            <v>44569</v>
          </cell>
        </row>
        <row r="394">
          <cell r="B394">
            <v>160803</v>
          </cell>
          <cell r="C394">
            <v>160801</v>
          </cell>
          <cell r="E394" t="str">
            <v>NBB57R</v>
          </cell>
          <cell r="F394" t="str">
            <v>MHH570</v>
          </cell>
          <cell r="G394" t="str">
            <v>PHH570</v>
          </cell>
          <cell r="H394" t="str">
            <v xml:space="preserve">4LQ </v>
          </cell>
          <cell r="I394" t="str">
            <v xml:space="preserve">GYI </v>
          </cell>
          <cell r="J394" t="str">
            <v>L</v>
          </cell>
          <cell r="K394">
            <v>24</v>
          </cell>
          <cell r="M394" t="str">
            <v>Thêm mới gửi ngày 6.1</v>
          </cell>
          <cell r="N394">
            <v>1</v>
          </cell>
          <cell r="O394">
            <v>44571</v>
          </cell>
          <cell r="Q394" t="str">
            <v>_____ _New pattern cho deviation 23: sử dụng AK0638 thay thế AK0637/XWH</v>
          </cell>
          <cell r="S394">
            <v>44572</v>
          </cell>
          <cell r="X394" t="str">
            <v/>
          </cell>
          <cell r="Y394" t="str">
            <v>AL1</v>
          </cell>
          <cell r="AA394">
            <v>2202037</v>
          </cell>
          <cell r="AB394">
            <v>44567</v>
          </cell>
          <cell r="AD394">
            <v>44571</v>
          </cell>
          <cell r="AE394">
            <v>44569</v>
          </cell>
        </row>
        <row r="395">
          <cell r="B395">
            <v>160810</v>
          </cell>
          <cell r="C395">
            <v>160805</v>
          </cell>
          <cell r="E395" t="str">
            <v>NBB57R</v>
          </cell>
          <cell r="F395" t="str">
            <v>MHH570</v>
          </cell>
          <cell r="G395" t="str">
            <v>PHH570</v>
          </cell>
          <cell r="H395" t="str">
            <v xml:space="preserve">4LQ </v>
          </cell>
          <cell r="I395" t="str">
            <v xml:space="preserve">GYI </v>
          </cell>
          <cell r="J395" t="str">
            <v>L</v>
          </cell>
          <cell r="K395">
            <v>24</v>
          </cell>
          <cell r="M395" t="str">
            <v>Thêm mới gửi ngày 6.1</v>
          </cell>
          <cell r="N395">
            <v>1</v>
          </cell>
          <cell r="O395">
            <v>44571</v>
          </cell>
          <cell r="Q395" t="str">
            <v>_____ _New pattern cho deviation 23: sử dụng AK0638 thay thế AK0637/XWH</v>
          </cell>
          <cell r="S395">
            <v>44572</v>
          </cell>
          <cell r="X395" t="str">
            <v/>
          </cell>
          <cell r="Y395" t="str">
            <v>AL1</v>
          </cell>
          <cell r="AA395">
            <v>2202037</v>
          </cell>
          <cell r="AB395">
            <v>44567</v>
          </cell>
          <cell r="AD395">
            <v>44571</v>
          </cell>
          <cell r="AE395">
            <v>44569</v>
          </cell>
        </row>
        <row r="396">
          <cell r="B396">
            <v>160815</v>
          </cell>
          <cell r="C396">
            <v>160812</v>
          </cell>
          <cell r="E396" t="str">
            <v>NBB57R</v>
          </cell>
          <cell r="F396" t="str">
            <v>MHH570</v>
          </cell>
          <cell r="G396" t="str">
            <v>PHH570</v>
          </cell>
          <cell r="H396" t="str">
            <v xml:space="preserve">4LQ </v>
          </cell>
          <cell r="I396" t="str">
            <v xml:space="preserve">GYI </v>
          </cell>
          <cell r="J396" t="str">
            <v>L</v>
          </cell>
          <cell r="K396">
            <v>24</v>
          </cell>
          <cell r="M396" t="str">
            <v>Thêm mới gửi ngày 6.1</v>
          </cell>
          <cell r="N396">
            <v>1</v>
          </cell>
          <cell r="O396">
            <v>44571</v>
          </cell>
          <cell r="Q396" t="str">
            <v>_____ _New pattern cho deviation 23: sử dụng AK0638 thay thế AK0637/XWH</v>
          </cell>
          <cell r="S396">
            <v>44572</v>
          </cell>
          <cell r="X396" t="str">
            <v/>
          </cell>
          <cell r="Y396" t="str">
            <v>AL1</v>
          </cell>
          <cell r="AA396">
            <v>2202037</v>
          </cell>
          <cell r="AB396">
            <v>44567</v>
          </cell>
          <cell r="AD396">
            <v>44571</v>
          </cell>
          <cell r="AE396">
            <v>44569</v>
          </cell>
        </row>
        <row r="397">
          <cell r="B397">
            <v>160818</v>
          </cell>
          <cell r="C397">
            <v>160816</v>
          </cell>
          <cell r="E397" t="str">
            <v>NBB57R</v>
          </cell>
          <cell r="F397" t="str">
            <v>MHH570</v>
          </cell>
          <cell r="G397" t="str">
            <v>PHH570</v>
          </cell>
          <cell r="H397" t="str">
            <v xml:space="preserve">4LQ </v>
          </cell>
          <cell r="I397" t="str">
            <v xml:space="preserve">GYI </v>
          </cell>
          <cell r="J397" t="str">
            <v>L</v>
          </cell>
          <cell r="K397">
            <v>24</v>
          </cell>
          <cell r="M397" t="str">
            <v>Thêm mới gửi ngày 6.1</v>
          </cell>
          <cell r="N397">
            <v>1</v>
          </cell>
          <cell r="O397">
            <v>44571</v>
          </cell>
          <cell r="Q397" t="str">
            <v>_____ _New pattern cho deviation 23: sử dụng AK0638 thay thế AK0637/XWH</v>
          </cell>
          <cell r="S397">
            <v>44572</v>
          </cell>
          <cell r="X397" t="str">
            <v/>
          </cell>
          <cell r="Y397" t="str">
            <v>AL1</v>
          </cell>
          <cell r="AA397">
            <v>2202037</v>
          </cell>
          <cell r="AB397">
            <v>44567</v>
          </cell>
          <cell r="AD397">
            <v>44571</v>
          </cell>
          <cell r="AE397">
            <v>44569</v>
          </cell>
        </row>
        <row r="398">
          <cell r="B398">
            <v>161374</v>
          </cell>
          <cell r="C398">
            <v>161372</v>
          </cell>
          <cell r="E398" t="str">
            <v>NBB57R</v>
          </cell>
          <cell r="F398" t="str">
            <v>MHH570</v>
          </cell>
          <cell r="G398" t="str">
            <v>PHH570</v>
          </cell>
          <cell r="H398" t="str">
            <v xml:space="preserve">4LQ </v>
          </cell>
          <cell r="I398" t="str">
            <v xml:space="preserve">GYI </v>
          </cell>
          <cell r="J398" t="str">
            <v>S</v>
          </cell>
          <cell r="K398">
            <v>24</v>
          </cell>
          <cell r="M398" t="str">
            <v>Thêm mới gửi ngày 6.1</v>
          </cell>
          <cell r="N398">
            <v>1</v>
          </cell>
          <cell r="O398">
            <v>44571</v>
          </cell>
          <cell r="Q398" t="str">
            <v>_____ _New pattern cho deviation 23: sử dụng AK0638 thay thế AK0637/XWH</v>
          </cell>
          <cell r="S398">
            <v>44572</v>
          </cell>
          <cell r="X398" t="str">
            <v/>
          </cell>
          <cell r="Y398" t="str">
            <v>AL1</v>
          </cell>
          <cell r="AA398">
            <v>2202037</v>
          </cell>
          <cell r="AB398">
            <v>44567</v>
          </cell>
          <cell r="AD398">
            <v>44571</v>
          </cell>
          <cell r="AE398">
            <v>44569</v>
          </cell>
        </row>
        <row r="399">
          <cell r="B399">
            <v>161377</v>
          </cell>
          <cell r="C399">
            <v>161375</v>
          </cell>
          <cell r="E399" t="str">
            <v>NBB57R</v>
          </cell>
          <cell r="F399" t="str">
            <v>MHH570</v>
          </cell>
          <cell r="G399" t="str">
            <v>PHH570</v>
          </cell>
          <cell r="H399" t="str">
            <v xml:space="preserve">4LQ </v>
          </cell>
          <cell r="I399" t="str">
            <v xml:space="preserve">GYI </v>
          </cell>
          <cell r="J399" t="str">
            <v>S</v>
          </cell>
          <cell r="K399">
            <v>24</v>
          </cell>
          <cell r="M399" t="str">
            <v>Thêm mới gửi ngày 6.1</v>
          </cell>
          <cell r="N399">
            <v>1</v>
          </cell>
          <cell r="O399">
            <v>44571</v>
          </cell>
          <cell r="Q399" t="str">
            <v>_____ _New pattern cho deviation 23: sử dụng AK0638 thay thế AK0637/XWH</v>
          </cell>
          <cell r="S399">
            <v>44572</v>
          </cell>
          <cell r="X399" t="str">
            <v/>
          </cell>
          <cell r="Y399" t="str">
            <v>AL1</v>
          </cell>
          <cell r="AA399">
            <v>2202037</v>
          </cell>
          <cell r="AB399">
            <v>44567</v>
          </cell>
          <cell r="AD399">
            <v>44571</v>
          </cell>
          <cell r="AE399">
            <v>44569</v>
          </cell>
        </row>
        <row r="400">
          <cell r="B400">
            <v>161393</v>
          </cell>
          <cell r="C400">
            <v>161385</v>
          </cell>
          <cell r="E400" t="str">
            <v>NBB57R</v>
          </cell>
          <cell r="F400" t="str">
            <v>MHH570</v>
          </cell>
          <cell r="G400" t="str">
            <v>PHH570</v>
          </cell>
          <cell r="H400" t="str">
            <v xml:space="preserve">4LQ </v>
          </cell>
          <cell r="I400" t="str">
            <v xml:space="preserve">GYI </v>
          </cell>
          <cell r="J400" t="str">
            <v>S</v>
          </cell>
          <cell r="K400">
            <v>17</v>
          </cell>
          <cell r="M400" t="str">
            <v>Thêm mới gửi ngày 6.1</v>
          </cell>
          <cell r="N400">
            <v>1</v>
          </cell>
          <cell r="O400">
            <v>44571</v>
          </cell>
          <cell r="Q400" t="str">
            <v>_____ _New pattern cho deviation 23: sử dụng AK0638 thay thế AK0637/XWH</v>
          </cell>
          <cell r="S400">
            <v>44572</v>
          </cell>
          <cell r="X400" t="str">
            <v/>
          </cell>
          <cell r="Y400" t="str">
            <v>AL1</v>
          </cell>
          <cell r="AA400">
            <v>2202037</v>
          </cell>
          <cell r="AB400">
            <v>44567</v>
          </cell>
          <cell r="AD400">
            <v>44571</v>
          </cell>
          <cell r="AE400">
            <v>44569</v>
          </cell>
        </row>
        <row r="401">
          <cell r="B401">
            <v>162554</v>
          </cell>
          <cell r="C401">
            <v>162551</v>
          </cell>
          <cell r="E401" t="str">
            <v>NBB57R</v>
          </cell>
          <cell r="F401" t="str">
            <v>MHH570</v>
          </cell>
          <cell r="G401" t="str">
            <v>PHH570</v>
          </cell>
          <cell r="H401" t="str">
            <v xml:space="preserve">4LQ </v>
          </cell>
          <cell r="I401" t="str">
            <v xml:space="preserve">GYI </v>
          </cell>
          <cell r="J401" t="str">
            <v>XL</v>
          </cell>
          <cell r="K401">
            <v>24</v>
          </cell>
          <cell r="M401" t="str">
            <v>Thêm mới gửi ngày 6.1</v>
          </cell>
          <cell r="N401">
            <v>1</v>
          </cell>
          <cell r="O401">
            <v>44571</v>
          </cell>
          <cell r="Q401" t="str">
            <v>_____ _New pattern cho deviation 23: sử dụng AK0638 thay thế AK0637/XWH</v>
          </cell>
          <cell r="S401">
            <v>44572</v>
          </cell>
          <cell r="X401" t="str">
            <v/>
          </cell>
          <cell r="Y401" t="str">
            <v>AL1</v>
          </cell>
          <cell r="AA401">
            <v>2202037</v>
          </cell>
          <cell r="AB401">
            <v>44567</v>
          </cell>
          <cell r="AD401">
            <v>44571</v>
          </cell>
          <cell r="AE401">
            <v>44569</v>
          </cell>
        </row>
        <row r="402">
          <cell r="B402">
            <v>162560</v>
          </cell>
          <cell r="C402">
            <v>162558</v>
          </cell>
          <cell r="E402" t="str">
            <v>NBB57R</v>
          </cell>
          <cell r="F402" t="str">
            <v>MHH570</v>
          </cell>
          <cell r="G402" t="str">
            <v>PHH570</v>
          </cell>
          <cell r="H402" t="str">
            <v xml:space="preserve">4LQ </v>
          </cell>
          <cell r="I402" t="str">
            <v xml:space="preserve">GYI </v>
          </cell>
          <cell r="J402" t="str">
            <v>XL</v>
          </cell>
          <cell r="K402">
            <v>24</v>
          </cell>
          <cell r="M402" t="str">
            <v>Thêm mới gửi ngày 6.1</v>
          </cell>
          <cell r="N402">
            <v>1</v>
          </cell>
          <cell r="O402">
            <v>44571</v>
          </cell>
          <cell r="Q402" t="str">
            <v>_____ _New pattern cho deviation 23: sử dụng AK0638 thay thế AK0637/XWH</v>
          </cell>
          <cell r="S402">
            <v>44573</v>
          </cell>
          <cell r="X402" t="str">
            <v/>
          </cell>
          <cell r="Y402" t="str">
            <v>AL1</v>
          </cell>
          <cell r="AA402">
            <v>2202037</v>
          </cell>
          <cell r="AB402">
            <v>44567</v>
          </cell>
          <cell r="AD402">
            <v>44571</v>
          </cell>
          <cell r="AE402">
            <v>44569</v>
          </cell>
        </row>
        <row r="403">
          <cell r="B403">
            <v>162579</v>
          </cell>
          <cell r="C403">
            <v>162572</v>
          </cell>
          <cell r="E403" t="str">
            <v>NBB57R</v>
          </cell>
          <cell r="F403" t="str">
            <v>MHH570</v>
          </cell>
          <cell r="G403" t="str">
            <v>PHH570</v>
          </cell>
          <cell r="H403" t="str">
            <v xml:space="preserve">4LQ </v>
          </cell>
          <cell r="I403" t="str">
            <v xml:space="preserve">GYI </v>
          </cell>
          <cell r="J403" t="str">
            <v>XL</v>
          </cell>
          <cell r="K403">
            <v>24</v>
          </cell>
          <cell r="M403" t="str">
            <v>Thêm mới gửi ngày 6.1</v>
          </cell>
          <cell r="N403">
            <v>1</v>
          </cell>
          <cell r="O403">
            <v>44571</v>
          </cell>
          <cell r="Q403" t="str">
            <v>_____ _New pattern cho deviation 23: sử dụng AK0638 thay thế AK0637/XWH</v>
          </cell>
          <cell r="S403">
            <v>44573</v>
          </cell>
          <cell r="X403" t="str">
            <v/>
          </cell>
          <cell r="Y403" t="str">
            <v>AL1</v>
          </cell>
          <cell r="AA403">
            <v>2202037</v>
          </cell>
          <cell r="AB403">
            <v>44567</v>
          </cell>
          <cell r="AD403">
            <v>44571</v>
          </cell>
          <cell r="AE403">
            <v>44569</v>
          </cell>
        </row>
        <row r="404">
          <cell r="B404">
            <v>162584</v>
          </cell>
          <cell r="C404">
            <v>162582</v>
          </cell>
          <cell r="E404" t="str">
            <v>NBB57R</v>
          </cell>
          <cell r="F404" t="str">
            <v>MHH570</v>
          </cell>
          <cell r="G404" t="str">
            <v>PHH570</v>
          </cell>
          <cell r="H404" t="str">
            <v xml:space="preserve">4LQ </v>
          </cell>
          <cell r="I404" t="str">
            <v xml:space="preserve">GYI </v>
          </cell>
          <cell r="J404" t="str">
            <v>XL</v>
          </cell>
          <cell r="K404">
            <v>24</v>
          </cell>
          <cell r="M404" t="str">
            <v>Thêm mới gửi ngày 6.1</v>
          </cell>
          <cell r="N404">
            <v>1</v>
          </cell>
          <cell r="O404">
            <v>44571</v>
          </cell>
          <cell r="Q404" t="str">
            <v>_____ _New pattern cho deviation 23: sử dụng AK0638 thay thế AK0637/XWH</v>
          </cell>
          <cell r="S404">
            <v>44573</v>
          </cell>
          <cell r="X404" t="str">
            <v/>
          </cell>
          <cell r="Y404" t="str">
            <v>AL1</v>
          </cell>
          <cell r="AA404">
            <v>2202037</v>
          </cell>
          <cell r="AB404">
            <v>44567</v>
          </cell>
          <cell r="AD404">
            <v>44571</v>
          </cell>
          <cell r="AE404">
            <v>44569</v>
          </cell>
        </row>
        <row r="405">
          <cell r="B405">
            <v>162587</v>
          </cell>
          <cell r="C405">
            <v>162585</v>
          </cell>
          <cell r="E405" t="str">
            <v>NBB57R</v>
          </cell>
          <cell r="F405" t="str">
            <v>MHH570</v>
          </cell>
          <cell r="G405" t="str">
            <v>PHH570</v>
          </cell>
          <cell r="H405" t="str">
            <v xml:space="preserve">4LQ </v>
          </cell>
          <cell r="I405" t="str">
            <v xml:space="preserve">GYI </v>
          </cell>
          <cell r="J405" t="str">
            <v>XL</v>
          </cell>
          <cell r="K405">
            <v>24</v>
          </cell>
          <cell r="M405" t="str">
            <v>Thêm mới gửi ngày 6.1</v>
          </cell>
          <cell r="N405">
            <v>1</v>
          </cell>
          <cell r="O405">
            <v>44571</v>
          </cell>
          <cell r="Q405" t="str">
            <v>_____ _New pattern cho deviation 23: sử dụng AK0638 thay thế AK0637/XWH</v>
          </cell>
          <cell r="S405">
            <v>44573</v>
          </cell>
          <cell r="X405" t="str">
            <v/>
          </cell>
          <cell r="Y405" t="str">
            <v>AL1</v>
          </cell>
          <cell r="AA405">
            <v>2202037</v>
          </cell>
          <cell r="AB405">
            <v>44567</v>
          </cell>
          <cell r="AD405">
            <v>44571</v>
          </cell>
          <cell r="AE405">
            <v>44569</v>
          </cell>
        </row>
        <row r="406">
          <cell r="B406">
            <v>162591</v>
          </cell>
          <cell r="C406">
            <v>162588</v>
          </cell>
          <cell r="E406" t="str">
            <v>NBB57R</v>
          </cell>
          <cell r="F406" t="str">
            <v>MHH570</v>
          </cell>
          <cell r="G406" t="str">
            <v>PHH570</v>
          </cell>
          <cell r="H406" t="str">
            <v xml:space="preserve">4LQ </v>
          </cell>
          <cell r="I406" t="str">
            <v xml:space="preserve">GYI </v>
          </cell>
          <cell r="J406" t="str">
            <v>XL</v>
          </cell>
          <cell r="K406">
            <v>24</v>
          </cell>
          <cell r="M406" t="str">
            <v>Thêm mới gửi ngày 6.1</v>
          </cell>
          <cell r="N406">
            <v>1</v>
          </cell>
          <cell r="O406">
            <v>44571</v>
          </cell>
          <cell r="Q406" t="str">
            <v>_____ _New pattern cho deviation 23: sử dụng AK0638 thay thế AK0637/XWH</v>
          </cell>
          <cell r="S406">
            <v>44573</v>
          </cell>
          <cell r="X406" t="str">
            <v/>
          </cell>
          <cell r="Y406" t="str">
            <v>AL1</v>
          </cell>
          <cell r="AA406">
            <v>2202037</v>
          </cell>
          <cell r="AB406">
            <v>44567</v>
          </cell>
          <cell r="AD406">
            <v>44571</v>
          </cell>
          <cell r="AE406">
            <v>44569</v>
          </cell>
        </row>
        <row r="407">
          <cell r="B407"/>
          <cell r="C407"/>
          <cell r="D407"/>
          <cell r="E407"/>
          <cell r="F407"/>
          <cell r="G407"/>
          <cell r="H407"/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  <cell r="S407"/>
          <cell r="T407"/>
          <cell r="U407"/>
          <cell r="V407"/>
          <cell r="W407"/>
          <cell r="X407"/>
          <cell r="Y407"/>
          <cell r="Z407"/>
          <cell r="AA407"/>
          <cell r="AB407">
            <v>44568</v>
          </cell>
          <cell r="AC407"/>
          <cell r="AD407" t="str">
            <v/>
          </cell>
          <cell r="AE407">
            <v>44569</v>
          </cell>
        </row>
        <row r="408">
          <cell r="B408">
            <v>162593</v>
          </cell>
          <cell r="C408">
            <v>162592</v>
          </cell>
          <cell r="E408" t="str">
            <v>NBB57H</v>
          </cell>
          <cell r="F408" t="str">
            <v>MHH570</v>
          </cell>
          <cell r="G408" t="str">
            <v>PHH570</v>
          </cell>
          <cell r="H408" t="str">
            <v xml:space="preserve">4LQ </v>
          </cell>
          <cell r="I408" t="str">
            <v xml:space="preserve">3IF </v>
          </cell>
          <cell r="J408" t="str">
            <v>XL</v>
          </cell>
          <cell r="K408">
            <v>24</v>
          </cell>
          <cell r="M408" t="str">
            <v>Thêm mới gửi ngày 6.1</v>
          </cell>
          <cell r="N408">
            <v>1</v>
          </cell>
          <cell r="O408">
            <v>44573</v>
          </cell>
          <cell r="Q408" t="str">
            <v>_____ _New pattern cho deviation 23: sử dụng AK0638 thay thế AK0637/XWH</v>
          </cell>
          <cell r="S408">
            <v>44574</v>
          </cell>
          <cell r="X408" t="str">
            <v/>
          </cell>
          <cell r="Y408" t="str">
            <v>AL1</v>
          </cell>
          <cell r="AA408">
            <v>2202038</v>
          </cell>
          <cell r="AB408">
            <v>44568</v>
          </cell>
          <cell r="AD408">
            <v>44573</v>
          </cell>
          <cell r="AE408">
            <v>44572</v>
          </cell>
        </row>
        <row r="409">
          <cell r="B409">
            <v>162597</v>
          </cell>
          <cell r="C409">
            <v>162595</v>
          </cell>
          <cell r="E409" t="str">
            <v>NBB57H</v>
          </cell>
          <cell r="F409" t="str">
            <v>MHH570</v>
          </cell>
          <cell r="G409" t="str">
            <v>PHH570</v>
          </cell>
          <cell r="H409" t="str">
            <v xml:space="preserve">4LQ </v>
          </cell>
          <cell r="I409" t="str">
            <v xml:space="preserve">3IF </v>
          </cell>
          <cell r="J409" t="str">
            <v>XL</v>
          </cell>
          <cell r="K409">
            <v>18</v>
          </cell>
          <cell r="M409" t="str">
            <v>Thêm mới gửi ngày 6.1</v>
          </cell>
          <cell r="N409">
            <v>1</v>
          </cell>
          <cell r="O409">
            <v>44573</v>
          </cell>
          <cell r="Q409" t="str">
            <v>_____ _New pattern cho deviation 23: sử dụng AK0638 thay thế AK0637/XWH</v>
          </cell>
          <cell r="S409">
            <v>44574</v>
          </cell>
          <cell r="X409" t="str">
            <v/>
          </cell>
          <cell r="Y409" t="str">
            <v>AL1</v>
          </cell>
          <cell r="AA409">
            <v>2202038</v>
          </cell>
          <cell r="AB409">
            <v>44568</v>
          </cell>
          <cell r="AD409">
            <v>44573</v>
          </cell>
          <cell r="AE409">
            <v>44572</v>
          </cell>
        </row>
        <row r="410">
          <cell r="B410">
            <v>160823</v>
          </cell>
          <cell r="C410">
            <v>160822</v>
          </cell>
          <cell r="E410" t="str">
            <v>NBB57H</v>
          </cell>
          <cell r="F410" t="str">
            <v>MHH570</v>
          </cell>
          <cell r="G410" t="str">
            <v>PHH570</v>
          </cell>
          <cell r="H410" t="str">
            <v xml:space="preserve">4LQ </v>
          </cell>
          <cell r="I410" t="str">
            <v xml:space="preserve">3IF </v>
          </cell>
          <cell r="J410" t="str">
            <v>L</v>
          </cell>
          <cell r="K410">
            <v>24</v>
          </cell>
          <cell r="M410" t="str">
            <v>Thêm mới gửi ngày 6.1</v>
          </cell>
          <cell r="N410">
            <v>1</v>
          </cell>
          <cell r="O410">
            <v>44573</v>
          </cell>
          <cell r="Q410" t="str">
            <v>_____ _New pattern cho deviation 23: sử dụng AK0638 thay thế AK0637/XWH</v>
          </cell>
          <cell r="S410">
            <v>44575</v>
          </cell>
          <cell r="X410" t="str">
            <v/>
          </cell>
          <cell r="Y410" t="str">
            <v>AL1</v>
          </cell>
          <cell r="AA410">
            <v>2202038</v>
          </cell>
          <cell r="AB410">
            <v>44568</v>
          </cell>
          <cell r="AD410">
            <v>44573</v>
          </cell>
          <cell r="AE410">
            <v>44572</v>
          </cell>
        </row>
        <row r="411">
          <cell r="B411">
            <v>160827</v>
          </cell>
          <cell r="C411">
            <v>160825</v>
          </cell>
          <cell r="E411" t="str">
            <v>NBB57H</v>
          </cell>
          <cell r="F411" t="str">
            <v>MHH570</v>
          </cell>
          <cell r="G411" t="str">
            <v>PHH570</v>
          </cell>
          <cell r="H411" t="str">
            <v xml:space="preserve">4LQ </v>
          </cell>
          <cell r="I411" t="str">
            <v xml:space="preserve">3IF </v>
          </cell>
          <cell r="J411" t="str">
            <v>L</v>
          </cell>
          <cell r="K411">
            <v>24</v>
          </cell>
          <cell r="M411" t="str">
            <v>Thêm mới gửi ngày 6.1</v>
          </cell>
          <cell r="N411">
            <v>1</v>
          </cell>
          <cell r="O411">
            <v>44573</v>
          </cell>
          <cell r="Q411" t="str">
            <v>_____ _New pattern cho deviation 23: sử dụng AK0638 thay thế AK0637/XWH</v>
          </cell>
          <cell r="S411">
            <v>44575</v>
          </cell>
          <cell r="X411" t="str">
            <v/>
          </cell>
          <cell r="Y411" t="str">
            <v>AL1</v>
          </cell>
          <cell r="AA411">
            <v>2202038</v>
          </cell>
          <cell r="AB411">
            <v>44568</v>
          </cell>
          <cell r="AD411">
            <v>44573</v>
          </cell>
          <cell r="AE411">
            <v>44572</v>
          </cell>
        </row>
        <row r="412">
          <cell r="B412">
            <v>160830</v>
          </cell>
          <cell r="C412">
            <v>160829</v>
          </cell>
          <cell r="E412" t="str">
            <v>NBB57H</v>
          </cell>
          <cell r="F412" t="str">
            <v>MHH570</v>
          </cell>
          <cell r="G412" t="str">
            <v>PHH570</v>
          </cell>
          <cell r="H412" t="str">
            <v xml:space="preserve">4LQ </v>
          </cell>
          <cell r="I412" t="str">
            <v xml:space="preserve">3IF </v>
          </cell>
          <cell r="J412" t="str">
            <v>L</v>
          </cell>
          <cell r="K412">
            <v>24</v>
          </cell>
          <cell r="M412" t="str">
            <v>Thêm mới gửi ngày 6.1</v>
          </cell>
          <cell r="N412">
            <v>1</v>
          </cell>
          <cell r="O412">
            <v>44573</v>
          </cell>
          <cell r="Q412" t="str">
            <v>_____ _New pattern cho deviation 23: sử dụng AK0638 thay thế AK0637/XWH</v>
          </cell>
          <cell r="S412">
            <v>44575</v>
          </cell>
          <cell r="X412" t="str">
            <v/>
          </cell>
          <cell r="Y412" t="str">
            <v>AL1</v>
          </cell>
          <cell r="AA412">
            <v>2202038</v>
          </cell>
          <cell r="AB412">
            <v>44568</v>
          </cell>
          <cell r="AD412">
            <v>44573</v>
          </cell>
          <cell r="AE412">
            <v>44572</v>
          </cell>
        </row>
        <row r="413">
          <cell r="B413">
            <v>264647</v>
          </cell>
          <cell r="C413">
            <v>264646</v>
          </cell>
          <cell r="E413" t="str">
            <v>NBB57H</v>
          </cell>
          <cell r="F413" t="str">
            <v>MHH570</v>
          </cell>
          <cell r="G413" t="str">
            <v>PHH570</v>
          </cell>
          <cell r="H413" t="str">
            <v xml:space="preserve">4LQ </v>
          </cell>
          <cell r="I413" t="str">
            <v xml:space="preserve">3IF </v>
          </cell>
          <cell r="J413" t="str">
            <v>2XL</v>
          </cell>
          <cell r="K413">
            <v>24</v>
          </cell>
          <cell r="M413" t="str">
            <v>Thêm mới gửi ngày 6.1</v>
          </cell>
          <cell r="N413">
            <v>1</v>
          </cell>
          <cell r="O413">
            <v>44573</v>
          </cell>
          <cell r="Q413" t="str">
            <v>_____ _New pattern cho deviation 23: sử dụng AK0638 thay thế AK0637/XWH</v>
          </cell>
          <cell r="S413">
            <v>44575</v>
          </cell>
          <cell r="X413" t="str">
            <v/>
          </cell>
          <cell r="Y413" t="str">
            <v>AL1</v>
          </cell>
          <cell r="AA413">
            <v>2202038</v>
          </cell>
          <cell r="AB413">
            <v>44568</v>
          </cell>
          <cell r="AD413">
            <v>44573</v>
          </cell>
          <cell r="AE413">
            <v>44572</v>
          </cell>
        </row>
        <row r="414">
          <cell r="B414">
            <v>264667</v>
          </cell>
          <cell r="C414">
            <v>264664</v>
          </cell>
          <cell r="E414" t="str">
            <v>NBB57H</v>
          </cell>
          <cell r="F414" t="str">
            <v>MHH570</v>
          </cell>
          <cell r="G414" t="str">
            <v>PHH570</v>
          </cell>
          <cell r="H414" t="str">
            <v xml:space="preserve">4LQ </v>
          </cell>
          <cell r="I414" t="str">
            <v xml:space="preserve">3IF </v>
          </cell>
          <cell r="J414" t="str">
            <v>XL</v>
          </cell>
          <cell r="K414">
            <v>24</v>
          </cell>
          <cell r="M414" t="str">
            <v>Thêm mới gửi ngày 6.1</v>
          </cell>
          <cell r="N414">
            <v>1</v>
          </cell>
          <cell r="O414">
            <v>44573</v>
          </cell>
          <cell r="Q414" t="str">
            <v>_____ _New pattern cho deviation 23: sử dụng AK0638 thay thế AK0637/XWH</v>
          </cell>
          <cell r="S414">
            <v>44575</v>
          </cell>
          <cell r="X414" t="str">
            <v/>
          </cell>
          <cell r="Y414" t="str">
            <v>AL1</v>
          </cell>
          <cell r="AA414">
            <v>2202038</v>
          </cell>
          <cell r="AB414">
            <v>44568</v>
          </cell>
          <cell r="AD414">
            <v>44573</v>
          </cell>
          <cell r="AE414">
            <v>44572</v>
          </cell>
        </row>
        <row r="415">
          <cell r="B415">
            <v>160833</v>
          </cell>
          <cell r="C415">
            <v>160832</v>
          </cell>
          <cell r="E415" t="str">
            <v>NBB57H</v>
          </cell>
          <cell r="F415" t="str">
            <v>MHH570</v>
          </cell>
          <cell r="G415" t="str">
            <v>PHH570</v>
          </cell>
          <cell r="H415" t="str">
            <v xml:space="preserve">4LQ </v>
          </cell>
          <cell r="I415" t="str">
            <v xml:space="preserve">3IF </v>
          </cell>
          <cell r="J415" t="str">
            <v>L</v>
          </cell>
          <cell r="K415">
            <v>24</v>
          </cell>
          <cell r="M415" t="str">
            <v>Thêm mới gửi ngày 6.1</v>
          </cell>
          <cell r="N415">
            <v>1</v>
          </cell>
          <cell r="O415">
            <v>44574</v>
          </cell>
          <cell r="Q415" t="str">
            <v>_____ _New pattern cho deviation 23: sử dụng AK0638 thay thế AK0637/XWH</v>
          </cell>
          <cell r="S415">
            <v>44576</v>
          </cell>
          <cell r="X415" t="str">
            <v/>
          </cell>
          <cell r="Y415" t="str">
            <v>AL1</v>
          </cell>
          <cell r="AA415">
            <v>2202038</v>
          </cell>
          <cell r="AB415">
            <v>44568</v>
          </cell>
          <cell r="AD415">
            <v>44573</v>
          </cell>
          <cell r="AE415">
            <v>44572</v>
          </cell>
        </row>
        <row r="416">
          <cell r="B416">
            <v>160836</v>
          </cell>
          <cell r="C416">
            <v>160835</v>
          </cell>
          <cell r="E416" t="str">
            <v>NBB57H</v>
          </cell>
          <cell r="F416" t="str">
            <v>MHH570</v>
          </cell>
          <cell r="G416" t="str">
            <v>PHH570</v>
          </cell>
          <cell r="H416" t="str">
            <v xml:space="preserve">4LQ </v>
          </cell>
          <cell r="I416" t="str">
            <v xml:space="preserve">3IF </v>
          </cell>
          <cell r="J416" t="str">
            <v>L</v>
          </cell>
          <cell r="K416">
            <v>24</v>
          </cell>
          <cell r="M416" t="str">
            <v>Thêm mới gửi ngày 6.1</v>
          </cell>
          <cell r="N416">
            <v>1</v>
          </cell>
          <cell r="O416">
            <v>44574</v>
          </cell>
          <cell r="Q416" t="str">
            <v>_____ _New pattern cho deviation 23: sử dụng AK0638 thay thế AK0637/XWH</v>
          </cell>
          <cell r="S416">
            <v>44576</v>
          </cell>
          <cell r="X416" t="str">
            <v/>
          </cell>
          <cell r="Y416" t="str">
            <v>AL1</v>
          </cell>
          <cell r="AA416">
            <v>2202038</v>
          </cell>
          <cell r="AB416">
            <v>44568</v>
          </cell>
          <cell r="AD416">
            <v>44573</v>
          </cell>
          <cell r="AE416">
            <v>44572</v>
          </cell>
        </row>
        <row r="417">
          <cell r="B417">
            <v>160842</v>
          </cell>
          <cell r="C417">
            <v>160841</v>
          </cell>
          <cell r="E417" t="str">
            <v>NBB57H</v>
          </cell>
          <cell r="F417" t="str">
            <v>MHH570</v>
          </cell>
          <cell r="G417" t="str">
            <v>PHH570</v>
          </cell>
          <cell r="H417" t="str">
            <v xml:space="preserve">4LQ </v>
          </cell>
          <cell r="I417" t="str">
            <v xml:space="preserve">3IF </v>
          </cell>
          <cell r="J417" t="str">
            <v>L</v>
          </cell>
          <cell r="K417">
            <v>14</v>
          </cell>
          <cell r="M417" t="str">
            <v>Thêm mới gửi ngày 6.1</v>
          </cell>
          <cell r="N417">
            <v>1</v>
          </cell>
          <cell r="O417">
            <v>44574</v>
          </cell>
          <cell r="Q417" t="str">
            <v>_____ _New pattern cho deviation 23: sử dụng AK0638 thay thế AK0637/XWH</v>
          </cell>
          <cell r="S417">
            <v>44576</v>
          </cell>
          <cell r="X417" t="str">
            <v/>
          </cell>
          <cell r="Y417" t="str">
            <v>AL1</v>
          </cell>
          <cell r="AA417">
            <v>2202038</v>
          </cell>
          <cell r="AB417">
            <v>44568</v>
          </cell>
          <cell r="AD417">
            <v>44573</v>
          </cell>
          <cell r="AE417">
            <v>44572</v>
          </cell>
        </row>
        <row r="418">
          <cell r="B418">
            <v>161155</v>
          </cell>
          <cell r="C418">
            <v>161154</v>
          </cell>
          <cell r="E418" t="str">
            <v>NBB57H</v>
          </cell>
          <cell r="F418" t="str">
            <v>MHH570</v>
          </cell>
          <cell r="G418" t="str">
            <v>PHH570</v>
          </cell>
          <cell r="H418" t="str">
            <v xml:space="preserve">4LQ </v>
          </cell>
          <cell r="I418" t="str">
            <v xml:space="preserve">3IF </v>
          </cell>
          <cell r="J418" t="str">
            <v>M</v>
          </cell>
          <cell r="K418">
            <v>24</v>
          </cell>
          <cell r="M418" t="str">
            <v>Thêm mới gửi ngày 6.1</v>
          </cell>
          <cell r="N418">
            <v>1</v>
          </cell>
          <cell r="O418">
            <v>44574</v>
          </cell>
          <cell r="Q418" t="str">
            <v>_____ _New pattern cho deviation 23: sử dụng AK0638 thay thế AK0637/XWH</v>
          </cell>
          <cell r="S418">
            <v>44576</v>
          </cell>
          <cell r="X418" t="str">
            <v/>
          </cell>
          <cell r="Y418" t="str">
            <v>AL1</v>
          </cell>
          <cell r="AA418">
            <v>2202038</v>
          </cell>
          <cell r="AB418">
            <v>44568</v>
          </cell>
          <cell r="AD418">
            <v>44573</v>
          </cell>
          <cell r="AE418">
            <v>44572</v>
          </cell>
        </row>
        <row r="419">
          <cell r="B419">
            <v>264675</v>
          </cell>
          <cell r="C419">
            <v>264674</v>
          </cell>
          <cell r="E419" t="str">
            <v>NBB57H</v>
          </cell>
          <cell r="F419" t="str">
            <v>MHH570</v>
          </cell>
          <cell r="G419" t="str">
            <v>PHH570</v>
          </cell>
          <cell r="H419" t="str">
            <v xml:space="preserve">4LQ </v>
          </cell>
          <cell r="I419" t="str">
            <v xml:space="preserve">3IF </v>
          </cell>
          <cell r="J419" t="str">
            <v>XL</v>
          </cell>
          <cell r="K419">
            <v>12</v>
          </cell>
          <cell r="M419" t="str">
            <v>Thêm mới gửi ngày 6.1</v>
          </cell>
          <cell r="N419">
            <v>1</v>
          </cell>
          <cell r="O419">
            <v>44574</v>
          </cell>
          <cell r="Q419" t="str">
            <v>_____ _New pattern cho deviation 23: sử dụng AK0638 thay thế AK0637/XWH</v>
          </cell>
          <cell r="S419">
            <v>44576</v>
          </cell>
          <cell r="X419" t="str">
            <v/>
          </cell>
          <cell r="Y419" t="str">
            <v>AL1</v>
          </cell>
          <cell r="AA419">
            <v>2202038</v>
          </cell>
          <cell r="AB419">
            <v>44568</v>
          </cell>
          <cell r="AD419">
            <v>44573</v>
          </cell>
          <cell r="AE419">
            <v>44572</v>
          </cell>
        </row>
        <row r="420">
          <cell r="B420">
            <v>264700</v>
          </cell>
          <cell r="C420">
            <v>264677</v>
          </cell>
          <cell r="E420" t="str">
            <v>NBB57H</v>
          </cell>
          <cell r="F420" t="str">
            <v>MHH570</v>
          </cell>
          <cell r="G420" t="str">
            <v>PHH570</v>
          </cell>
          <cell r="H420" t="str">
            <v xml:space="preserve">4LQ </v>
          </cell>
          <cell r="I420" t="str">
            <v xml:space="preserve">3IF </v>
          </cell>
          <cell r="J420" t="str">
            <v>2XL</v>
          </cell>
          <cell r="K420">
            <v>24</v>
          </cell>
          <cell r="M420" t="str">
            <v>Thêm mới gửi ngày 6.1</v>
          </cell>
          <cell r="N420">
            <v>1</v>
          </cell>
          <cell r="O420">
            <v>44574</v>
          </cell>
          <cell r="Q420" t="str">
            <v>_____ _New pattern cho deviation 23: sử dụng AK0638 thay thế AK0637/XWH</v>
          </cell>
          <cell r="S420">
            <v>44576</v>
          </cell>
          <cell r="X420" t="str">
            <v/>
          </cell>
          <cell r="Y420" t="str">
            <v>AL1</v>
          </cell>
          <cell r="AA420">
            <v>2202038</v>
          </cell>
          <cell r="AB420">
            <v>44568</v>
          </cell>
          <cell r="AD420">
            <v>44573</v>
          </cell>
          <cell r="AE420">
            <v>44572</v>
          </cell>
        </row>
        <row r="421">
          <cell r="B421">
            <v>264703</v>
          </cell>
          <cell r="C421">
            <v>264702</v>
          </cell>
          <cell r="E421" t="str">
            <v>NBB57H</v>
          </cell>
          <cell r="F421" t="str">
            <v>MHH570</v>
          </cell>
          <cell r="G421" t="str">
            <v>PHH570</v>
          </cell>
          <cell r="H421" t="str">
            <v xml:space="preserve">4LQ </v>
          </cell>
          <cell r="I421" t="str">
            <v xml:space="preserve">3IF </v>
          </cell>
          <cell r="J421" t="str">
            <v>2XL</v>
          </cell>
          <cell r="K421">
            <v>24</v>
          </cell>
          <cell r="M421" t="str">
            <v>Thêm mới gửi ngày 6.1</v>
          </cell>
          <cell r="N421">
            <v>1</v>
          </cell>
          <cell r="O421">
            <v>44574</v>
          </cell>
          <cell r="Q421" t="str">
            <v>_____ _New pattern cho deviation 23: sử dụng AK0638 thay thế AK0637/XWH</v>
          </cell>
          <cell r="S421">
            <v>44576</v>
          </cell>
          <cell r="X421" t="str">
            <v/>
          </cell>
          <cell r="Y421" t="str">
            <v>AL1</v>
          </cell>
          <cell r="AA421">
            <v>2202038</v>
          </cell>
          <cell r="AB421">
            <v>44568</v>
          </cell>
          <cell r="AD421">
            <v>44573</v>
          </cell>
          <cell r="AE421">
            <v>44572</v>
          </cell>
        </row>
        <row r="422">
          <cell r="B422">
            <v>264709</v>
          </cell>
          <cell r="C422">
            <v>264708</v>
          </cell>
          <cell r="E422" t="str">
            <v>NBB57H</v>
          </cell>
          <cell r="F422" t="str">
            <v>MHH570</v>
          </cell>
          <cell r="G422" t="str">
            <v>PHH570</v>
          </cell>
          <cell r="H422" t="str">
            <v xml:space="preserve">4LQ </v>
          </cell>
          <cell r="I422" t="str">
            <v xml:space="preserve">3IF </v>
          </cell>
          <cell r="J422" t="str">
            <v>L</v>
          </cell>
          <cell r="K422">
            <v>29</v>
          </cell>
          <cell r="M422" t="str">
            <v>Thêm mới gửi ngày 6.1</v>
          </cell>
          <cell r="N422">
            <v>1</v>
          </cell>
          <cell r="O422">
            <v>44574</v>
          </cell>
          <cell r="Q422" t="str">
            <v>_____ _New pattern cho deviation 23: sử dụng AK0638 thay thế AK0637/XWH</v>
          </cell>
          <cell r="S422">
            <v>44576</v>
          </cell>
          <cell r="X422" t="str">
            <v/>
          </cell>
          <cell r="Y422" t="str">
            <v>AL1</v>
          </cell>
          <cell r="AA422">
            <v>2202038</v>
          </cell>
          <cell r="AB422">
            <v>44568</v>
          </cell>
          <cell r="AD422">
            <v>44573</v>
          </cell>
          <cell r="AE422">
            <v>44572</v>
          </cell>
        </row>
        <row r="423">
          <cell r="B423">
            <v>161163</v>
          </cell>
          <cell r="C423">
            <v>161162</v>
          </cell>
          <cell r="E423" t="str">
            <v>NBB57H</v>
          </cell>
          <cell r="F423" t="str">
            <v>MHH570</v>
          </cell>
          <cell r="G423" t="str">
            <v>PHH570</v>
          </cell>
          <cell r="H423" t="str">
            <v xml:space="preserve">4LQ </v>
          </cell>
          <cell r="I423" t="str">
            <v xml:space="preserve">3IF </v>
          </cell>
          <cell r="J423" t="str">
            <v>M</v>
          </cell>
          <cell r="K423">
            <v>24</v>
          </cell>
          <cell r="M423" t="str">
            <v>Thêm mới gửi ngày 6.1</v>
          </cell>
          <cell r="N423">
            <v>1</v>
          </cell>
          <cell r="O423">
            <v>44574</v>
          </cell>
          <cell r="Q423" t="str">
            <v>_____ _New pattern cho deviation 23: sử dụng AK0638 thay thế AK0637/XWH</v>
          </cell>
          <cell r="S423">
            <v>44577</v>
          </cell>
          <cell r="X423" t="str">
            <v/>
          </cell>
          <cell r="Y423" t="str">
            <v>AL1</v>
          </cell>
          <cell r="AA423">
            <v>2202038</v>
          </cell>
          <cell r="AB423">
            <v>44568</v>
          </cell>
          <cell r="AD423">
            <v>44573</v>
          </cell>
          <cell r="AE423">
            <v>44572</v>
          </cell>
        </row>
        <row r="424">
          <cell r="B424">
            <v>264712</v>
          </cell>
          <cell r="C424">
            <v>264711</v>
          </cell>
          <cell r="E424" t="str">
            <v>NBB57H</v>
          </cell>
          <cell r="F424" t="str">
            <v>MHH570</v>
          </cell>
          <cell r="G424" t="str">
            <v>PHH570</v>
          </cell>
          <cell r="H424" t="str">
            <v xml:space="preserve">4LQ </v>
          </cell>
          <cell r="I424" t="str">
            <v xml:space="preserve">3IF </v>
          </cell>
          <cell r="J424" t="str">
            <v>M</v>
          </cell>
          <cell r="K424">
            <v>24</v>
          </cell>
          <cell r="M424" t="str">
            <v>Thêm mới gửi ngày 6.1</v>
          </cell>
          <cell r="N424">
            <v>1</v>
          </cell>
          <cell r="O424">
            <v>44574</v>
          </cell>
          <cell r="Q424" t="str">
            <v>_____ _New pattern cho deviation 23: sử dụng AK0638 thay thế AK0637/XWH</v>
          </cell>
          <cell r="S424">
            <v>44577</v>
          </cell>
          <cell r="X424" t="str">
            <v/>
          </cell>
          <cell r="Y424" t="str">
            <v>AL1</v>
          </cell>
          <cell r="AA424">
            <v>2202038</v>
          </cell>
          <cell r="AB424">
            <v>44568</v>
          </cell>
          <cell r="AD424">
            <v>44573</v>
          </cell>
          <cell r="AE424">
            <v>44572</v>
          </cell>
        </row>
        <row r="425">
          <cell r="B425">
            <v>264719</v>
          </cell>
          <cell r="C425">
            <v>264718</v>
          </cell>
          <cell r="E425" t="str">
            <v>NBB57H</v>
          </cell>
          <cell r="F425" t="str">
            <v>MHH570</v>
          </cell>
          <cell r="G425" t="str">
            <v>PHH570</v>
          </cell>
          <cell r="H425" t="str">
            <v xml:space="preserve">4LQ </v>
          </cell>
          <cell r="I425" t="str">
            <v xml:space="preserve">3IF </v>
          </cell>
          <cell r="J425" t="str">
            <v>2XL</v>
          </cell>
          <cell r="K425">
            <v>24</v>
          </cell>
          <cell r="M425" t="str">
            <v>Thêm mới gửi ngày 6.1</v>
          </cell>
          <cell r="N425">
            <v>1</v>
          </cell>
          <cell r="O425">
            <v>44574</v>
          </cell>
          <cell r="Q425" t="str">
            <v>_____ _New pattern cho deviation 23: sử dụng AK0638 thay thế AK0637/XWH</v>
          </cell>
          <cell r="S425">
            <v>44577</v>
          </cell>
          <cell r="X425" t="str">
            <v/>
          </cell>
          <cell r="Y425" t="str">
            <v>AL1</v>
          </cell>
          <cell r="AA425">
            <v>2202038</v>
          </cell>
          <cell r="AB425">
            <v>44568</v>
          </cell>
          <cell r="AD425">
            <v>44573</v>
          </cell>
          <cell r="AE425">
            <v>44572</v>
          </cell>
        </row>
        <row r="426">
          <cell r="B426">
            <v>264724</v>
          </cell>
          <cell r="C426">
            <v>264721</v>
          </cell>
          <cell r="E426" t="str">
            <v>NBB57H</v>
          </cell>
          <cell r="F426" t="str">
            <v>MHH570</v>
          </cell>
          <cell r="G426" t="str">
            <v>PHH570</v>
          </cell>
          <cell r="H426" t="str">
            <v xml:space="preserve">4LQ </v>
          </cell>
          <cell r="I426" t="str">
            <v xml:space="preserve">3IF </v>
          </cell>
          <cell r="J426" t="str">
            <v>2XL</v>
          </cell>
          <cell r="K426">
            <v>14</v>
          </cell>
          <cell r="M426" t="str">
            <v>Thêm mới gửi ngày 6.1</v>
          </cell>
          <cell r="N426">
            <v>1</v>
          </cell>
          <cell r="O426">
            <v>44574</v>
          </cell>
          <cell r="Q426" t="str">
            <v>_____ _New pattern cho deviation 23: sử dụng AK0638 thay thế AK0637/XWH</v>
          </cell>
          <cell r="S426">
            <v>44577</v>
          </cell>
          <cell r="X426" t="str">
            <v/>
          </cell>
          <cell r="Y426" t="str">
            <v>AL1</v>
          </cell>
          <cell r="AA426">
            <v>2202038</v>
          </cell>
          <cell r="AB426">
            <v>44568</v>
          </cell>
          <cell r="AD426">
            <v>44573</v>
          </cell>
          <cell r="AE426">
            <v>44572</v>
          </cell>
        </row>
        <row r="427">
          <cell r="B427">
            <v>162594</v>
          </cell>
          <cell r="C427">
            <v>162592</v>
          </cell>
          <cell r="E427" t="str">
            <v>NBB57R</v>
          </cell>
          <cell r="F427" t="str">
            <v>MHH570</v>
          </cell>
          <cell r="G427" t="str">
            <v>PHH570</v>
          </cell>
          <cell r="H427" t="str">
            <v xml:space="preserve">4LQ </v>
          </cell>
          <cell r="I427" t="str">
            <v xml:space="preserve">GYI </v>
          </cell>
          <cell r="J427" t="str">
            <v>XL</v>
          </cell>
          <cell r="K427">
            <v>24</v>
          </cell>
          <cell r="M427" t="str">
            <v>Thêm mới gửi ngày 6.1</v>
          </cell>
          <cell r="N427">
            <v>1</v>
          </cell>
          <cell r="O427">
            <v>44573</v>
          </cell>
          <cell r="Q427" t="str">
            <v>_____ _New pattern cho deviation 23: sử dụng AK0638 thay thế AK0637/XWH</v>
          </cell>
          <cell r="S427">
            <v>44574</v>
          </cell>
          <cell r="X427" t="str">
            <v/>
          </cell>
          <cell r="Y427" t="str">
            <v>AL1</v>
          </cell>
          <cell r="AA427">
            <v>2202038</v>
          </cell>
          <cell r="AB427">
            <v>44568</v>
          </cell>
          <cell r="AD427">
            <v>44573</v>
          </cell>
          <cell r="AE427">
            <v>44572</v>
          </cell>
        </row>
        <row r="428">
          <cell r="B428">
            <v>162598</v>
          </cell>
          <cell r="C428">
            <v>162595</v>
          </cell>
          <cell r="E428" t="str">
            <v>NBB57R</v>
          </cell>
          <cell r="F428" t="str">
            <v>MHH570</v>
          </cell>
          <cell r="G428" t="str">
            <v>PHH570</v>
          </cell>
          <cell r="H428" t="str">
            <v xml:space="preserve">4LQ </v>
          </cell>
          <cell r="I428" t="str">
            <v xml:space="preserve">GYI </v>
          </cell>
          <cell r="J428" t="str">
            <v>XL</v>
          </cell>
          <cell r="K428">
            <v>18</v>
          </cell>
          <cell r="M428" t="str">
            <v>Thêm mới gửi ngày 6.1</v>
          </cell>
          <cell r="N428">
            <v>1</v>
          </cell>
          <cell r="O428">
            <v>44573</v>
          </cell>
          <cell r="Q428" t="str">
            <v>_____ _New pattern cho deviation 23: sử dụng AK0638 thay thế AK0637/XWH</v>
          </cell>
          <cell r="S428">
            <v>44574</v>
          </cell>
          <cell r="X428" t="str">
            <v/>
          </cell>
          <cell r="Y428" t="str">
            <v>AL1</v>
          </cell>
          <cell r="AA428">
            <v>2202038</v>
          </cell>
          <cell r="AB428">
            <v>44568</v>
          </cell>
          <cell r="AD428">
            <v>44573</v>
          </cell>
          <cell r="AE428">
            <v>44572</v>
          </cell>
        </row>
        <row r="429">
          <cell r="B429">
            <v>160824</v>
          </cell>
          <cell r="C429">
            <v>160822</v>
          </cell>
          <cell r="E429" t="str">
            <v>NBB57R</v>
          </cell>
          <cell r="F429" t="str">
            <v>MHH570</v>
          </cell>
          <cell r="G429" t="str">
            <v>PHH570</v>
          </cell>
          <cell r="H429" t="str">
            <v xml:space="preserve">4LQ </v>
          </cell>
          <cell r="I429" t="str">
            <v xml:space="preserve">GYI </v>
          </cell>
          <cell r="J429" t="str">
            <v>L</v>
          </cell>
          <cell r="K429">
            <v>24</v>
          </cell>
          <cell r="M429" t="str">
            <v>Thêm mới gửi ngày 6.1</v>
          </cell>
          <cell r="N429">
            <v>1</v>
          </cell>
          <cell r="O429">
            <v>44573</v>
          </cell>
          <cell r="Q429" t="str">
            <v>_____ _New pattern cho deviation 23: sử dụng AK0638 thay thế AK0637/XWH</v>
          </cell>
          <cell r="S429">
            <v>44575</v>
          </cell>
          <cell r="X429" t="str">
            <v/>
          </cell>
          <cell r="Y429" t="str">
            <v>AL1</v>
          </cell>
          <cell r="AA429">
            <v>2202038</v>
          </cell>
          <cell r="AB429">
            <v>44568</v>
          </cell>
          <cell r="AD429">
            <v>44573</v>
          </cell>
          <cell r="AE429">
            <v>44572</v>
          </cell>
        </row>
        <row r="430">
          <cell r="B430">
            <v>160828</v>
          </cell>
          <cell r="C430">
            <v>160825</v>
          </cell>
          <cell r="E430" t="str">
            <v>NBB57R</v>
          </cell>
          <cell r="F430" t="str">
            <v>MHH570</v>
          </cell>
          <cell r="G430" t="str">
            <v>PHH570</v>
          </cell>
          <cell r="H430" t="str">
            <v xml:space="preserve">4LQ </v>
          </cell>
          <cell r="I430" t="str">
            <v xml:space="preserve">GYI </v>
          </cell>
          <cell r="J430" t="str">
            <v>L</v>
          </cell>
          <cell r="K430">
            <v>24</v>
          </cell>
          <cell r="M430" t="str">
            <v>Thêm mới gửi ngày 6.1</v>
          </cell>
          <cell r="N430">
            <v>1</v>
          </cell>
          <cell r="O430">
            <v>44573</v>
          </cell>
          <cell r="Q430" t="str">
            <v>_____ _New pattern cho deviation 23: sử dụng AK0638 thay thế AK0637/XWH</v>
          </cell>
          <cell r="S430">
            <v>44575</v>
          </cell>
          <cell r="X430" t="str">
            <v/>
          </cell>
          <cell r="Y430" t="str">
            <v>AL1</v>
          </cell>
          <cell r="AA430">
            <v>2202038</v>
          </cell>
          <cell r="AB430">
            <v>44568</v>
          </cell>
          <cell r="AD430">
            <v>44573</v>
          </cell>
          <cell r="AE430">
            <v>44572</v>
          </cell>
        </row>
        <row r="431">
          <cell r="B431">
            <v>160831</v>
          </cell>
          <cell r="C431">
            <v>160829</v>
          </cell>
          <cell r="E431" t="str">
            <v>NBB57R</v>
          </cell>
          <cell r="F431" t="str">
            <v>MHH570</v>
          </cell>
          <cell r="G431" t="str">
            <v>PHH570</v>
          </cell>
          <cell r="H431" t="str">
            <v xml:space="preserve">4LQ </v>
          </cell>
          <cell r="I431" t="str">
            <v xml:space="preserve">GYI </v>
          </cell>
          <cell r="J431" t="str">
            <v>L</v>
          </cell>
          <cell r="K431">
            <v>24</v>
          </cell>
          <cell r="M431" t="str">
            <v>Thêm mới gửi ngày 6.1</v>
          </cell>
          <cell r="N431">
            <v>1</v>
          </cell>
          <cell r="O431">
            <v>44573</v>
          </cell>
          <cell r="Q431" t="str">
            <v>_____ _New pattern cho deviation 23: sử dụng AK0638 thay thế AK0637/XWH</v>
          </cell>
          <cell r="S431">
            <v>44575</v>
          </cell>
          <cell r="X431" t="str">
            <v/>
          </cell>
          <cell r="Y431" t="str">
            <v>AL1</v>
          </cell>
          <cell r="AA431">
            <v>2202038</v>
          </cell>
          <cell r="AB431">
            <v>44568</v>
          </cell>
          <cell r="AD431">
            <v>44573</v>
          </cell>
          <cell r="AE431">
            <v>44572</v>
          </cell>
        </row>
        <row r="432">
          <cell r="B432">
            <v>264657</v>
          </cell>
          <cell r="C432">
            <v>264646</v>
          </cell>
          <cell r="E432" t="str">
            <v>NBB57R</v>
          </cell>
          <cell r="F432" t="str">
            <v>MHH570</v>
          </cell>
          <cell r="G432" t="str">
            <v>PHH570</v>
          </cell>
          <cell r="H432" t="str">
            <v xml:space="preserve">4LQ </v>
          </cell>
          <cell r="I432" t="str">
            <v xml:space="preserve">GYI </v>
          </cell>
          <cell r="J432" t="str">
            <v>2XL</v>
          </cell>
          <cell r="K432">
            <v>24</v>
          </cell>
          <cell r="M432" t="str">
            <v>Thêm mới gửi ngày 6.1</v>
          </cell>
          <cell r="N432">
            <v>1</v>
          </cell>
          <cell r="O432">
            <v>44573</v>
          </cell>
          <cell r="Q432" t="str">
            <v>_____ _New pattern cho deviation 23: sử dụng AK0638 thay thế AK0637/XWH</v>
          </cell>
          <cell r="S432">
            <v>44575</v>
          </cell>
          <cell r="X432" t="str">
            <v/>
          </cell>
          <cell r="Y432" t="str">
            <v>AL1</v>
          </cell>
          <cell r="AA432">
            <v>2202038</v>
          </cell>
          <cell r="AB432">
            <v>44568</v>
          </cell>
          <cell r="AD432">
            <v>44573</v>
          </cell>
          <cell r="AE432">
            <v>44572</v>
          </cell>
        </row>
        <row r="433">
          <cell r="B433">
            <v>264669</v>
          </cell>
          <cell r="C433">
            <v>264664</v>
          </cell>
          <cell r="E433" t="str">
            <v>NBB57R</v>
          </cell>
          <cell r="F433" t="str">
            <v>MHH570</v>
          </cell>
          <cell r="G433" t="str">
            <v>PHH570</v>
          </cell>
          <cell r="H433" t="str">
            <v xml:space="preserve">4LQ </v>
          </cell>
          <cell r="I433" t="str">
            <v xml:space="preserve">GYI </v>
          </cell>
          <cell r="J433" t="str">
            <v>XL</v>
          </cell>
          <cell r="K433">
            <v>24</v>
          </cell>
          <cell r="M433" t="str">
            <v>Thêm mới gửi ngày 6.1</v>
          </cell>
          <cell r="N433">
            <v>1</v>
          </cell>
          <cell r="O433">
            <v>44573</v>
          </cell>
          <cell r="Q433" t="str">
            <v>_____ _New pattern cho deviation 23: sử dụng AK0638 thay thế AK0637/XWH</v>
          </cell>
          <cell r="S433">
            <v>44575</v>
          </cell>
          <cell r="X433" t="str">
            <v/>
          </cell>
          <cell r="Y433" t="str">
            <v>AL1</v>
          </cell>
          <cell r="AA433">
            <v>2202038</v>
          </cell>
          <cell r="AB433">
            <v>44568</v>
          </cell>
          <cell r="AD433">
            <v>44573</v>
          </cell>
          <cell r="AE433">
            <v>44572</v>
          </cell>
        </row>
        <row r="434">
          <cell r="B434">
            <v>160834</v>
          </cell>
          <cell r="C434">
            <v>160832</v>
          </cell>
          <cell r="E434" t="str">
            <v>NBB57R</v>
          </cell>
          <cell r="F434" t="str">
            <v>MHH570</v>
          </cell>
          <cell r="G434" t="str">
            <v>PHH570</v>
          </cell>
          <cell r="H434" t="str">
            <v xml:space="preserve">4LQ </v>
          </cell>
          <cell r="I434" t="str">
            <v xml:space="preserve">GYI </v>
          </cell>
          <cell r="J434" t="str">
            <v>L</v>
          </cell>
          <cell r="K434">
            <v>24</v>
          </cell>
          <cell r="M434" t="str">
            <v>Thêm mới gửi ngày 6.1</v>
          </cell>
          <cell r="N434">
            <v>1</v>
          </cell>
          <cell r="O434">
            <v>44574</v>
          </cell>
          <cell r="Q434" t="str">
            <v>_____ _New pattern cho deviation 23: sử dụng AK0638 thay thế AK0637/XWH</v>
          </cell>
          <cell r="S434">
            <v>44576</v>
          </cell>
          <cell r="X434" t="str">
            <v/>
          </cell>
          <cell r="Y434" t="str">
            <v>AL1</v>
          </cell>
          <cell r="AA434">
            <v>2202038</v>
          </cell>
          <cell r="AB434">
            <v>44568</v>
          </cell>
          <cell r="AD434">
            <v>44573</v>
          </cell>
          <cell r="AE434">
            <v>44572</v>
          </cell>
        </row>
        <row r="435">
          <cell r="B435">
            <v>160840</v>
          </cell>
          <cell r="C435">
            <v>160835</v>
          </cell>
          <cell r="E435" t="str">
            <v>NBB57R</v>
          </cell>
          <cell r="F435" t="str">
            <v>MHH570</v>
          </cell>
          <cell r="G435" t="str">
            <v>PHH570</v>
          </cell>
          <cell r="H435" t="str">
            <v xml:space="preserve">4LQ </v>
          </cell>
          <cell r="I435" t="str">
            <v xml:space="preserve">GYI </v>
          </cell>
          <cell r="J435" t="str">
            <v>L</v>
          </cell>
          <cell r="K435">
            <v>24</v>
          </cell>
          <cell r="M435" t="str">
            <v>Thêm mới gửi ngày 6.1</v>
          </cell>
          <cell r="N435">
            <v>1</v>
          </cell>
          <cell r="O435">
            <v>44574</v>
          </cell>
          <cell r="Q435" t="str">
            <v>_____ _New pattern cho deviation 23: sử dụng AK0638 thay thế AK0637/XWH</v>
          </cell>
          <cell r="S435">
            <v>44576</v>
          </cell>
          <cell r="X435" t="str">
            <v/>
          </cell>
          <cell r="Y435" t="str">
            <v>AL1</v>
          </cell>
          <cell r="AA435">
            <v>2202038</v>
          </cell>
          <cell r="AB435">
            <v>44568</v>
          </cell>
          <cell r="AD435">
            <v>44573</v>
          </cell>
          <cell r="AE435">
            <v>44572</v>
          </cell>
        </row>
        <row r="436">
          <cell r="B436">
            <v>160843</v>
          </cell>
          <cell r="C436">
            <v>160841</v>
          </cell>
          <cell r="E436" t="str">
            <v>NBB57R</v>
          </cell>
          <cell r="F436" t="str">
            <v>MHH570</v>
          </cell>
          <cell r="G436" t="str">
            <v>PHH570</v>
          </cell>
          <cell r="H436" t="str">
            <v xml:space="preserve">4LQ </v>
          </cell>
          <cell r="I436" t="str">
            <v xml:space="preserve">GYI </v>
          </cell>
          <cell r="J436" t="str">
            <v>L</v>
          </cell>
          <cell r="K436">
            <v>14</v>
          </cell>
          <cell r="M436" t="str">
            <v>Thêm mới gửi ngày 6.1</v>
          </cell>
          <cell r="N436">
            <v>1</v>
          </cell>
          <cell r="O436">
            <v>44574</v>
          </cell>
          <cell r="Q436" t="str">
            <v>_____ _New pattern cho deviation 23: sử dụng AK0638 thay thế AK0637/XWH</v>
          </cell>
          <cell r="S436">
            <v>44576</v>
          </cell>
          <cell r="X436" t="str">
            <v/>
          </cell>
          <cell r="Y436" t="str">
            <v>AL1</v>
          </cell>
          <cell r="AA436">
            <v>2202038</v>
          </cell>
          <cell r="AB436">
            <v>44568</v>
          </cell>
          <cell r="AD436">
            <v>44573</v>
          </cell>
          <cell r="AE436">
            <v>44572</v>
          </cell>
        </row>
        <row r="437">
          <cell r="B437">
            <v>161156</v>
          </cell>
          <cell r="C437">
            <v>161154</v>
          </cell>
          <cell r="E437" t="str">
            <v>NBB57R</v>
          </cell>
          <cell r="F437" t="str">
            <v>MHH570</v>
          </cell>
          <cell r="G437" t="str">
            <v>PHH570</v>
          </cell>
          <cell r="H437" t="str">
            <v xml:space="preserve">4LQ </v>
          </cell>
          <cell r="I437" t="str">
            <v xml:space="preserve">GYI </v>
          </cell>
          <cell r="J437" t="str">
            <v>M</v>
          </cell>
          <cell r="K437">
            <v>24</v>
          </cell>
          <cell r="M437" t="str">
            <v>Thêm mới gửi ngày 6.1</v>
          </cell>
          <cell r="N437">
            <v>1</v>
          </cell>
          <cell r="O437">
            <v>44574</v>
          </cell>
          <cell r="Q437" t="str">
            <v>_____ _New pattern cho deviation 23: sử dụng AK0638 thay thế AK0637/XWH</v>
          </cell>
          <cell r="S437">
            <v>44576</v>
          </cell>
          <cell r="X437" t="str">
            <v/>
          </cell>
          <cell r="Y437" t="str">
            <v>AL1</v>
          </cell>
          <cell r="AA437">
            <v>2202038</v>
          </cell>
          <cell r="AB437">
            <v>44568</v>
          </cell>
          <cell r="AD437">
            <v>44573</v>
          </cell>
          <cell r="AE437">
            <v>44572</v>
          </cell>
        </row>
        <row r="438">
          <cell r="B438">
            <v>264676</v>
          </cell>
          <cell r="C438">
            <v>264674</v>
          </cell>
          <cell r="E438" t="str">
            <v>NBB57R</v>
          </cell>
          <cell r="F438" t="str">
            <v>MHH570</v>
          </cell>
          <cell r="G438" t="str">
            <v>PHH570</v>
          </cell>
          <cell r="H438" t="str">
            <v xml:space="preserve">4LQ </v>
          </cell>
          <cell r="I438" t="str">
            <v xml:space="preserve">GYI </v>
          </cell>
          <cell r="J438" t="str">
            <v>XL</v>
          </cell>
          <cell r="K438">
            <v>12</v>
          </cell>
          <cell r="M438" t="str">
            <v>Thêm mới gửi ngày 6.1</v>
          </cell>
          <cell r="N438">
            <v>1</v>
          </cell>
          <cell r="O438">
            <v>44574</v>
          </cell>
          <cell r="Q438" t="str">
            <v>_____ _New pattern cho deviation 23: sử dụng AK0638 thay thế AK0637/XWH</v>
          </cell>
          <cell r="S438">
            <v>44576</v>
          </cell>
          <cell r="X438" t="str">
            <v/>
          </cell>
          <cell r="Y438" t="str">
            <v>AL1</v>
          </cell>
          <cell r="AA438">
            <v>2202038</v>
          </cell>
          <cell r="AB438">
            <v>44568</v>
          </cell>
          <cell r="AD438">
            <v>44573</v>
          </cell>
          <cell r="AE438">
            <v>44572</v>
          </cell>
        </row>
        <row r="439">
          <cell r="B439">
            <v>264701</v>
          </cell>
          <cell r="C439">
            <v>264677</v>
          </cell>
          <cell r="E439" t="str">
            <v>NBB57R</v>
          </cell>
          <cell r="F439" t="str">
            <v>MHH570</v>
          </cell>
          <cell r="G439" t="str">
            <v>PHH570</v>
          </cell>
          <cell r="H439" t="str">
            <v xml:space="preserve">4LQ </v>
          </cell>
          <cell r="I439" t="str">
            <v xml:space="preserve">GYI </v>
          </cell>
          <cell r="J439" t="str">
            <v>2XL</v>
          </cell>
          <cell r="K439">
            <v>24</v>
          </cell>
          <cell r="M439" t="str">
            <v>Thêm mới gửi ngày 6.1</v>
          </cell>
          <cell r="N439">
            <v>1</v>
          </cell>
          <cell r="O439">
            <v>44574</v>
          </cell>
          <cell r="Q439" t="str">
            <v>_____ _New pattern cho deviation 23: sử dụng AK0638 thay thế AK0637/XWH</v>
          </cell>
          <cell r="S439">
            <v>44576</v>
          </cell>
          <cell r="X439" t="str">
            <v/>
          </cell>
          <cell r="Y439" t="str">
            <v>AL1</v>
          </cell>
          <cell r="AA439">
            <v>2202038</v>
          </cell>
          <cell r="AB439">
            <v>44568</v>
          </cell>
          <cell r="AD439">
            <v>44573</v>
          </cell>
          <cell r="AE439">
            <v>44572</v>
          </cell>
        </row>
        <row r="440">
          <cell r="B440">
            <v>264704</v>
          </cell>
          <cell r="C440">
            <v>264702</v>
          </cell>
          <cell r="E440" t="str">
            <v>NBB57R</v>
          </cell>
          <cell r="F440" t="str">
            <v>MHH570</v>
          </cell>
          <cell r="G440" t="str">
            <v>PHH570</v>
          </cell>
          <cell r="H440" t="str">
            <v xml:space="preserve">4LQ </v>
          </cell>
          <cell r="I440" t="str">
            <v xml:space="preserve">GYI </v>
          </cell>
          <cell r="J440" t="str">
            <v>2XL</v>
          </cell>
          <cell r="K440">
            <v>24</v>
          </cell>
          <cell r="M440" t="str">
            <v>Thêm mới gửi ngày 6.1</v>
          </cell>
          <cell r="N440">
            <v>1</v>
          </cell>
          <cell r="O440">
            <v>44574</v>
          </cell>
          <cell r="Q440" t="str">
            <v>_____ _New pattern cho deviation 23: sử dụng AK0638 thay thế AK0637/XWH</v>
          </cell>
          <cell r="S440">
            <v>44576</v>
          </cell>
          <cell r="X440" t="str">
            <v/>
          </cell>
          <cell r="Y440" t="str">
            <v>AL1</v>
          </cell>
          <cell r="AA440">
            <v>2202038</v>
          </cell>
          <cell r="AB440">
            <v>44568</v>
          </cell>
          <cell r="AD440">
            <v>44573</v>
          </cell>
          <cell r="AE440">
            <v>44572</v>
          </cell>
        </row>
        <row r="441">
          <cell r="B441">
            <v>264710</v>
          </cell>
          <cell r="C441">
            <v>264708</v>
          </cell>
          <cell r="E441" t="str">
            <v>NBB57R</v>
          </cell>
          <cell r="F441" t="str">
            <v>MHH570</v>
          </cell>
          <cell r="G441" t="str">
            <v>PHH570</v>
          </cell>
          <cell r="H441" t="str">
            <v xml:space="preserve">4LQ </v>
          </cell>
          <cell r="I441" t="str">
            <v xml:space="preserve">GYI </v>
          </cell>
          <cell r="J441" t="str">
            <v>L</v>
          </cell>
          <cell r="K441">
            <v>29</v>
          </cell>
          <cell r="M441" t="str">
            <v>Thêm mới gửi ngày 6.1</v>
          </cell>
          <cell r="N441">
            <v>1</v>
          </cell>
          <cell r="O441">
            <v>44574</v>
          </cell>
          <cell r="Q441" t="str">
            <v>_____ _New pattern cho deviation 23: sử dụng AK0638 thay thế AK0637/XWH</v>
          </cell>
          <cell r="S441">
            <v>44576</v>
          </cell>
          <cell r="X441" t="str">
            <v/>
          </cell>
          <cell r="Y441" t="str">
            <v>AL1</v>
          </cell>
          <cell r="AA441">
            <v>2202038</v>
          </cell>
          <cell r="AB441">
            <v>44568</v>
          </cell>
          <cell r="AD441">
            <v>44573</v>
          </cell>
          <cell r="AE441">
            <v>44572</v>
          </cell>
        </row>
        <row r="442">
          <cell r="B442">
            <v>161165</v>
          </cell>
          <cell r="C442">
            <v>161162</v>
          </cell>
          <cell r="E442" t="str">
            <v>NBB57R</v>
          </cell>
          <cell r="F442" t="str">
            <v>MHH570</v>
          </cell>
          <cell r="G442" t="str">
            <v>PHH570</v>
          </cell>
          <cell r="H442" t="str">
            <v xml:space="preserve">4LQ </v>
          </cell>
          <cell r="I442" t="str">
            <v xml:space="preserve">GYI </v>
          </cell>
          <cell r="J442" t="str">
            <v>M</v>
          </cell>
          <cell r="K442">
            <v>24</v>
          </cell>
          <cell r="M442" t="str">
            <v>Thêm mới gửi ngày 6.1</v>
          </cell>
          <cell r="N442">
            <v>1</v>
          </cell>
          <cell r="O442">
            <v>44574</v>
          </cell>
          <cell r="Q442" t="str">
            <v>_____ _New pattern cho deviation 23: sử dụng AK0638 thay thế AK0637/XWH</v>
          </cell>
          <cell r="S442">
            <v>44577</v>
          </cell>
          <cell r="X442" t="str">
            <v/>
          </cell>
          <cell r="Y442" t="str">
            <v>AL1</v>
          </cell>
          <cell r="AA442">
            <v>2202038</v>
          </cell>
          <cell r="AB442">
            <v>44568</v>
          </cell>
          <cell r="AD442">
            <v>44573</v>
          </cell>
          <cell r="AE442">
            <v>44572</v>
          </cell>
        </row>
        <row r="443">
          <cell r="B443">
            <v>264713</v>
          </cell>
          <cell r="C443">
            <v>264711</v>
          </cell>
          <cell r="E443" t="str">
            <v>NBB57R</v>
          </cell>
          <cell r="F443" t="str">
            <v>MHH570</v>
          </cell>
          <cell r="G443" t="str">
            <v>PHH570</v>
          </cell>
          <cell r="H443" t="str">
            <v xml:space="preserve">4LQ </v>
          </cell>
          <cell r="I443" t="str">
            <v xml:space="preserve">GYI </v>
          </cell>
          <cell r="J443" t="str">
            <v>M</v>
          </cell>
          <cell r="K443">
            <v>24</v>
          </cell>
          <cell r="M443" t="str">
            <v>Thêm mới gửi ngày 6.1</v>
          </cell>
          <cell r="N443">
            <v>1</v>
          </cell>
          <cell r="O443">
            <v>44574</v>
          </cell>
          <cell r="Q443" t="str">
            <v>_____ _New pattern cho deviation 23: sử dụng AK0638 thay thế AK0637/XWH</v>
          </cell>
          <cell r="S443">
            <v>44577</v>
          </cell>
          <cell r="X443" t="str">
            <v/>
          </cell>
          <cell r="Y443" t="str">
            <v>AL1</v>
          </cell>
          <cell r="AA443">
            <v>2202038</v>
          </cell>
          <cell r="AB443">
            <v>44568</v>
          </cell>
          <cell r="AD443">
            <v>44573</v>
          </cell>
          <cell r="AE443">
            <v>44572</v>
          </cell>
        </row>
        <row r="444">
          <cell r="B444">
            <v>264720</v>
          </cell>
          <cell r="C444">
            <v>264718</v>
          </cell>
          <cell r="E444" t="str">
            <v>NBB57R</v>
          </cell>
          <cell r="F444" t="str">
            <v>MHH570</v>
          </cell>
          <cell r="G444" t="str">
            <v>PHH570</v>
          </cell>
          <cell r="H444" t="str">
            <v xml:space="preserve">4LQ </v>
          </cell>
          <cell r="I444" t="str">
            <v xml:space="preserve">GYI </v>
          </cell>
          <cell r="J444" t="str">
            <v>2XL</v>
          </cell>
          <cell r="K444">
            <v>24</v>
          </cell>
          <cell r="M444" t="str">
            <v>Thêm mới gửi ngày 6.1</v>
          </cell>
          <cell r="N444">
            <v>1</v>
          </cell>
          <cell r="O444">
            <v>44574</v>
          </cell>
          <cell r="Q444" t="str">
            <v>_____ _New pattern cho deviation 23: sử dụng AK0638 thay thế AK0637/XWH</v>
          </cell>
          <cell r="S444">
            <v>44577</v>
          </cell>
          <cell r="X444" t="str">
            <v/>
          </cell>
          <cell r="Y444" t="str">
            <v>AL1</v>
          </cell>
          <cell r="AA444">
            <v>2202038</v>
          </cell>
          <cell r="AB444">
            <v>44568</v>
          </cell>
          <cell r="AD444">
            <v>44573</v>
          </cell>
          <cell r="AE444">
            <v>44572</v>
          </cell>
        </row>
        <row r="445">
          <cell r="B445">
            <v>264725</v>
          </cell>
          <cell r="C445">
            <v>264721</v>
          </cell>
          <cell r="E445" t="str">
            <v>NBB57R</v>
          </cell>
          <cell r="F445" t="str">
            <v>MHH570</v>
          </cell>
          <cell r="G445" t="str">
            <v>PHH570</v>
          </cell>
          <cell r="H445" t="str">
            <v xml:space="preserve">4LQ </v>
          </cell>
          <cell r="I445" t="str">
            <v xml:space="preserve">GYI </v>
          </cell>
          <cell r="J445" t="str">
            <v>2XL</v>
          </cell>
          <cell r="K445">
            <v>14</v>
          </cell>
          <cell r="M445" t="str">
            <v>Thêm mới gửi ngày 6.1</v>
          </cell>
          <cell r="N445">
            <v>1</v>
          </cell>
          <cell r="O445">
            <v>44574</v>
          </cell>
          <cell r="Q445" t="str">
            <v>_____ _New pattern cho deviation 23: sử dụng AK0638 thay thế AK0637/XWH</v>
          </cell>
          <cell r="S445">
            <v>44577</v>
          </cell>
          <cell r="X445" t="str">
            <v/>
          </cell>
          <cell r="Y445" t="str">
            <v>AL1</v>
          </cell>
          <cell r="AA445">
            <v>2202038</v>
          </cell>
          <cell r="AB445">
            <v>44568</v>
          </cell>
          <cell r="AD445">
            <v>44573</v>
          </cell>
          <cell r="AE445">
            <v>44572</v>
          </cell>
        </row>
        <row r="446">
          <cell r="B446"/>
          <cell r="C446"/>
          <cell r="D446"/>
          <cell r="E446"/>
          <cell r="F446"/>
          <cell r="G446"/>
          <cell r="H446"/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  <cell r="S446"/>
          <cell r="T446"/>
          <cell r="U446"/>
          <cell r="V446"/>
          <cell r="W446"/>
          <cell r="X446"/>
          <cell r="Y446"/>
          <cell r="Z446"/>
          <cell r="AA446"/>
          <cell r="AB446">
            <v>44568</v>
          </cell>
          <cell r="AC446"/>
          <cell r="AD446" t="str">
            <v/>
          </cell>
          <cell r="AE446">
            <v>44572</v>
          </cell>
        </row>
        <row r="447">
          <cell r="B447">
            <v>162739</v>
          </cell>
          <cell r="C447">
            <v>162738</v>
          </cell>
          <cell r="E447" t="str">
            <v>NBB570</v>
          </cell>
          <cell r="F447" t="str">
            <v>MHH570</v>
          </cell>
          <cell r="G447" t="str">
            <v>PHH570</v>
          </cell>
          <cell r="H447" t="str">
            <v>A5WC</v>
          </cell>
          <cell r="I447" t="str">
            <v xml:space="preserve">4O7 </v>
          </cell>
          <cell r="J447" t="str">
            <v>2XL</v>
          </cell>
          <cell r="K447">
            <v>24</v>
          </cell>
          <cell r="M447" t="str">
            <v>Thêm mới gửi ngày 6.1</v>
          </cell>
          <cell r="N447">
            <v>1</v>
          </cell>
          <cell r="O447">
            <v>44573</v>
          </cell>
          <cell r="Q447" t="str">
            <v>_____ _New pattern cho deviation 23: sử dụng AK0638 thay thế AK0637/XWH</v>
          </cell>
          <cell r="S447">
            <v>44574</v>
          </cell>
          <cell r="X447" t="str">
            <v/>
          </cell>
          <cell r="Y447" t="str">
            <v>AL1</v>
          </cell>
          <cell r="AA447">
            <v>2202039</v>
          </cell>
          <cell r="AB447">
            <v>44568</v>
          </cell>
          <cell r="AD447">
            <v>44573</v>
          </cell>
          <cell r="AE447">
            <v>44572</v>
          </cell>
        </row>
        <row r="448">
          <cell r="B448">
            <v>162769</v>
          </cell>
          <cell r="C448">
            <v>162764</v>
          </cell>
          <cell r="E448" t="str">
            <v>NBB570</v>
          </cell>
          <cell r="F448" t="str">
            <v>MHH570</v>
          </cell>
          <cell r="G448" t="str">
            <v>PHH570</v>
          </cell>
          <cell r="H448" t="str">
            <v>A5WC</v>
          </cell>
          <cell r="I448" t="str">
            <v xml:space="preserve">4O7 </v>
          </cell>
          <cell r="J448" t="str">
            <v>2XL</v>
          </cell>
          <cell r="K448">
            <v>24</v>
          </cell>
          <cell r="M448" t="str">
            <v>Thêm mới gửi ngày 6.1</v>
          </cell>
          <cell r="N448">
            <v>1</v>
          </cell>
          <cell r="O448">
            <v>44573</v>
          </cell>
          <cell r="Q448" t="str">
            <v>_____ _New pattern cho deviation 23: sử dụng AK0638 thay thế AK0637/XWH</v>
          </cell>
          <cell r="S448">
            <v>44574</v>
          </cell>
          <cell r="X448" t="str">
            <v/>
          </cell>
          <cell r="Y448" t="str">
            <v>AL1</v>
          </cell>
          <cell r="AA448">
            <v>2202039</v>
          </cell>
          <cell r="AB448">
            <v>44568</v>
          </cell>
          <cell r="AD448">
            <v>44573</v>
          </cell>
          <cell r="AE448">
            <v>44572</v>
          </cell>
        </row>
        <row r="449">
          <cell r="B449">
            <v>162773</v>
          </cell>
          <cell r="C449">
            <v>162772</v>
          </cell>
          <cell r="E449" t="str">
            <v>NBB570</v>
          </cell>
          <cell r="F449" t="str">
            <v>MHH570</v>
          </cell>
          <cell r="G449" t="str">
            <v>PHH570</v>
          </cell>
          <cell r="H449" t="str">
            <v>A5WC</v>
          </cell>
          <cell r="I449" t="str">
            <v xml:space="preserve">4O7 </v>
          </cell>
          <cell r="J449" t="str">
            <v>2XL</v>
          </cell>
          <cell r="K449">
            <v>24</v>
          </cell>
          <cell r="M449" t="str">
            <v>Thêm mới gửi ngày 6.1</v>
          </cell>
          <cell r="N449">
            <v>1</v>
          </cell>
          <cell r="O449">
            <v>44573</v>
          </cell>
          <cell r="Q449" t="str">
            <v>_____ _New pattern cho deviation 23: sử dụng AK0638 thay thế AK0637/XWH</v>
          </cell>
          <cell r="S449">
            <v>44574</v>
          </cell>
          <cell r="X449" t="str">
            <v/>
          </cell>
          <cell r="Y449" t="str">
            <v>AL1</v>
          </cell>
          <cell r="AA449">
            <v>2202039</v>
          </cell>
          <cell r="AB449">
            <v>44568</v>
          </cell>
          <cell r="AD449">
            <v>44573</v>
          </cell>
          <cell r="AE449">
            <v>44572</v>
          </cell>
        </row>
        <row r="450">
          <cell r="B450">
            <v>162776</v>
          </cell>
          <cell r="C450">
            <v>162775</v>
          </cell>
          <cell r="E450" t="str">
            <v>NBB570</v>
          </cell>
          <cell r="F450" t="str">
            <v>MHH570</v>
          </cell>
          <cell r="G450" t="str">
            <v>PHH570</v>
          </cell>
          <cell r="H450" t="str">
            <v>A5WC</v>
          </cell>
          <cell r="I450" t="str">
            <v xml:space="preserve">4O7 </v>
          </cell>
          <cell r="J450" t="str">
            <v>2XL</v>
          </cell>
          <cell r="K450">
            <v>21</v>
          </cell>
          <cell r="M450" t="str">
            <v>Thêm mới gửi ngày 6.1</v>
          </cell>
          <cell r="N450">
            <v>1</v>
          </cell>
          <cell r="O450">
            <v>44573</v>
          </cell>
          <cell r="Q450" t="str">
            <v>_____ _New pattern cho deviation 23: sử dụng AK0638 thay thế AK0637/XWH</v>
          </cell>
          <cell r="S450">
            <v>44575</v>
          </cell>
          <cell r="X450" t="str">
            <v/>
          </cell>
          <cell r="Y450" t="str">
            <v>AL1</v>
          </cell>
          <cell r="AA450">
            <v>2202039</v>
          </cell>
          <cell r="AB450">
            <v>44568</v>
          </cell>
          <cell r="AD450">
            <v>44573</v>
          </cell>
          <cell r="AE450">
            <v>44572</v>
          </cell>
        </row>
        <row r="451">
          <cell r="B451">
            <v>162779</v>
          </cell>
          <cell r="C451">
            <v>162778</v>
          </cell>
          <cell r="E451" t="str">
            <v>NBB570</v>
          </cell>
          <cell r="F451" t="str">
            <v>MHH570</v>
          </cell>
          <cell r="G451" t="str">
            <v>PHH570</v>
          </cell>
          <cell r="H451" t="str">
            <v>A5WC</v>
          </cell>
          <cell r="I451" t="str">
            <v xml:space="preserve">4O7 </v>
          </cell>
          <cell r="J451" t="str">
            <v>2XL</v>
          </cell>
          <cell r="K451">
            <v>12</v>
          </cell>
          <cell r="M451" t="str">
            <v>Thêm mới gửi ngày 6.1</v>
          </cell>
          <cell r="N451">
            <v>1</v>
          </cell>
          <cell r="O451">
            <v>44573</v>
          </cell>
          <cell r="Q451" t="str">
            <v>_____ _New pattern cho deviation 23: sử dụng AK0638 thay thế AK0637/XWH</v>
          </cell>
          <cell r="S451">
            <v>44575</v>
          </cell>
          <cell r="X451" t="str">
            <v/>
          </cell>
          <cell r="Y451" t="str">
            <v>AL1</v>
          </cell>
          <cell r="AA451">
            <v>2202039</v>
          </cell>
          <cell r="AB451">
            <v>44568</v>
          </cell>
          <cell r="AD451">
            <v>44573</v>
          </cell>
          <cell r="AE451">
            <v>44572</v>
          </cell>
        </row>
        <row r="452">
          <cell r="B452">
            <v>162929</v>
          </cell>
          <cell r="C452">
            <v>162924</v>
          </cell>
          <cell r="E452" t="str">
            <v>NBB570</v>
          </cell>
          <cell r="F452" t="str">
            <v>MHH570</v>
          </cell>
          <cell r="G452" t="str">
            <v>PHH570</v>
          </cell>
          <cell r="H452" t="str">
            <v>A5WC</v>
          </cell>
          <cell r="I452" t="str">
            <v xml:space="preserve">4O7 </v>
          </cell>
          <cell r="J452" t="str">
            <v>L</v>
          </cell>
          <cell r="K452">
            <v>21</v>
          </cell>
          <cell r="M452" t="str">
            <v>Thêm mới gửi ngày 6.1</v>
          </cell>
          <cell r="N452">
            <v>1</v>
          </cell>
          <cell r="O452">
            <v>44573</v>
          </cell>
          <cell r="Q452" t="str">
            <v>_____ _New pattern cho deviation 23: sử dụng AK0638 thay thế AK0637/XWH</v>
          </cell>
          <cell r="S452">
            <v>44575</v>
          </cell>
          <cell r="X452" t="str">
            <v/>
          </cell>
          <cell r="Y452" t="str">
            <v>AL1</v>
          </cell>
          <cell r="AA452">
            <v>2202039</v>
          </cell>
          <cell r="AB452">
            <v>44568</v>
          </cell>
          <cell r="AD452">
            <v>44573</v>
          </cell>
          <cell r="AE452">
            <v>44572</v>
          </cell>
        </row>
        <row r="453">
          <cell r="B453">
            <v>162935</v>
          </cell>
          <cell r="C453">
            <v>162933</v>
          </cell>
          <cell r="E453" t="str">
            <v>NBB570</v>
          </cell>
          <cell r="F453" t="str">
            <v>MHH570</v>
          </cell>
          <cell r="G453" t="str">
            <v>PHH570</v>
          </cell>
          <cell r="H453" t="str">
            <v>A5WC</v>
          </cell>
          <cell r="I453" t="str">
            <v xml:space="preserve">4O7 </v>
          </cell>
          <cell r="J453" t="str">
            <v>L</v>
          </cell>
          <cell r="K453">
            <v>24</v>
          </cell>
          <cell r="M453" t="str">
            <v>Thêm mới gửi ngày 6.1</v>
          </cell>
          <cell r="N453">
            <v>1</v>
          </cell>
          <cell r="O453">
            <v>44573</v>
          </cell>
          <cell r="Q453" t="str">
            <v>_____ _New pattern cho deviation 23: sử dụng AK0638 thay thế AK0637/XWH</v>
          </cell>
          <cell r="S453">
            <v>44575</v>
          </cell>
          <cell r="X453" t="str">
            <v/>
          </cell>
          <cell r="Y453" t="str">
            <v>AL1</v>
          </cell>
          <cell r="AA453">
            <v>2202039</v>
          </cell>
          <cell r="AB453">
            <v>44568</v>
          </cell>
          <cell r="AD453">
            <v>44573</v>
          </cell>
          <cell r="AE453">
            <v>44572</v>
          </cell>
        </row>
        <row r="454">
          <cell r="B454">
            <v>162939</v>
          </cell>
          <cell r="C454">
            <v>162937</v>
          </cell>
          <cell r="E454" t="str">
            <v>NBB570</v>
          </cell>
          <cell r="F454" t="str">
            <v>MHH570</v>
          </cell>
          <cell r="G454" t="str">
            <v>PHH570</v>
          </cell>
          <cell r="H454" t="str">
            <v>A5WC</v>
          </cell>
          <cell r="I454" t="str">
            <v xml:space="preserve">4O7 </v>
          </cell>
          <cell r="J454" t="str">
            <v>L</v>
          </cell>
          <cell r="K454">
            <v>24</v>
          </cell>
          <cell r="M454" t="str">
            <v>Thêm mới gửi ngày 6.1</v>
          </cell>
          <cell r="N454">
            <v>1</v>
          </cell>
          <cell r="O454">
            <v>44573</v>
          </cell>
          <cell r="Q454" t="str">
            <v>_____ _New pattern cho deviation 23: sử dụng AK0638 thay thế AK0637/XWH</v>
          </cell>
          <cell r="S454">
            <v>44575</v>
          </cell>
          <cell r="X454" t="str">
            <v/>
          </cell>
          <cell r="Y454" t="str">
            <v>AL1</v>
          </cell>
          <cell r="AA454">
            <v>2202039</v>
          </cell>
          <cell r="AB454">
            <v>44568</v>
          </cell>
          <cell r="AD454">
            <v>44573</v>
          </cell>
          <cell r="AE454">
            <v>44572</v>
          </cell>
        </row>
        <row r="455">
          <cell r="B455">
            <v>162740</v>
          </cell>
          <cell r="C455">
            <v>162738</v>
          </cell>
          <cell r="E455" t="str">
            <v>NBB57H</v>
          </cell>
          <cell r="F455" t="str">
            <v>MHH570</v>
          </cell>
          <cell r="G455" t="str">
            <v>PHH570</v>
          </cell>
          <cell r="H455" t="str">
            <v>A5WC</v>
          </cell>
          <cell r="I455" t="str">
            <v xml:space="preserve">WT4 </v>
          </cell>
          <cell r="J455" t="str">
            <v>2XL</v>
          </cell>
          <cell r="K455">
            <v>24</v>
          </cell>
          <cell r="M455" t="str">
            <v>Thêm mới gửi ngày 6.1</v>
          </cell>
          <cell r="N455">
            <v>1</v>
          </cell>
          <cell r="O455">
            <v>44573</v>
          </cell>
          <cell r="Q455" t="str">
            <v>_____ _New pattern cho deviation 23: sử dụng AK0638 thay thế AK0637/XWH</v>
          </cell>
          <cell r="S455">
            <v>44574</v>
          </cell>
          <cell r="X455" t="str">
            <v/>
          </cell>
          <cell r="Y455" t="str">
            <v>AL1</v>
          </cell>
          <cell r="AA455">
            <v>2202039</v>
          </cell>
          <cell r="AB455">
            <v>44568</v>
          </cell>
          <cell r="AD455">
            <v>44573</v>
          </cell>
          <cell r="AE455">
            <v>44572</v>
          </cell>
        </row>
        <row r="456">
          <cell r="B456">
            <v>162771</v>
          </cell>
          <cell r="C456">
            <v>162764</v>
          </cell>
          <cell r="E456" t="str">
            <v>NBB57H</v>
          </cell>
          <cell r="F456" t="str">
            <v>MHH570</v>
          </cell>
          <cell r="G456" t="str">
            <v>PHH570</v>
          </cell>
          <cell r="H456" t="str">
            <v>A5WC</v>
          </cell>
          <cell r="I456" t="str">
            <v xml:space="preserve">WT4 </v>
          </cell>
          <cell r="J456" t="str">
            <v>2XL</v>
          </cell>
          <cell r="K456">
            <v>24</v>
          </cell>
          <cell r="M456" t="str">
            <v>Thêm mới gửi ngày 6.1</v>
          </cell>
          <cell r="N456">
            <v>1</v>
          </cell>
          <cell r="O456">
            <v>44573</v>
          </cell>
          <cell r="Q456" t="str">
            <v>_____ _New pattern cho deviation 23: sử dụng AK0638 thay thế AK0637/XWH</v>
          </cell>
          <cell r="S456">
            <v>44574</v>
          </cell>
          <cell r="X456" t="str">
            <v/>
          </cell>
          <cell r="Y456" t="str">
            <v>AL1</v>
          </cell>
          <cell r="AA456">
            <v>2202039</v>
          </cell>
          <cell r="AB456">
            <v>44568</v>
          </cell>
          <cell r="AD456">
            <v>44573</v>
          </cell>
          <cell r="AE456">
            <v>44572</v>
          </cell>
        </row>
        <row r="457">
          <cell r="B457">
            <v>162774</v>
          </cell>
          <cell r="C457">
            <v>162772</v>
          </cell>
          <cell r="E457" t="str">
            <v>NBB57H</v>
          </cell>
          <cell r="F457" t="str">
            <v>MHH570</v>
          </cell>
          <cell r="G457" t="str">
            <v>PHH570</v>
          </cell>
          <cell r="H457" t="str">
            <v>A5WC</v>
          </cell>
          <cell r="I457" t="str">
            <v xml:space="preserve">WT4 </v>
          </cell>
          <cell r="J457" t="str">
            <v>2XL</v>
          </cell>
          <cell r="K457">
            <v>24</v>
          </cell>
          <cell r="M457" t="str">
            <v>Thêm mới gửi ngày 6.1</v>
          </cell>
          <cell r="N457">
            <v>1</v>
          </cell>
          <cell r="O457">
            <v>44573</v>
          </cell>
          <cell r="Q457" t="str">
            <v>_____ _New pattern cho deviation 23: sử dụng AK0638 thay thế AK0637/XWH</v>
          </cell>
          <cell r="S457">
            <v>44574</v>
          </cell>
          <cell r="X457" t="str">
            <v/>
          </cell>
          <cell r="Y457" t="str">
            <v>AL1</v>
          </cell>
          <cell r="AA457">
            <v>2202039</v>
          </cell>
          <cell r="AB457">
            <v>44568</v>
          </cell>
          <cell r="AD457">
            <v>44573</v>
          </cell>
          <cell r="AE457">
            <v>44572</v>
          </cell>
        </row>
        <row r="458">
          <cell r="B458">
            <v>162777</v>
          </cell>
          <cell r="C458">
            <v>162775</v>
          </cell>
          <cell r="E458" t="str">
            <v>NBB57H</v>
          </cell>
          <cell r="F458" t="str">
            <v>MHH570</v>
          </cell>
          <cell r="G458" t="str">
            <v>PHH570</v>
          </cell>
          <cell r="H458" t="str">
            <v>A5WC</v>
          </cell>
          <cell r="I458" t="str">
            <v xml:space="preserve">WT4 </v>
          </cell>
          <cell r="J458" t="str">
            <v>2XL</v>
          </cell>
          <cell r="K458">
            <v>21</v>
          </cell>
          <cell r="M458" t="str">
            <v>Thêm mới gửi ngày 6.1</v>
          </cell>
          <cell r="N458">
            <v>1</v>
          </cell>
          <cell r="O458">
            <v>44573</v>
          </cell>
          <cell r="Q458" t="str">
            <v>_____ _New pattern cho deviation 23: sử dụng AK0638 thay thế AK0637/XWH</v>
          </cell>
          <cell r="S458">
            <v>44575</v>
          </cell>
          <cell r="X458" t="str">
            <v/>
          </cell>
          <cell r="Y458" t="str">
            <v>AL1</v>
          </cell>
          <cell r="AA458">
            <v>2202039</v>
          </cell>
          <cell r="AB458">
            <v>44568</v>
          </cell>
          <cell r="AD458">
            <v>44573</v>
          </cell>
          <cell r="AE458">
            <v>44572</v>
          </cell>
        </row>
        <row r="459">
          <cell r="B459">
            <v>162786</v>
          </cell>
          <cell r="C459">
            <v>162778</v>
          </cell>
          <cell r="E459" t="str">
            <v>NBB57H</v>
          </cell>
          <cell r="F459" t="str">
            <v>MHH570</v>
          </cell>
          <cell r="G459" t="str">
            <v>PHH570</v>
          </cell>
          <cell r="H459" t="str">
            <v>A5WC</v>
          </cell>
          <cell r="I459" t="str">
            <v xml:space="preserve">WT4 </v>
          </cell>
          <cell r="J459" t="str">
            <v>2XL</v>
          </cell>
          <cell r="K459">
            <v>12</v>
          </cell>
          <cell r="M459" t="str">
            <v>Thêm mới gửi ngày 6.1</v>
          </cell>
          <cell r="N459">
            <v>1</v>
          </cell>
          <cell r="O459">
            <v>44573</v>
          </cell>
          <cell r="Q459" t="str">
            <v>_____ _New pattern cho deviation 23: sử dụng AK0638 thay thế AK0637/XWH</v>
          </cell>
          <cell r="S459">
            <v>44575</v>
          </cell>
          <cell r="X459" t="str">
            <v/>
          </cell>
          <cell r="Y459" t="str">
            <v>AL1</v>
          </cell>
          <cell r="AA459">
            <v>2202039</v>
          </cell>
          <cell r="AB459">
            <v>44568</v>
          </cell>
          <cell r="AD459">
            <v>44573</v>
          </cell>
          <cell r="AE459">
            <v>44572</v>
          </cell>
        </row>
        <row r="460">
          <cell r="B460">
            <v>162932</v>
          </cell>
          <cell r="C460">
            <v>162924</v>
          </cell>
          <cell r="E460" t="str">
            <v>NBB57H</v>
          </cell>
          <cell r="F460" t="str">
            <v>MHH570</v>
          </cell>
          <cell r="G460" t="str">
            <v>PHH570</v>
          </cell>
          <cell r="H460" t="str">
            <v>A5WC</v>
          </cell>
          <cell r="I460" t="str">
            <v xml:space="preserve">WT4 </v>
          </cell>
          <cell r="J460" t="str">
            <v>L</v>
          </cell>
          <cell r="K460">
            <v>21</v>
          </cell>
          <cell r="M460" t="str">
            <v>Thêm mới gửi ngày 6.1</v>
          </cell>
          <cell r="N460">
            <v>1</v>
          </cell>
          <cell r="O460">
            <v>44573</v>
          </cell>
          <cell r="Q460" t="str">
            <v>_____ _New pattern cho deviation 23: sử dụng AK0638 thay thế AK0637/XWH</v>
          </cell>
          <cell r="S460">
            <v>44575</v>
          </cell>
          <cell r="X460" t="str">
            <v/>
          </cell>
          <cell r="Y460" t="str">
            <v>AL1</v>
          </cell>
          <cell r="AA460">
            <v>2202039</v>
          </cell>
          <cell r="AB460">
            <v>44568</v>
          </cell>
          <cell r="AD460">
            <v>44573</v>
          </cell>
          <cell r="AE460">
            <v>44572</v>
          </cell>
        </row>
        <row r="461">
          <cell r="B461">
            <v>162936</v>
          </cell>
          <cell r="C461">
            <v>162933</v>
          </cell>
          <cell r="E461" t="str">
            <v>NBB57H</v>
          </cell>
          <cell r="F461" t="str">
            <v>MHH570</v>
          </cell>
          <cell r="G461" t="str">
            <v>PHH570</v>
          </cell>
          <cell r="H461" t="str">
            <v>A5WC</v>
          </cell>
          <cell r="I461" t="str">
            <v xml:space="preserve">WT4 </v>
          </cell>
          <cell r="J461" t="str">
            <v>L</v>
          </cell>
          <cell r="K461">
            <v>24</v>
          </cell>
          <cell r="M461" t="str">
            <v>Thêm mới gửi ngày 6.1</v>
          </cell>
          <cell r="N461">
            <v>1</v>
          </cell>
          <cell r="O461">
            <v>44573</v>
          </cell>
          <cell r="Q461" t="str">
            <v>_____ _New pattern cho deviation 23: sử dụng AK0638 thay thế AK0637/XWH</v>
          </cell>
          <cell r="S461">
            <v>44575</v>
          </cell>
          <cell r="X461" t="str">
            <v/>
          </cell>
          <cell r="Y461" t="str">
            <v>AL1</v>
          </cell>
          <cell r="AA461">
            <v>2202039</v>
          </cell>
          <cell r="AB461">
            <v>44568</v>
          </cell>
          <cell r="AD461">
            <v>44573</v>
          </cell>
          <cell r="AE461">
            <v>44572</v>
          </cell>
        </row>
        <row r="462">
          <cell r="B462">
            <v>162940</v>
          </cell>
          <cell r="C462">
            <v>162937</v>
          </cell>
          <cell r="E462" t="str">
            <v>NBB57H</v>
          </cell>
          <cell r="F462" t="str">
            <v>MHH570</v>
          </cell>
          <cell r="G462" t="str">
            <v>PHH570</v>
          </cell>
          <cell r="H462" t="str">
            <v>A5WC</v>
          </cell>
          <cell r="I462" t="str">
            <v xml:space="preserve">WT4 </v>
          </cell>
          <cell r="J462" t="str">
            <v>L</v>
          </cell>
          <cell r="K462">
            <v>24</v>
          </cell>
          <cell r="M462" t="str">
            <v>Thêm mới gửi ngày 6.1</v>
          </cell>
          <cell r="N462">
            <v>1</v>
          </cell>
          <cell r="O462">
            <v>44573</v>
          </cell>
          <cell r="Q462" t="str">
            <v>_____ _New pattern cho deviation 23: sử dụng AK0638 thay thế AK0637/XWH</v>
          </cell>
          <cell r="S462">
            <v>44575</v>
          </cell>
          <cell r="X462" t="str">
            <v/>
          </cell>
          <cell r="Y462" t="str">
            <v>AL1</v>
          </cell>
          <cell r="AA462">
            <v>2202039</v>
          </cell>
          <cell r="AB462">
            <v>44568</v>
          </cell>
          <cell r="AD462">
            <v>44573</v>
          </cell>
          <cell r="AE462">
            <v>44572</v>
          </cell>
        </row>
        <row r="463">
          <cell r="B463"/>
          <cell r="C463"/>
          <cell r="D463"/>
          <cell r="E463"/>
          <cell r="F463"/>
          <cell r="G463"/>
          <cell r="H463"/>
          <cell r="I463"/>
          <cell r="J463"/>
          <cell r="K463"/>
          <cell r="L463"/>
          <cell r="M463"/>
          <cell r="N463"/>
          <cell r="O463"/>
          <cell r="P463"/>
          <cell r="Q463"/>
          <cell r="R463"/>
          <cell r="S463"/>
          <cell r="T463"/>
          <cell r="U463"/>
          <cell r="V463"/>
          <cell r="W463"/>
          <cell r="X463"/>
          <cell r="Y463"/>
          <cell r="Z463"/>
          <cell r="AA463"/>
          <cell r="AB463">
            <v>44568</v>
          </cell>
          <cell r="AC463"/>
          <cell r="AD463" t="str">
            <v/>
          </cell>
          <cell r="AE463">
            <v>44572</v>
          </cell>
        </row>
        <row r="464">
          <cell r="B464">
            <v>162943</v>
          </cell>
          <cell r="C464">
            <v>162942</v>
          </cell>
          <cell r="D464"/>
          <cell r="E464" t="str">
            <v>NBB570</v>
          </cell>
          <cell r="F464" t="str">
            <v>MHH570</v>
          </cell>
          <cell r="G464" t="str">
            <v>PHH570</v>
          </cell>
          <cell r="H464" t="str">
            <v>A5WC</v>
          </cell>
          <cell r="I464" t="str">
            <v xml:space="preserve">4O7 </v>
          </cell>
          <cell r="J464" t="str">
            <v>L</v>
          </cell>
          <cell r="K464">
            <v>24</v>
          </cell>
          <cell r="L464"/>
          <cell r="M464" t="str">
            <v>Thêm mới gửi ngày 6.1</v>
          </cell>
          <cell r="N464">
            <v>1</v>
          </cell>
          <cell r="O464">
            <v>44576</v>
          </cell>
          <cell r="P464"/>
          <cell r="Q464" t="str">
            <v>_____ _New pattern cho deviation 23: sử dụng AK0638 thay thế AK0637/XWH</v>
          </cell>
          <cell r="R464"/>
          <cell r="S464">
            <v>44577</v>
          </cell>
          <cell r="T464"/>
          <cell r="U464"/>
          <cell r="V464"/>
          <cell r="W464"/>
          <cell r="X464" t="str">
            <v/>
          </cell>
          <cell r="Y464" t="str">
            <v>AL1</v>
          </cell>
          <cell r="Z464"/>
          <cell r="AA464">
            <v>2202040</v>
          </cell>
          <cell r="AB464">
            <v>44568</v>
          </cell>
          <cell r="AC464" t="str">
            <v xml:space="preserve"> 11.1 Lùi KH từ 14 Jan -&gt; 15 Jan</v>
          </cell>
          <cell r="AD464">
            <v>44576</v>
          </cell>
          <cell r="AE464">
            <v>44575</v>
          </cell>
        </row>
        <row r="465">
          <cell r="B465">
            <v>162948</v>
          </cell>
          <cell r="C465">
            <v>162946</v>
          </cell>
          <cell r="D465"/>
          <cell r="E465" t="str">
            <v>NBB570</v>
          </cell>
          <cell r="F465" t="str">
            <v>MHH570</v>
          </cell>
          <cell r="G465" t="str">
            <v>PHH570</v>
          </cell>
          <cell r="H465" t="str">
            <v>A5WC</v>
          </cell>
          <cell r="I465" t="str">
            <v xml:space="preserve">4O7 </v>
          </cell>
          <cell r="J465" t="str">
            <v>L</v>
          </cell>
          <cell r="K465">
            <v>24</v>
          </cell>
          <cell r="L465"/>
          <cell r="M465" t="str">
            <v>Thêm mới gửi ngày 6.1</v>
          </cell>
          <cell r="N465">
            <v>1</v>
          </cell>
          <cell r="O465">
            <v>44576</v>
          </cell>
          <cell r="P465"/>
          <cell r="Q465" t="str">
            <v>_____ _New pattern cho deviation 23: sử dụng AK0638 thay thế AK0637/XWH</v>
          </cell>
          <cell r="R465"/>
          <cell r="S465">
            <v>44577</v>
          </cell>
          <cell r="T465"/>
          <cell r="U465"/>
          <cell r="V465"/>
          <cell r="W465"/>
          <cell r="X465" t="str">
            <v/>
          </cell>
          <cell r="Y465" t="str">
            <v>AL1</v>
          </cell>
          <cell r="Z465"/>
          <cell r="AA465">
            <v>2202040</v>
          </cell>
          <cell r="AB465">
            <v>44568</v>
          </cell>
          <cell r="AC465" t="str">
            <v xml:space="preserve"> 11.1 Lùi KH từ 14 Jan -&gt; 15 Jan</v>
          </cell>
          <cell r="AD465">
            <v>44576</v>
          </cell>
          <cell r="AE465">
            <v>44575</v>
          </cell>
        </row>
        <row r="466">
          <cell r="B466">
            <v>162952</v>
          </cell>
          <cell r="C466">
            <v>162951</v>
          </cell>
          <cell r="D466"/>
          <cell r="E466" t="str">
            <v>NBB570</v>
          </cell>
          <cell r="F466" t="str">
            <v>MHH570</v>
          </cell>
          <cell r="G466" t="str">
            <v>PHH570</v>
          </cell>
          <cell r="H466" t="str">
            <v>A5WC</v>
          </cell>
          <cell r="I466" t="str">
            <v xml:space="preserve">4O7 </v>
          </cell>
          <cell r="J466" t="str">
            <v>L</v>
          </cell>
          <cell r="K466">
            <v>24</v>
          </cell>
          <cell r="L466"/>
          <cell r="M466" t="str">
            <v>Thêm mới gửi ngày 6.1</v>
          </cell>
          <cell r="N466">
            <v>1</v>
          </cell>
          <cell r="O466">
            <v>44576</v>
          </cell>
          <cell r="P466"/>
          <cell r="Q466" t="str">
            <v>_____ _New pattern cho deviation 23: sử dụng AK0638 thay thế AK0637/XWH</v>
          </cell>
          <cell r="R466"/>
          <cell r="S466">
            <v>44577</v>
          </cell>
          <cell r="T466"/>
          <cell r="U466"/>
          <cell r="V466"/>
          <cell r="W466"/>
          <cell r="X466" t="str">
            <v/>
          </cell>
          <cell r="Y466" t="str">
            <v>AL1</v>
          </cell>
          <cell r="Z466"/>
          <cell r="AA466">
            <v>2202040</v>
          </cell>
          <cell r="AB466">
            <v>44568</v>
          </cell>
          <cell r="AC466" t="str">
            <v xml:space="preserve"> 11.1 Lùi KH từ 14 Jan -&gt; 15 Jan</v>
          </cell>
          <cell r="AD466">
            <v>44576</v>
          </cell>
          <cell r="AE466">
            <v>44575</v>
          </cell>
        </row>
        <row r="467">
          <cell r="B467">
            <v>162967</v>
          </cell>
          <cell r="C467">
            <v>162966</v>
          </cell>
          <cell r="D467"/>
          <cell r="E467" t="str">
            <v>NBB570</v>
          </cell>
          <cell r="F467" t="str">
            <v>MHH570</v>
          </cell>
          <cell r="G467" t="str">
            <v>PHH570</v>
          </cell>
          <cell r="H467" t="str">
            <v>A5WC</v>
          </cell>
          <cell r="I467" t="str">
            <v xml:space="preserve">4O7 </v>
          </cell>
          <cell r="J467" t="str">
            <v>S</v>
          </cell>
          <cell r="K467">
            <v>21</v>
          </cell>
          <cell r="L467"/>
          <cell r="M467" t="str">
            <v>Thêm mới gửi ngày 6.1</v>
          </cell>
          <cell r="N467">
            <v>1</v>
          </cell>
          <cell r="O467">
            <v>44576</v>
          </cell>
          <cell r="P467"/>
          <cell r="Q467" t="str">
            <v>_____ _New pattern cho deviation 23: sử dụng AK0638 thay thế AK0637/XWH</v>
          </cell>
          <cell r="R467"/>
          <cell r="S467">
            <v>44577</v>
          </cell>
          <cell r="T467"/>
          <cell r="U467"/>
          <cell r="V467"/>
          <cell r="W467"/>
          <cell r="X467" t="str">
            <v/>
          </cell>
          <cell r="Y467" t="str">
            <v>AL1</v>
          </cell>
          <cell r="Z467"/>
          <cell r="AA467">
            <v>2202040</v>
          </cell>
          <cell r="AB467">
            <v>44568</v>
          </cell>
          <cell r="AC467" t="str">
            <v xml:space="preserve"> 11.1 Lùi KH từ 14 Jan -&gt; 15 Jan</v>
          </cell>
          <cell r="AD467">
            <v>44576</v>
          </cell>
          <cell r="AE467">
            <v>44575</v>
          </cell>
        </row>
        <row r="468">
          <cell r="B468">
            <v>162971</v>
          </cell>
          <cell r="C468">
            <v>162970</v>
          </cell>
          <cell r="D468"/>
          <cell r="E468" t="str">
            <v>NBB570</v>
          </cell>
          <cell r="F468" t="str">
            <v>MHH570</v>
          </cell>
          <cell r="G468" t="str">
            <v>PHH570</v>
          </cell>
          <cell r="H468" t="str">
            <v>A5WC</v>
          </cell>
          <cell r="I468" t="str">
            <v xml:space="preserve">4O7 </v>
          </cell>
          <cell r="J468" t="str">
            <v>S</v>
          </cell>
          <cell r="K468">
            <v>12</v>
          </cell>
          <cell r="L468"/>
          <cell r="M468" t="str">
            <v>Thêm mới gửi ngày 6.1</v>
          </cell>
          <cell r="N468">
            <v>1</v>
          </cell>
          <cell r="O468">
            <v>44576</v>
          </cell>
          <cell r="P468"/>
          <cell r="Q468" t="str">
            <v>_____ _New pattern cho deviation 23: sử dụng AK0638 thay thế AK0637/XWH</v>
          </cell>
          <cell r="R468"/>
          <cell r="S468">
            <v>44577</v>
          </cell>
          <cell r="T468"/>
          <cell r="U468"/>
          <cell r="V468"/>
          <cell r="W468"/>
          <cell r="X468" t="str">
            <v/>
          </cell>
          <cell r="Y468" t="str">
            <v>AL1</v>
          </cell>
          <cell r="Z468"/>
          <cell r="AA468">
            <v>2202040</v>
          </cell>
          <cell r="AB468">
            <v>44568</v>
          </cell>
          <cell r="AC468" t="str">
            <v xml:space="preserve"> 11.1 Lùi KH từ 14 Jan -&gt; 15 Jan</v>
          </cell>
          <cell r="AD468">
            <v>44576</v>
          </cell>
          <cell r="AE468">
            <v>44575</v>
          </cell>
        </row>
        <row r="469">
          <cell r="B469">
            <v>162980</v>
          </cell>
          <cell r="C469">
            <v>162978</v>
          </cell>
          <cell r="D469"/>
          <cell r="E469" t="str">
            <v>NBB570</v>
          </cell>
          <cell r="F469" t="str">
            <v>MHH570</v>
          </cell>
          <cell r="G469" t="str">
            <v>PHH570</v>
          </cell>
          <cell r="H469" t="str">
            <v>A5WC</v>
          </cell>
          <cell r="I469" t="str">
            <v xml:space="preserve">4O7 </v>
          </cell>
          <cell r="J469" t="str">
            <v>S</v>
          </cell>
          <cell r="K469">
            <v>24</v>
          </cell>
          <cell r="L469"/>
          <cell r="M469" t="str">
            <v>Thêm mới gửi ngày 6.1</v>
          </cell>
          <cell r="N469">
            <v>1</v>
          </cell>
          <cell r="O469">
            <v>44576</v>
          </cell>
          <cell r="P469"/>
          <cell r="Q469" t="str">
            <v>_____ _New pattern cho deviation 23: sử dụng AK0638 thay thế AK0637/XWH</v>
          </cell>
          <cell r="R469"/>
          <cell r="S469">
            <v>44577</v>
          </cell>
          <cell r="T469"/>
          <cell r="U469"/>
          <cell r="V469"/>
          <cell r="W469"/>
          <cell r="X469" t="str">
            <v/>
          </cell>
          <cell r="Y469" t="str">
            <v>AL1</v>
          </cell>
          <cell r="Z469"/>
          <cell r="AA469">
            <v>2202040</v>
          </cell>
          <cell r="AB469">
            <v>44568</v>
          </cell>
          <cell r="AC469" t="str">
            <v xml:space="preserve"> 11.1 Lùi KH từ 14 Jan -&gt; 15 Jan</v>
          </cell>
          <cell r="AD469">
            <v>44576</v>
          </cell>
          <cell r="AE469">
            <v>44575</v>
          </cell>
        </row>
        <row r="470">
          <cell r="B470">
            <v>162944</v>
          </cell>
          <cell r="C470">
            <v>162942</v>
          </cell>
          <cell r="D470"/>
          <cell r="E470" t="str">
            <v>NBB57H</v>
          </cell>
          <cell r="F470" t="str">
            <v>MHH570</v>
          </cell>
          <cell r="G470" t="str">
            <v>PHH570</v>
          </cell>
          <cell r="H470" t="str">
            <v>A5WC</v>
          </cell>
          <cell r="I470" t="str">
            <v xml:space="preserve">WT4 </v>
          </cell>
          <cell r="J470" t="str">
            <v>L</v>
          </cell>
          <cell r="K470">
            <v>24</v>
          </cell>
          <cell r="L470"/>
          <cell r="M470" t="str">
            <v>Thêm mới gửi ngày 6.1</v>
          </cell>
          <cell r="N470">
            <v>1</v>
          </cell>
          <cell r="O470">
            <v>44576</v>
          </cell>
          <cell r="P470"/>
          <cell r="Q470" t="str">
            <v>_____ _New pattern cho deviation 23: sử dụng AK0638 thay thế AK0637/XWH</v>
          </cell>
          <cell r="R470"/>
          <cell r="S470">
            <v>44577</v>
          </cell>
          <cell r="T470"/>
          <cell r="U470"/>
          <cell r="V470"/>
          <cell r="W470"/>
          <cell r="X470" t="str">
            <v/>
          </cell>
          <cell r="Y470" t="str">
            <v>AL1</v>
          </cell>
          <cell r="Z470"/>
          <cell r="AA470">
            <v>2202040</v>
          </cell>
          <cell r="AB470">
            <v>44568</v>
          </cell>
          <cell r="AC470" t="str">
            <v xml:space="preserve"> 11.1 Lùi KH từ 14 Jan -&gt; 15 Jan</v>
          </cell>
          <cell r="AD470">
            <v>44576</v>
          </cell>
          <cell r="AE470">
            <v>44575</v>
          </cell>
        </row>
        <row r="471">
          <cell r="B471">
            <v>162950</v>
          </cell>
          <cell r="C471">
            <v>162946</v>
          </cell>
          <cell r="D471"/>
          <cell r="E471" t="str">
            <v>NBB57H</v>
          </cell>
          <cell r="F471" t="str">
            <v>MHH570</v>
          </cell>
          <cell r="G471" t="str">
            <v>PHH570</v>
          </cell>
          <cell r="H471" t="str">
            <v>A5WC</v>
          </cell>
          <cell r="I471" t="str">
            <v xml:space="preserve">WT4 </v>
          </cell>
          <cell r="J471" t="str">
            <v>L</v>
          </cell>
          <cell r="K471">
            <v>24</v>
          </cell>
          <cell r="L471"/>
          <cell r="M471" t="str">
            <v>Thêm mới gửi ngày 6.1</v>
          </cell>
          <cell r="N471">
            <v>1</v>
          </cell>
          <cell r="O471">
            <v>44576</v>
          </cell>
          <cell r="P471"/>
          <cell r="Q471" t="str">
            <v>_____ _New pattern cho deviation 23: sử dụng AK0638 thay thế AK0637/XWH</v>
          </cell>
          <cell r="R471"/>
          <cell r="S471">
            <v>44577</v>
          </cell>
          <cell r="T471"/>
          <cell r="U471"/>
          <cell r="V471"/>
          <cell r="W471"/>
          <cell r="X471" t="str">
            <v/>
          </cell>
          <cell r="Y471" t="str">
            <v>AL1</v>
          </cell>
          <cell r="Z471"/>
          <cell r="AA471">
            <v>2202040</v>
          </cell>
          <cell r="AB471">
            <v>44568</v>
          </cell>
          <cell r="AC471" t="str">
            <v xml:space="preserve"> 11.1 Lùi KH từ 14 Jan -&gt; 15 Jan</v>
          </cell>
          <cell r="AD471">
            <v>44576</v>
          </cell>
          <cell r="AE471">
            <v>44575</v>
          </cell>
        </row>
        <row r="472">
          <cell r="B472">
            <v>162953</v>
          </cell>
          <cell r="C472">
            <v>162951</v>
          </cell>
          <cell r="D472"/>
          <cell r="E472" t="str">
            <v>NBB57H</v>
          </cell>
          <cell r="F472" t="str">
            <v>MHH570</v>
          </cell>
          <cell r="G472" t="str">
            <v>PHH570</v>
          </cell>
          <cell r="H472" t="str">
            <v>A5WC</v>
          </cell>
          <cell r="I472" t="str">
            <v xml:space="preserve">WT4 </v>
          </cell>
          <cell r="J472" t="str">
            <v>L</v>
          </cell>
          <cell r="K472">
            <v>24</v>
          </cell>
          <cell r="L472"/>
          <cell r="M472" t="str">
            <v>Thêm mới gửi ngày 6.1</v>
          </cell>
          <cell r="N472">
            <v>1</v>
          </cell>
          <cell r="O472">
            <v>44576</v>
          </cell>
          <cell r="P472"/>
          <cell r="Q472" t="str">
            <v>_____ _New pattern cho deviation 23: sử dụng AK0638 thay thế AK0637/XWH</v>
          </cell>
          <cell r="R472"/>
          <cell r="S472">
            <v>44577</v>
          </cell>
          <cell r="T472"/>
          <cell r="U472"/>
          <cell r="V472"/>
          <cell r="W472"/>
          <cell r="X472" t="str">
            <v/>
          </cell>
          <cell r="Y472" t="str">
            <v>AL1</v>
          </cell>
          <cell r="Z472"/>
          <cell r="AA472">
            <v>2202040</v>
          </cell>
          <cell r="AB472">
            <v>44568</v>
          </cell>
          <cell r="AC472" t="str">
            <v xml:space="preserve"> 11.1 Lùi KH từ 14 Jan -&gt; 15 Jan</v>
          </cell>
          <cell r="AD472">
            <v>44576</v>
          </cell>
          <cell r="AE472">
            <v>44575</v>
          </cell>
        </row>
        <row r="473">
          <cell r="B473">
            <v>162968</v>
          </cell>
          <cell r="C473">
            <v>162966</v>
          </cell>
          <cell r="D473"/>
          <cell r="E473" t="str">
            <v>NBB57H</v>
          </cell>
          <cell r="F473" t="str">
            <v>MHH570</v>
          </cell>
          <cell r="G473" t="str">
            <v>PHH570</v>
          </cell>
          <cell r="H473" t="str">
            <v>A5WC</v>
          </cell>
          <cell r="I473" t="str">
            <v xml:space="preserve">WT4 </v>
          </cell>
          <cell r="J473" t="str">
            <v>S</v>
          </cell>
          <cell r="K473">
            <v>21</v>
          </cell>
          <cell r="L473"/>
          <cell r="M473" t="str">
            <v>Thêm mới gửi ngày 6.1</v>
          </cell>
          <cell r="N473">
            <v>1</v>
          </cell>
          <cell r="O473">
            <v>44576</v>
          </cell>
          <cell r="P473"/>
          <cell r="Q473" t="str">
            <v>_____ _New pattern cho deviation 23: sử dụng AK0638 thay thế AK0637/XWH</v>
          </cell>
          <cell r="R473"/>
          <cell r="S473">
            <v>44577</v>
          </cell>
          <cell r="T473"/>
          <cell r="U473"/>
          <cell r="V473"/>
          <cell r="W473"/>
          <cell r="X473" t="str">
            <v/>
          </cell>
          <cell r="Y473" t="str">
            <v>AL1</v>
          </cell>
          <cell r="Z473"/>
          <cell r="AA473">
            <v>2202040</v>
          </cell>
          <cell r="AB473">
            <v>44568</v>
          </cell>
          <cell r="AC473" t="str">
            <v xml:space="preserve"> 11.1 Lùi KH từ 14 Jan -&gt; 15 Jan</v>
          </cell>
          <cell r="AD473">
            <v>44576</v>
          </cell>
          <cell r="AE473">
            <v>44575</v>
          </cell>
        </row>
        <row r="474">
          <cell r="B474">
            <v>162974</v>
          </cell>
          <cell r="C474">
            <v>162970</v>
          </cell>
          <cell r="D474"/>
          <cell r="E474" t="str">
            <v>NBB57H</v>
          </cell>
          <cell r="F474" t="str">
            <v>MHH570</v>
          </cell>
          <cell r="G474" t="str">
            <v>PHH570</v>
          </cell>
          <cell r="H474" t="str">
            <v>A5WC</v>
          </cell>
          <cell r="I474" t="str">
            <v xml:space="preserve">WT4 </v>
          </cell>
          <cell r="J474" t="str">
            <v>S</v>
          </cell>
          <cell r="K474">
            <v>12</v>
          </cell>
          <cell r="L474"/>
          <cell r="M474" t="str">
            <v>Thêm mới gửi ngày 6.1</v>
          </cell>
          <cell r="N474">
            <v>1</v>
          </cell>
          <cell r="O474">
            <v>44576</v>
          </cell>
          <cell r="P474"/>
          <cell r="Q474" t="str">
            <v>_____ _New pattern cho deviation 23: sử dụng AK0638 thay thế AK0637/XWH</v>
          </cell>
          <cell r="R474"/>
          <cell r="S474">
            <v>44577</v>
          </cell>
          <cell r="T474"/>
          <cell r="U474"/>
          <cell r="V474"/>
          <cell r="W474"/>
          <cell r="X474" t="str">
            <v/>
          </cell>
          <cell r="Y474" t="str">
            <v>AL1</v>
          </cell>
          <cell r="Z474"/>
          <cell r="AA474">
            <v>2202040</v>
          </cell>
          <cell r="AB474">
            <v>44568</v>
          </cell>
          <cell r="AC474" t="str">
            <v xml:space="preserve"> 11.1 Lùi KH từ 14 Jan -&gt; 15 Jan</v>
          </cell>
          <cell r="AD474">
            <v>44576</v>
          </cell>
          <cell r="AE474">
            <v>44575</v>
          </cell>
        </row>
        <row r="475">
          <cell r="B475">
            <v>162982</v>
          </cell>
          <cell r="C475">
            <v>162978</v>
          </cell>
          <cell r="D475"/>
          <cell r="E475" t="str">
            <v>NBB57H</v>
          </cell>
          <cell r="F475" t="str">
            <v>MHH570</v>
          </cell>
          <cell r="G475" t="str">
            <v>PHH570</v>
          </cell>
          <cell r="H475" t="str">
            <v>A5WC</v>
          </cell>
          <cell r="I475" t="str">
            <v xml:space="preserve">WT4 </v>
          </cell>
          <cell r="J475" t="str">
            <v>S</v>
          </cell>
          <cell r="K475">
            <v>24</v>
          </cell>
          <cell r="L475"/>
          <cell r="M475" t="str">
            <v>Thêm mới gửi ngày 6.1</v>
          </cell>
          <cell r="N475">
            <v>1</v>
          </cell>
          <cell r="O475">
            <v>44576</v>
          </cell>
          <cell r="P475"/>
          <cell r="Q475" t="str">
            <v>_____ _New pattern cho deviation 23: sử dụng AK0638 thay thế AK0637/XWH</v>
          </cell>
          <cell r="R475"/>
          <cell r="S475">
            <v>44577</v>
          </cell>
          <cell r="T475"/>
          <cell r="U475"/>
          <cell r="V475"/>
          <cell r="W475"/>
          <cell r="X475" t="str">
            <v/>
          </cell>
          <cell r="Y475" t="str">
            <v>AL1</v>
          </cell>
          <cell r="Z475"/>
          <cell r="AA475">
            <v>2202040</v>
          </cell>
          <cell r="AB475">
            <v>44568</v>
          </cell>
          <cell r="AC475" t="str">
            <v xml:space="preserve"> 11.1 Lùi KH từ 14 Jan -&gt; 15 Jan</v>
          </cell>
          <cell r="AD475">
            <v>44576</v>
          </cell>
          <cell r="AE475">
            <v>44575</v>
          </cell>
        </row>
        <row r="476">
          <cell r="B476"/>
          <cell r="C476"/>
          <cell r="D476"/>
          <cell r="E476"/>
          <cell r="F476"/>
          <cell r="G476"/>
          <cell r="H476"/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  <cell r="S476"/>
          <cell r="T476"/>
          <cell r="U476"/>
          <cell r="V476"/>
          <cell r="W476"/>
          <cell r="X476"/>
          <cell r="Y476"/>
          <cell r="Z476"/>
          <cell r="AA476"/>
          <cell r="AB476">
            <v>44568</v>
          </cell>
          <cell r="AC476"/>
          <cell r="AD476" t="str">
            <v/>
          </cell>
          <cell r="AE476">
            <v>44575</v>
          </cell>
        </row>
        <row r="477">
          <cell r="B477">
            <v>73858</v>
          </cell>
          <cell r="C477">
            <v>73820</v>
          </cell>
          <cell r="E477" t="str">
            <v>NBB57R</v>
          </cell>
          <cell r="F477" t="str">
            <v>MHH570</v>
          </cell>
          <cell r="G477" t="str">
            <v>PHH570</v>
          </cell>
          <cell r="H477" t="str">
            <v xml:space="preserve">1NW </v>
          </cell>
          <cell r="I477" t="str">
            <v xml:space="preserve">AQX </v>
          </cell>
          <cell r="J477" t="str">
            <v>S</v>
          </cell>
          <cell r="K477">
            <v>9</v>
          </cell>
          <cell r="M477" t="str">
            <v>Thêm mới gửi ngày 6.1</v>
          </cell>
          <cell r="N477">
            <v>1</v>
          </cell>
          <cell r="O477">
            <v>44573</v>
          </cell>
          <cell r="Q477" t="str">
            <v>_____ _New pattern cho deviation 23: sử dụng AK0638 thay thế AK0637/XWH</v>
          </cell>
          <cell r="S477">
            <v>44575</v>
          </cell>
          <cell r="X477" t="str">
            <v/>
          </cell>
          <cell r="Y477" t="str">
            <v>AL1</v>
          </cell>
          <cell r="AA477">
            <v>2202041</v>
          </cell>
          <cell r="AB477">
            <v>44568</v>
          </cell>
          <cell r="AD477">
            <v>44573</v>
          </cell>
          <cell r="AE477">
            <v>44572</v>
          </cell>
        </row>
        <row r="478">
          <cell r="B478">
            <v>73924</v>
          </cell>
          <cell r="C478">
            <v>73917</v>
          </cell>
          <cell r="E478" t="str">
            <v>NBB57R</v>
          </cell>
          <cell r="F478" t="str">
            <v>MHH570</v>
          </cell>
          <cell r="G478" t="str">
            <v>PHH570</v>
          </cell>
          <cell r="H478" t="str">
            <v xml:space="preserve">1NW </v>
          </cell>
          <cell r="I478" t="str">
            <v xml:space="preserve">AQX </v>
          </cell>
          <cell r="J478" t="str">
            <v>L</v>
          </cell>
          <cell r="K478">
            <v>26</v>
          </cell>
          <cell r="M478" t="str">
            <v>Thêm mới gửi ngày 6.1</v>
          </cell>
          <cell r="N478">
            <v>1</v>
          </cell>
          <cell r="O478">
            <v>44573</v>
          </cell>
          <cell r="Q478" t="str">
            <v>_____ _New pattern cho deviation 23: sử dụng AK0638 thay thế AK0637/XWH</v>
          </cell>
          <cell r="S478">
            <v>44575</v>
          </cell>
          <cell r="X478" t="str">
            <v/>
          </cell>
          <cell r="Y478" t="str">
            <v>AL1</v>
          </cell>
          <cell r="AA478">
            <v>2202041</v>
          </cell>
          <cell r="AB478">
            <v>44568</v>
          </cell>
          <cell r="AD478">
            <v>44573</v>
          </cell>
          <cell r="AE478">
            <v>44572</v>
          </cell>
        </row>
        <row r="479">
          <cell r="B479">
            <v>73822</v>
          </cell>
          <cell r="C479">
            <v>73820</v>
          </cell>
          <cell r="E479" t="str">
            <v>NBB57H</v>
          </cell>
          <cell r="F479" t="str">
            <v>MHH570</v>
          </cell>
          <cell r="G479" t="str">
            <v>PHH570</v>
          </cell>
          <cell r="H479" t="str">
            <v xml:space="preserve">1NW </v>
          </cell>
          <cell r="I479" t="str">
            <v xml:space="preserve">WT4 </v>
          </cell>
          <cell r="J479" t="str">
            <v>S</v>
          </cell>
          <cell r="K479">
            <v>9</v>
          </cell>
          <cell r="M479" t="str">
            <v>Thêm mới gửi ngày 6.1</v>
          </cell>
          <cell r="N479">
            <v>1</v>
          </cell>
          <cell r="O479">
            <v>44573</v>
          </cell>
          <cell r="Q479" t="str">
            <v>_____ _New pattern cho deviation 23: sử dụng AK0638 thay thế AK0637/XWH</v>
          </cell>
          <cell r="S479">
            <v>44575</v>
          </cell>
          <cell r="X479" t="str">
            <v/>
          </cell>
          <cell r="Y479" t="str">
            <v>AL1</v>
          </cell>
          <cell r="AA479">
            <v>2202041</v>
          </cell>
          <cell r="AB479">
            <v>44568</v>
          </cell>
          <cell r="AD479">
            <v>44573</v>
          </cell>
          <cell r="AE479">
            <v>44572</v>
          </cell>
        </row>
        <row r="480">
          <cell r="B480">
            <v>73920</v>
          </cell>
          <cell r="C480">
            <v>73917</v>
          </cell>
          <cell r="E480" t="str">
            <v>NBB57H</v>
          </cell>
          <cell r="F480" t="str">
            <v>MHH570</v>
          </cell>
          <cell r="G480" t="str">
            <v>PHH570</v>
          </cell>
          <cell r="H480" t="str">
            <v xml:space="preserve">1NW </v>
          </cell>
          <cell r="I480" t="str">
            <v xml:space="preserve">WT4 </v>
          </cell>
          <cell r="J480" t="str">
            <v>L</v>
          </cell>
          <cell r="K480">
            <v>26</v>
          </cell>
          <cell r="M480" t="str">
            <v>Thêm mới gửi ngày 6.1</v>
          </cell>
          <cell r="N480">
            <v>1</v>
          </cell>
          <cell r="O480">
            <v>44573</v>
          </cell>
          <cell r="Q480" t="str">
            <v>_____ _New pattern cho deviation 23: sử dụng AK0638 thay thế AK0637/XWH</v>
          </cell>
          <cell r="S480">
            <v>44575</v>
          </cell>
          <cell r="X480" t="str">
            <v/>
          </cell>
          <cell r="Y480" t="str">
            <v>AL1</v>
          </cell>
          <cell r="AA480">
            <v>2202041</v>
          </cell>
          <cell r="AB480">
            <v>44568</v>
          </cell>
          <cell r="AD480">
            <v>44573</v>
          </cell>
          <cell r="AE480">
            <v>44572</v>
          </cell>
        </row>
        <row r="481">
          <cell r="B481"/>
          <cell r="C481"/>
          <cell r="D481"/>
          <cell r="E481"/>
          <cell r="F481"/>
          <cell r="G481"/>
          <cell r="H481"/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  <cell r="S481"/>
          <cell r="T481"/>
          <cell r="U481"/>
          <cell r="V481"/>
          <cell r="W481"/>
          <cell r="X481"/>
          <cell r="Y481"/>
          <cell r="Z481"/>
          <cell r="AA481"/>
          <cell r="AB481">
            <v>44568</v>
          </cell>
          <cell r="AC481"/>
          <cell r="AD481" t="str">
            <v/>
          </cell>
          <cell r="AE481">
            <v>44572</v>
          </cell>
        </row>
        <row r="482">
          <cell r="B482">
            <v>360008</v>
          </cell>
          <cell r="C482">
            <v>360007</v>
          </cell>
          <cell r="E482" t="str">
            <v>NB47S7</v>
          </cell>
          <cell r="F482" t="str">
            <v>US4707</v>
          </cell>
          <cell r="G482" t="str">
            <v>PH4707</v>
          </cell>
          <cell r="H482" t="str">
            <v xml:space="preserve">S6Y </v>
          </cell>
          <cell r="I482" t="str">
            <v xml:space="preserve">E8V </v>
          </cell>
          <cell r="J482" t="str">
            <v>38C</v>
          </cell>
          <cell r="K482">
            <v>28</v>
          </cell>
          <cell r="M482" t="str">
            <v>Thêm mới gửi ngày 6.1</v>
          </cell>
          <cell r="N482">
            <v>1</v>
          </cell>
          <cell r="O482">
            <v>44572</v>
          </cell>
          <cell r="Q482" t="str">
            <v>_____ _</v>
          </cell>
          <cell r="S482">
            <v>44574</v>
          </cell>
          <cell r="X482" t="str">
            <v/>
          </cell>
          <cell r="Y482" t="str">
            <v>AL1</v>
          </cell>
          <cell r="AA482">
            <v>2202042</v>
          </cell>
          <cell r="AB482">
            <v>44568</v>
          </cell>
          <cell r="AD482">
            <v>44572</v>
          </cell>
          <cell r="AE482">
            <v>44571</v>
          </cell>
        </row>
        <row r="483">
          <cell r="B483"/>
          <cell r="C483"/>
          <cell r="D483"/>
          <cell r="E483"/>
          <cell r="F483"/>
          <cell r="G483"/>
          <cell r="H483"/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  <cell r="S483"/>
          <cell r="T483"/>
          <cell r="U483"/>
          <cell r="V483"/>
          <cell r="W483"/>
          <cell r="X483"/>
          <cell r="Y483"/>
          <cell r="Z483"/>
          <cell r="AA483"/>
          <cell r="AB483">
            <v>44568</v>
          </cell>
          <cell r="AC483"/>
          <cell r="AD483" t="str">
            <v/>
          </cell>
          <cell r="AE483">
            <v>44571</v>
          </cell>
        </row>
        <row r="484">
          <cell r="B484">
            <v>350298</v>
          </cell>
          <cell r="C484">
            <v>350297</v>
          </cell>
          <cell r="E484" t="str">
            <v>NB47S7</v>
          </cell>
          <cell r="F484" t="str">
            <v>US4707</v>
          </cell>
          <cell r="G484" t="str">
            <v>PH4707</v>
          </cell>
          <cell r="H484" t="str">
            <v xml:space="preserve">T0Q </v>
          </cell>
          <cell r="I484" t="str">
            <v xml:space="preserve">T0Q </v>
          </cell>
          <cell r="J484" t="str">
            <v>38D</v>
          </cell>
          <cell r="K484">
            <v>36</v>
          </cell>
          <cell r="M484" t="str">
            <v>Thêm mới gửi ngày 6.1</v>
          </cell>
          <cell r="N484">
            <v>2</v>
          </cell>
          <cell r="O484">
            <v>44572</v>
          </cell>
          <cell r="Q484" t="str">
            <v>_____ _</v>
          </cell>
          <cell r="S484">
            <v>44574</v>
          </cell>
          <cell r="X484" t="str">
            <v/>
          </cell>
          <cell r="Y484" t="str">
            <v>AL1</v>
          </cell>
          <cell r="AA484">
            <v>2202043</v>
          </cell>
          <cell r="AB484">
            <v>44568</v>
          </cell>
          <cell r="AD484">
            <v>44572</v>
          </cell>
          <cell r="AE484">
            <v>44571</v>
          </cell>
        </row>
        <row r="485">
          <cell r="B485">
            <v>350224</v>
          </cell>
          <cell r="C485">
            <v>350223</v>
          </cell>
          <cell r="E485" t="str">
            <v>NB47S7</v>
          </cell>
          <cell r="F485" t="str">
            <v>US4707</v>
          </cell>
          <cell r="G485" t="str">
            <v>PH4707</v>
          </cell>
          <cell r="H485" t="str">
            <v xml:space="preserve">T0Q </v>
          </cell>
          <cell r="I485" t="str">
            <v xml:space="preserve">T0Q </v>
          </cell>
          <cell r="J485" t="str">
            <v>42C</v>
          </cell>
          <cell r="K485">
            <v>28</v>
          </cell>
          <cell r="M485" t="str">
            <v>Thêm mới gửi ngày 6.1</v>
          </cell>
          <cell r="N485">
            <v>2</v>
          </cell>
          <cell r="O485">
            <v>44572</v>
          </cell>
          <cell r="Q485" t="str">
            <v>_OK3____ _</v>
          </cell>
          <cell r="S485">
            <v>44575</v>
          </cell>
          <cell r="X485" t="str">
            <v/>
          </cell>
          <cell r="Y485" t="str">
            <v>AL1</v>
          </cell>
          <cell r="AA485">
            <v>2202043</v>
          </cell>
          <cell r="AB485">
            <v>44568</v>
          </cell>
          <cell r="AD485">
            <v>44572</v>
          </cell>
          <cell r="AE485">
            <v>44571</v>
          </cell>
        </row>
        <row r="486">
          <cell r="B486">
            <v>350300</v>
          </cell>
          <cell r="C486">
            <v>350299</v>
          </cell>
          <cell r="E486" t="str">
            <v>NB47S7</v>
          </cell>
          <cell r="F486" t="str">
            <v>US4707</v>
          </cell>
          <cell r="G486" t="str">
            <v>PH4707</v>
          </cell>
          <cell r="H486" t="str">
            <v xml:space="preserve">T0Q </v>
          </cell>
          <cell r="I486" t="str">
            <v xml:space="preserve">T0Q </v>
          </cell>
          <cell r="J486" t="str">
            <v>38D</v>
          </cell>
          <cell r="K486">
            <v>28</v>
          </cell>
          <cell r="M486" t="str">
            <v>Thêm mới gửi ngày 6.1</v>
          </cell>
          <cell r="N486">
            <v>2</v>
          </cell>
          <cell r="O486">
            <v>44572</v>
          </cell>
          <cell r="Q486" t="str">
            <v>_____ _</v>
          </cell>
          <cell r="S486">
            <v>44575</v>
          </cell>
          <cell r="X486" t="str">
            <v/>
          </cell>
          <cell r="Y486" t="str">
            <v>AL1</v>
          </cell>
          <cell r="AA486">
            <v>2202043</v>
          </cell>
          <cell r="AB486">
            <v>44568</v>
          </cell>
          <cell r="AD486">
            <v>44572</v>
          </cell>
          <cell r="AE486">
            <v>44571</v>
          </cell>
        </row>
        <row r="487">
          <cell r="B487">
            <v>350302</v>
          </cell>
          <cell r="C487">
            <v>350301</v>
          </cell>
          <cell r="E487" t="str">
            <v>NB47S7</v>
          </cell>
          <cell r="F487" t="str">
            <v>US4707</v>
          </cell>
          <cell r="G487" t="str">
            <v>PH4707</v>
          </cell>
          <cell r="H487" t="str">
            <v xml:space="preserve">T0Q </v>
          </cell>
          <cell r="I487" t="str">
            <v xml:space="preserve">T0Q </v>
          </cell>
          <cell r="J487" t="str">
            <v>38B</v>
          </cell>
          <cell r="K487">
            <v>28</v>
          </cell>
          <cell r="M487" t="str">
            <v>Thêm mới gửi ngày 6.1</v>
          </cell>
          <cell r="N487">
            <v>2</v>
          </cell>
          <cell r="O487">
            <v>44572</v>
          </cell>
          <cell r="Q487" t="str">
            <v>_____ _</v>
          </cell>
          <cell r="S487">
            <v>44575</v>
          </cell>
          <cell r="X487" t="str">
            <v/>
          </cell>
          <cell r="Y487" t="str">
            <v>AL1</v>
          </cell>
          <cell r="AA487">
            <v>2202043</v>
          </cell>
          <cell r="AB487">
            <v>44568</v>
          </cell>
          <cell r="AD487">
            <v>44572</v>
          </cell>
          <cell r="AE487">
            <v>44571</v>
          </cell>
        </row>
        <row r="488">
          <cell r="B488"/>
          <cell r="C488"/>
          <cell r="D488"/>
          <cell r="E488"/>
          <cell r="F488"/>
          <cell r="G488"/>
          <cell r="H488"/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  <cell r="S488"/>
          <cell r="T488"/>
          <cell r="U488"/>
          <cell r="V488"/>
          <cell r="W488"/>
          <cell r="X488"/>
          <cell r="Y488"/>
          <cell r="Z488"/>
          <cell r="AA488"/>
          <cell r="AB488">
            <v>44568</v>
          </cell>
          <cell r="AC488"/>
          <cell r="AD488" t="str">
            <v/>
          </cell>
          <cell r="AE488">
            <v>44571</v>
          </cell>
        </row>
        <row r="489">
          <cell r="B489">
            <v>224715</v>
          </cell>
          <cell r="C489">
            <v>224712</v>
          </cell>
          <cell r="E489" t="str">
            <v>NB47S7</v>
          </cell>
          <cell r="F489" t="str">
            <v>US4707</v>
          </cell>
          <cell r="G489" t="str">
            <v>PH4707</v>
          </cell>
          <cell r="H489" t="str">
            <v xml:space="preserve">DZ7 </v>
          </cell>
          <cell r="I489" t="str">
            <v xml:space="preserve">XBK </v>
          </cell>
          <cell r="J489" t="str">
            <v>36B</v>
          </cell>
          <cell r="K489">
            <v>16</v>
          </cell>
          <cell r="M489" t="str">
            <v>Thêm mới gửi ngày 6.1</v>
          </cell>
          <cell r="N489">
            <v>2</v>
          </cell>
          <cell r="O489">
            <v>44573</v>
          </cell>
          <cell r="Q489" t="str">
            <v>_____ _</v>
          </cell>
          <cell r="S489">
            <v>44575</v>
          </cell>
          <cell r="X489" t="str">
            <v/>
          </cell>
          <cell r="Y489" t="str">
            <v>AL1</v>
          </cell>
          <cell r="AA489">
            <v>2202044</v>
          </cell>
          <cell r="AB489">
            <v>44568</v>
          </cell>
          <cell r="AD489">
            <v>44573</v>
          </cell>
          <cell r="AE489">
            <v>44572</v>
          </cell>
        </row>
        <row r="490">
          <cell r="B490">
            <v>224529</v>
          </cell>
          <cell r="C490">
            <v>224528</v>
          </cell>
          <cell r="E490" t="str">
            <v>NB47S7</v>
          </cell>
          <cell r="F490" t="str">
            <v>US4707</v>
          </cell>
          <cell r="G490" t="str">
            <v>PH4707</v>
          </cell>
          <cell r="H490" t="str">
            <v xml:space="preserve">DZ7 </v>
          </cell>
          <cell r="I490" t="str">
            <v xml:space="preserve">XBK </v>
          </cell>
          <cell r="J490" t="str">
            <v>38C</v>
          </cell>
          <cell r="K490">
            <v>44</v>
          </cell>
          <cell r="M490" t="str">
            <v>Thêm mới gửi ngày 6.1</v>
          </cell>
          <cell r="N490">
            <v>2</v>
          </cell>
          <cell r="O490">
            <v>44573</v>
          </cell>
          <cell r="Q490" t="str">
            <v>_____ _</v>
          </cell>
          <cell r="S490">
            <v>44575</v>
          </cell>
          <cell r="X490" t="str">
            <v/>
          </cell>
          <cell r="Y490" t="str">
            <v>AL1</v>
          </cell>
          <cell r="AA490">
            <v>2202044</v>
          </cell>
          <cell r="AB490">
            <v>44568</v>
          </cell>
          <cell r="AD490">
            <v>44573</v>
          </cell>
          <cell r="AE490">
            <v>44572</v>
          </cell>
        </row>
        <row r="491">
          <cell r="B491">
            <v>224614</v>
          </cell>
          <cell r="C491">
            <v>224613</v>
          </cell>
          <cell r="E491" t="str">
            <v>NB47S7</v>
          </cell>
          <cell r="F491" t="str">
            <v>US4707</v>
          </cell>
          <cell r="G491" t="str">
            <v>PH4707</v>
          </cell>
          <cell r="H491" t="str">
            <v xml:space="preserve">DZ7 </v>
          </cell>
          <cell r="I491" t="str">
            <v xml:space="preserve">XBK </v>
          </cell>
          <cell r="J491" t="str">
            <v>36DD</v>
          </cell>
          <cell r="K491">
            <v>35</v>
          </cell>
          <cell r="M491" t="str">
            <v>Thêm mới gửi ngày 6.1</v>
          </cell>
          <cell r="N491">
            <v>2</v>
          </cell>
          <cell r="O491">
            <v>44573</v>
          </cell>
          <cell r="Q491" t="str">
            <v>_____ _</v>
          </cell>
          <cell r="S491">
            <v>44575</v>
          </cell>
          <cell r="X491" t="str">
            <v/>
          </cell>
          <cell r="Y491" t="str">
            <v>AL1</v>
          </cell>
          <cell r="AA491">
            <v>2202044</v>
          </cell>
          <cell r="AB491">
            <v>44568</v>
          </cell>
          <cell r="AD491">
            <v>44573</v>
          </cell>
          <cell r="AE491">
            <v>44572</v>
          </cell>
        </row>
        <row r="492">
          <cell r="B492">
            <v>224661</v>
          </cell>
          <cell r="C492">
            <v>224660</v>
          </cell>
          <cell r="E492" t="str">
            <v>NB47S7</v>
          </cell>
          <cell r="F492" t="str">
            <v>US4707</v>
          </cell>
          <cell r="G492" t="str">
            <v>PH4707</v>
          </cell>
          <cell r="H492" t="str">
            <v xml:space="preserve">DZ7 </v>
          </cell>
          <cell r="I492" t="str">
            <v xml:space="preserve">XBK </v>
          </cell>
          <cell r="J492" t="str">
            <v>40DD</v>
          </cell>
          <cell r="K492">
            <v>35</v>
          </cell>
          <cell r="M492" t="str">
            <v>Thêm mới gửi ngày 6.1</v>
          </cell>
          <cell r="N492">
            <v>2</v>
          </cell>
          <cell r="O492">
            <v>44573</v>
          </cell>
          <cell r="Q492" t="str">
            <v>_OK____ _</v>
          </cell>
          <cell r="S492">
            <v>44575</v>
          </cell>
          <cell r="X492" t="str">
            <v/>
          </cell>
          <cell r="Y492" t="str">
            <v>AL1</v>
          </cell>
          <cell r="AA492">
            <v>2202044</v>
          </cell>
          <cell r="AB492">
            <v>44568</v>
          </cell>
          <cell r="AD492">
            <v>44573</v>
          </cell>
          <cell r="AE492">
            <v>44572</v>
          </cell>
        </row>
        <row r="493">
          <cell r="B493">
            <v>224666</v>
          </cell>
          <cell r="C493">
            <v>224662</v>
          </cell>
          <cell r="E493" t="str">
            <v>NB47S7</v>
          </cell>
          <cell r="F493" t="str">
            <v>US4707</v>
          </cell>
          <cell r="G493" t="str">
            <v>PH4707</v>
          </cell>
          <cell r="H493" t="str">
            <v xml:space="preserve">DZ7 </v>
          </cell>
          <cell r="I493" t="str">
            <v xml:space="preserve">XBK </v>
          </cell>
          <cell r="J493" t="str">
            <v>42D</v>
          </cell>
          <cell r="K493">
            <v>35</v>
          </cell>
          <cell r="M493" t="str">
            <v>Thêm mới gửi ngày 6.1</v>
          </cell>
          <cell r="N493">
            <v>2</v>
          </cell>
          <cell r="O493">
            <v>44573</v>
          </cell>
          <cell r="Q493" t="str">
            <v>_____ _</v>
          </cell>
          <cell r="S493">
            <v>44575</v>
          </cell>
          <cell r="X493" t="str">
            <v/>
          </cell>
          <cell r="Y493" t="str">
            <v>AL1</v>
          </cell>
          <cell r="AA493">
            <v>2202044</v>
          </cell>
          <cell r="AB493">
            <v>44568</v>
          </cell>
          <cell r="AD493">
            <v>44573</v>
          </cell>
          <cell r="AE493">
            <v>44572</v>
          </cell>
        </row>
        <row r="494">
          <cell r="B494">
            <v>943045</v>
          </cell>
          <cell r="C494">
            <v>943044</v>
          </cell>
          <cell r="E494" t="str">
            <v>NB47S7</v>
          </cell>
          <cell r="F494" t="str">
            <v>US4707</v>
          </cell>
          <cell r="G494" t="str">
            <v>PH4707</v>
          </cell>
          <cell r="H494" t="str">
            <v xml:space="preserve">DZ7 </v>
          </cell>
          <cell r="I494" t="str">
            <v xml:space="preserve">XBK </v>
          </cell>
          <cell r="J494" t="str">
            <v>42C</v>
          </cell>
          <cell r="K494">
            <v>48</v>
          </cell>
          <cell r="M494" t="str">
            <v>Thêm mới gửi ngày 6.1</v>
          </cell>
          <cell r="N494">
            <v>2</v>
          </cell>
          <cell r="O494">
            <v>44573</v>
          </cell>
          <cell r="Q494" t="str">
            <v>_OK3____ _</v>
          </cell>
          <cell r="S494">
            <v>44575</v>
          </cell>
          <cell r="X494" t="str">
            <v/>
          </cell>
          <cell r="Y494" t="str">
            <v>AL1</v>
          </cell>
          <cell r="AA494">
            <v>2202044</v>
          </cell>
          <cell r="AB494">
            <v>44568</v>
          </cell>
          <cell r="AD494">
            <v>44573</v>
          </cell>
          <cell r="AE494">
            <v>44572</v>
          </cell>
        </row>
        <row r="495">
          <cell r="B495">
            <v>224586</v>
          </cell>
          <cell r="C495">
            <v>224551</v>
          </cell>
          <cell r="E495" t="str">
            <v>NB47S7</v>
          </cell>
          <cell r="F495" t="str">
            <v>US4707</v>
          </cell>
          <cell r="G495" t="str">
            <v>PH4707</v>
          </cell>
          <cell r="H495" t="str">
            <v xml:space="preserve">DZ7 </v>
          </cell>
          <cell r="I495" t="str">
            <v xml:space="preserve">XBK </v>
          </cell>
          <cell r="J495" t="str">
            <v>38D</v>
          </cell>
          <cell r="K495">
            <v>44</v>
          </cell>
          <cell r="M495" t="str">
            <v>Thêm mới gửi ngày 6.1</v>
          </cell>
          <cell r="N495">
            <v>2</v>
          </cell>
          <cell r="O495">
            <v>44573</v>
          </cell>
          <cell r="Q495" t="str">
            <v>_____ _</v>
          </cell>
          <cell r="S495">
            <v>44576</v>
          </cell>
          <cell r="X495" t="str">
            <v/>
          </cell>
          <cell r="Y495" t="str">
            <v>AL1</v>
          </cell>
          <cell r="AA495">
            <v>2202044</v>
          </cell>
          <cell r="AB495">
            <v>44568</v>
          </cell>
          <cell r="AD495">
            <v>44573</v>
          </cell>
          <cell r="AE495">
            <v>44572</v>
          </cell>
        </row>
        <row r="496">
          <cell r="B496">
            <v>224616</v>
          </cell>
          <cell r="C496">
            <v>224615</v>
          </cell>
          <cell r="E496" t="str">
            <v>NB47S7</v>
          </cell>
          <cell r="F496" t="str">
            <v>US4707</v>
          </cell>
          <cell r="G496" t="str">
            <v>PH4707</v>
          </cell>
          <cell r="H496" t="str">
            <v xml:space="preserve">DZ7 </v>
          </cell>
          <cell r="I496" t="str">
            <v xml:space="preserve">XBK </v>
          </cell>
          <cell r="J496" t="str">
            <v>40B</v>
          </cell>
          <cell r="K496">
            <v>20</v>
          </cell>
          <cell r="M496" t="str">
            <v>Thêm mới gửi ngày 6.1</v>
          </cell>
          <cell r="N496">
            <v>2</v>
          </cell>
          <cell r="O496">
            <v>44573</v>
          </cell>
          <cell r="Q496" t="str">
            <v>_____ _</v>
          </cell>
          <cell r="S496">
            <v>44576</v>
          </cell>
          <cell r="X496" t="str">
            <v/>
          </cell>
          <cell r="Y496" t="str">
            <v>AL1</v>
          </cell>
          <cell r="AA496">
            <v>2202044</v>
          </cell>
          <cell r="AB496">
            <v>44568</v>
          </cell>
          <cell r="AD496">
            <v>44573</v>
          </cell>
          <cell r="AE496">
            <v>44572</v>
          </cell>
        </row>
        <row r="497">
          <cell r="B497">
            <v>224618</v>
          </cell>
          <cell r="C497">
            <v>224617</v>
          </cell>
          <cell r="E497" t="str">
            <v>NB47S7</v>
          </cell>
          <cell r="F497" t="str">
            <v>US4707</v>
          </cell>
          <cell r="G497" t="str">
            <v>PH4707</v>
          </cell>
          <cell r="H497" t="str">
            <v xml:space="preserve">DZ7 </v>
          </cell>
          <cell r="I497" t="str">
            <v xml:space="preserve">XBK </v>
          </cell>
          <cell r="J497" t="str">
            <v>36C</v>
          </cell>
          <cell r="K497">
            <v>36</v>
          </cell>
          <cell r="M497" t="str">
            <v>Thêm mới gửi ngày 6.1</v>
          </cell>
          <cell r="N497">
            <v>2</v>
          </cell>
          <cell r="O497">
            <v>44573</v>
          </cell>
          <cell r="Q497" t="str">
            <v>_____ _</v>
          </cell>
          <cell r="S497">
            <v>44576</v>
          </cell>
          <cell r="X497" t="str">
            <v/>
          </cell>
          <cell r="Y497" t="str">
            <v>AL1</v>
          </cell>
          <cell r="AA497">
            <v>2202044</v>
          </cell>
          <cell r="AB497">
            <v>44568</v>
          </cell>
          <cell r="AD497">
            <v>44573</v>
          </cell>
          <cell r="AE497">
            <v>44572</v>
          </cell>
        </row>
        <row r="498">
          <cell r="B498">
            <v>942941</v>
          </cell>
          <cell r="C498">
            <v>942940</v>
          </cell>
          <cell r="E498" t="str">
            <v>NB47S7</v>
          </cell>
          <cell r="F498" t="str">
            <v>US4707</v>
          </cell>
          <cell r="G498" t="str">
            <v>PH4707</v>
          </cell>
          <cell r="H498" t="str">
            <v xml:space="preserve">DZ7 </v>
          </cell>
          <cell r="I498" t="str">
            <v xml:space="preserve">XBK </v>
          </cell>
          <cell r="J498" t="str">
            <v>40C</v>
          </cell>
          <cell r="K498">
            <v>48</v>
          </cell>
          <cell r="M498" t="str">
            <v>Thêm mới gửi ngày 6.1</v>
          </cell>
          <cell r="N498">
            <v>2</v>
          </cell>
          <cell r="O498">
            <v>44573</v>
          </cell>
          <cell r="Q498" t="str">
            <v>_OK3____ _</v>
          </cell>
          <cell r="S498">
            <v>44576</v>
          </cell>
          <cell r="X498" t="str">
            <v/>
          </cell>
          <cell r="Y498" t="str">
            <v>AL1</v>
          </cell>
          <cell r="AA498">
            <v>2202044</v>
          </cell>
          <cell r="AB498">
            <v>44568</v>
          </cell>
          <cell r="AD498">
            <v>44573</v>
          </cell>
          <cell r="AE498">
            <v>44572</v>
          </cell>
        </row>
        <row r="499">
          <cell r="B499">
            <v>943049</v>
          </cell>
          <cell r="C499">
            <v>943046</v>
          </cell>
          <cell r="E499" t="str">
            <v>NB47S7</v>
          </cell>
          <cell r="F499" t="str">
            <v>US4707</v>
          </cell>
          <cell r="G499" t="str">
            <v>PH4707</v>
          </cell>
          <cell r="H499" t="str">
            <v xml:space="preserve">DZ7 </v>
          </cell>
          <cell r="I499" t="str">
            <v xml:space="preserve">XBK </v>
          </cell>
          <cell r="J499" t="str">
            <v>36DD</v>
          </cell>
          <cell r="K499">
            <v>28</v>
          </cell>
          <cell r="M499" t="str">
            <v>Thêm mới gửi ngày 6.1</v>
          </cell>
          <cell r="N499">
            <v>2</v>
          </cell>
          <cell r="O499">
            <v>44573</v>
          </cell>
          <cell r="Q499" t="str">
            <v>_____ _</v>
          </cell>
          <cell r="S499">
            <v>44576</v>
          </cell>
          <cell r="X499" t="str">
            <v/>
          </cell>
          <cell r="Y499" t="str">
            <v>AL1</v>
          </cell>
          <cell r="AA499">
            <v>2202044</v>
          </cell>
          <cell r="AB499">
            <v>44568</v>
          </cell>
          <cell r="AD499">
            <v>44573</v>
          </cell>
          <cell r="AE499">
            <v>44572</v>
          </cell>
        </row>
        <row r="500">
          <cell r="B500"/>
          <cell r="C500"/>
          <cell r="D500"/>
          <cell r="E500"/>
          <cell r="F500"/>
          <cell r="G500"/>
          <cell r="H500"/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  <cell r="S500"/>
          <cell r="T500"/>
          <cell r="U500"/>
          <cell r="V500"/>
          <cell r="W500"/>
          <cell r="X500"/>
          <cell r="Y500"/>
          <cell r="Z500"/>
          <cell r="AA500"/>
          <cell r="AB500">
            <v>44568</v>
          </cell>
          <cell r="AC500"/>
          <cell r="AD500" t="str">
            <v/>
          </cell>
          <cell r="AE500">
            <v>44572</v>
          </cell>
        </row>
        <row r="501">
          <cell r="B501">
            <v>224588</v>
          </cell>
          <cell r="C501">
            <v>224587</v>
          </cell>
          <cell r="E501" t="str">
            <v>NB47S7</v>
          </cell>
          <cell r="F501" t="str">
            <v>US4707</v>
          </cell>
          <cell r="G501" t="str">
            <v>PH4707</v>
          </cell>
          <cell r="H501" t="str">
            <v xml:space="preserve">DZ7 </v>
          </cell>
          <cell r="I501" t="str">
            <v xml:space="preserve">XBK </v>
          </cell>
          <cell r="J501" t="str">
            <v>42B</v>
          </cell>
          <cell r="K501">
            <v>20</v>
          </cell>
          <cell r="M501" t="str">
            <v>Thêm mới gửi ngày 6.1</v>
          </cell>
          <cell r="N501">
            <v>2</v>
          </cell>
          <cell r="O501">
            <v>44575</v>
          </cell>
          <cell r="Q501" t="str">
            <v>_OK3____ _</v>
          </cell>
          <cell r="S501">
            <v>44577</v>
          </cell>
          <cell r="X501" t="str">
            <v/>
          </cell>
          <cell r="Y501" t="str">
            <v>AL1</v>
          </cell>
          <cell r="AA501">
            <v>2202045</v>
          </cell>
          <cell r="AB501">
            <v>44568</v>
          </cell>
          <cell r="AD501">
            <v>44575</v>
          </cell>
          <cell r="AE501">
            <v>44574</v>
          </cell>
        </row>
        <row r="502">
          <cell r="B502">
            <v>224590</v>
          </cell>
          <cell r="C502">
            <v>224589</v>
          </cell>
          <cell r="E502" t="str">
            <v>NB47S7</v>
          </cell>
          <cell r="F502" t="str">
            <v>US4707</v>
          </cell>
          <cell r="G502" t="str">
            <v>PH4707</v>
          </cell>
          <cell r="H502" t="str">
            <v xml:space="preserve">DZ7 </v>
          </cell>
          <cell r="I502" t="str">
            <v xml:space="preserve">XBK </v>
          </cell>
          <cell r="J502" t="str">
            <v>36D</v>
          </cell>
          <cell r="K502">
            <v>20</v>
          </cell>
          <cell r="M502" t="str">
            <v>Thêm mới gửi ngày 6.1</v>
          </cell>
          <cell r="N502">
            <v>2</v>
          </cell>
          <cell r="O502">
            <v>44575</v>
          </cell>
          <cell r="Q502" t="str">
            <v>_____ _</v>
          </cell>
          <cell r="S502">
            <v>44577</v>
          </cell>
          <cell r="X502" t="str">
            <v/>
          </cell>
          <cell r="Y502" t="str">
            <v>AL1</v>
          </cell>
          <cell r="AA502">
            <v>2202045</v>
          </cell>
          <cell r="AB502">
            <v>44568</v>
          </cell>
          <cell r="AD502">
            <v>44575</v>
          </cell>
          <cell r="AE502">
            <v>44574</v>
          </cell>
        </row>
        <row r="503">
          <cell r="B503">
            <v>224629</v>
          </cell>
          <cell r="C503">
            <v>224626</v>
          </cell>
          <cell r="E503" t="str">
            <v>NB47S7</v>
          </cell>
          <cell r="F503" t="str">
            <v>US4707</v>
          </cell>
          <cell r="G503" t="str">
            <v>PH4707</v>
          </cell>
          <cell r="H503" t="str">
            <v xml:space="preserve">DZ7 </v>
          </cell>
          <cell r="I503" t="str">
            <v xml:space="preserve">XBK </v>
          </cell>
          <cell r="J503" t="str">
            <v>38B</v>
          </cell>
          <cell r="K503">
            <v>20</v>
          </cell>
          <cell r="M503" t="str">
            <v>Thêm mới gửi ngày 6.1</v>
          </cell>
          <cell r="N503">
            <v>2</v>
          </cell>
          <cell r="O503">
            <v>44575</v>
          </cell>
          <cell r="Q503" t="str">
            <v>_____ _</v>
          </cell>
          <cell r="S503">
            <v>44577</v>
          </cell>
          <cell r="X503" t="str">
            <v/>
          </cell>
          <cell r="Y503" t="str">
            <v>AL1</v>
          </cell>
          <cell r="AA503">
            <v>2202045</v>
          </cell>
          <cell r="AB503">
            <v>44568</v>
          </cell>
          <cell r="AD503">
            <v>44575</v>
          </cell>
          <cell r="AE503">
            <v>44574</v>
          </cell>
        </row>
        <row r="504">
          <cell r="B504">
            <v>224659</v>
          </cell>
          <cell r="C504">
            <v>224658</v>
          </cell>
          <cell r="E504" t="str">
            <v>NB47S7</v>
          </cell>
          <cell r="F504" t="str">
            <v>US4707</v>
          </cell>
          <cell r="G504" t="str">
            <v>PH4707</v>
          </cell>
          <cell r="H504" t="str">
            <v xml:space="preserve">DZ7 </v>
          </cell>
          <cell r="I504" t="str">
            <v xml:space="preserve">XBK </v>
          </cell>
          <cell r="J504" t="str">
            <v>42DD</v>
          </cell>
          <cell r="K504">
            <v>35</v>
          </cell>
          <cell r="M504" t="str">
            <v>Thêm mới gửi ngày 6.1</v>
          </cell>
          <cell r="N504">
            <v>2</v>
          </cell>
          <cell r="O504">
            <v>44575</v>
          </cell>
          <cell r="Q504" t="str">
            <v>_OK____ _</v>
          </cell>
          <cell r="S504">
            <v>44577</v>
          </cell>
          <cell r="X504" t="str">
            <v/>
          </cell>
          <cell r="Y504" t="str">
            <v>AL1</v>
          </cell>
          <cell r="AA504">
            <v>2202045</v>
          </cell>
          <cell r="AB504">
            <v>44568</v>
          </cell>
          <cell r="AD504">
            <v>44575</v>
          </cell>
          <cell r="AE504">
            <v>44574</v>
          </cell>
        </row>
        <row r="505">
          <cell r="B505">
            <v>942972</v>
          </cell>
          <cell r="C505">
            <v>942971</v>
          </cell>
          <cell r="E505" t="str">
            <v>NB47S7</v>
          </cell>
          <cell r="F505" t="str">
            <v>US4707</v>
          </cell>
          <cell r="G505" t="str">
            <v>PH4707</v>
          </cell>
          <cell r="H505" t="str">
            <v xml:space="preserve">DZ7 </v>
          </cell>
          <cell r="I505" t="str">
            <v xml:space="preserve">XBK </v>
          </cell>
          <cell r="J505" t="str">
            <v>38B</v>
          </cell>
          <cell r="K505">
            <v>28</v>
          </cell>
          <cell r="M505" t="str">
            <v>Thêm mới gửi ngày 6.1</v>
          </cell>
          <cell r="N505">
            <v>2</v>
          </cell>
          <cell r="O505">
            <v>44575</v>
          </cell>
          <cell r="Q505" t="str">
            <v>_____ _</v>
          </cell>
          <cell r="S505">
            <v>44577</v>
          </cell>
          <cell r="X505" t="str">
            <v/>
          </cell>
          <cell r="Y505" t="str">
            <v>AL1</v>
          </cell>
          <cell r="AA505">
            <v>2202045</v>
          </cell>
          <cell r="AB505">
            <v>44568</v>
          </cell>
          <cell r="AD505">
            <v>44575</v>
          </cell>
          <cell r="AE505">
            <v>44574</v>
          </cell>
        </row>
        <row r="506">
          <cell r="B506">
            <v>943043</v>
          </cell>
          <cell r="C506">
            <v>943006</v>
          </cell>
          <cell r="E506" t="str">
            <v>NB47S7</v>
          </cell>
          <cell r="F506" t="str">
            <v>US4707</v>
          </cell>
          <cell r="G506" t="str">
            <v>PH4707</v>
          </cell>
          <cell r="H506" t="str">
            <v xml:space="preserve">DZ7 </v>
          </cell>
          <cell r="I506" t="str">
            <v xml:space="preserve">XBK </v>
          </cell>
          <cell r="J506" t="str">
            <v>36DD</v>
          </cell>
          <cell r="K506">
            <v>28</v>
          </cell>
          <cell r="M506" t="str">
            <v>Thêm mới gửi ngày 6.1</v>
          </cell>
          <cell r="N506">
            <v>2</v>
          </cell>
          <cell r="O506">
            <v>44575</v>
          </cell>
          <cell r="Q506" t="str">
            <v>_____ _</v>
          </cell>
          <cell r="S506">
            <v>44577</v>
          </cell>
          <cell r="X506" t="str">
            <v/>
          </cell>
          <cell r="Y506" t="str">
            <v>AL1</v>
          </cell>
          <cell r="AA506">
            <v>2202045</v>
          </cell>
          <cell r="AB506">
            <v>44568</v>
          </cell>
          <cell r="AD506">
            <v>44575</v>
          </cell>
          <cell r="AE506">
            <v>44574</v>
          </cell>
        </row>
        <row r="507">
          <cell r="B507">
            <v>943093</v>
          </cell>
          <cell r="C507">
            <v>943092</v>
          </cell>
          <cell r="E507" t="str">
            <v>NB47S7</v>
          </cell>
          <cell r="F507" t="str">
            <v>US4707</v>
          </cell>
          <cell r="G507" t="str">
            <v>PH4707</v>
          </cell>
          <cell r="H507" t="str">
            <v xml:space="preserve">DZ7 </v>
          </cell>
          <cell r="I507" t="str">
            <v xml:space="preserve">XBK </v>
          </cell>
          <cell r="J507" t="str">
            <v>40B</v>
          </cell>
          <cell r="K507">
            <v>28</v>
          </cell>
          <cell r="M507" t="str">
            <v>Thêm mới gửi ngày 6.1</v>
          </cell>
          <cell r="N507">
            <v>2</v>
          </cell>
          <cell r="O507">
            <v>44575</v>
          </cell>
          <cell r="Q507" t="str">
            <v>_____ _</v>
          </cell>
          <cell r="S507">
            <v>44577</v>
          </cell>
          <cell r="X507" t="str">
            <v/>
          </cell>
          <cell r="Y507" t="str">
            <v>AL1</v>
          </cell>
          <cell r="AA507">
            <v>2202045</v>
          </cell>
          <cell r="AB507">
            <v>44568</v>
          </cell>
          <cell r="AD507">
            <v>44575</v>
          </cell>
          <cell r="AE507">
            <v>44574</v>
          </cell>
        </row>
        <row r="508">
          <cell r="B508">
            <v>943095</v>
          </cell>
          <cell r="C508">
            <v>943094</v>
          </cell>
          <cell r="E508" t="str">
            <v>NB47S7</v>
          </cell>
          <cell r="F508" t="str">
            <v>US4707</v>
          </cell>
          <cell r="G508" t="str">
            <v>PH4707</v>
          </cell>
          <cell r="H508" t="str">
            <v xml:space="preserve">DZ7 </v>
          </cell>
          <cell r="I508" t="str">
            <v xml:space="preserve">XBK </v>
          </cell>
          <cell r="J508" t="str">
            <v>40D</v>
          </cell>
          <cell r="K508">
            <v>28</v>
          </cell>
          <cell r="M508" t="str">
            <v>Thêm mới gửi ngày 6.1</v>
          </cell>
          <cell r="N508">
            <v>2</v>
          </cell>
          <cell r="O508">
            <v>44575</v>
          </cell>
          <cell r="Q508" t="str">
            <v>_____ _</v>
          </cell>
          <cell r="S508">
            <v>44577</v>
          </cell>
          <cell r="X508" t="str">
            <v/>
          </cell>
          <cell r="Y508" t="str">
            <v>AL1</v>
          </cell>
          <cell r="AA508">
            <v>2202045</v>
          </cell>
          <cell r="AB508">
            <v>44568</v>
          </cell>
          <cell r="AD508">
            <v>44575</v>
          </cell>
          <cell r="AE508">
            <v>44574</v>
          </cell>
        </row>
        <row r="509">
          <cell r="B509"/>
          <cell r="C509"/>
          <cell r="D509"/>
          <cell r="E509"/>
          <cell r="F509"/>
          <cell r="G509"/>
          <cell r="H509"/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  <cell r="S509"/>
          <cell r="T509"/>
          <cell r="U509"/>
          <cell r="V509"/>
          <cell r="W509"/>
          <cell r="X509"/>
          <cell r="Y509"/>
          <cell r="Z509"/>
          <cell r="AA509"/>
          <cell r="AB509">
            <v>44568</v>
          </cell>
          <cell r="AC509"/>
          <cell r="AD509" t="str">
            <v/>
          </cell>
          <cell r="AE509">
            <v>44574</v>
          </cell>
        </row>
        <row r="510">
          <cell r="B510">
            <v>265390</v>
          </cell>
          <cell r="C510">
            <v>265385</v>
          </cell>
          <cell r="E510" t="str">
            <v>NB3439</v>
          </cell>
          <cell r="F510" t="str">
            <v>DF3439</v>
          </cell>
          <cell r="G510" t="str">
            <v>PH3439</v>
          </cell>
          <cell r="H510" t="str">
            <v xml:space="preserve">NUF </v>
          </cell>
          <cell r="I510" t="str">
            <v xml:space="preserve">E8V </v>
          </cell>
          <cell r="J510" t="str">
            <v>36C</v>
          </cell>
          <cell r="K510">
            <v>46</v>
          </cell>
          <cell r="M510" t="str">
            <v>Thêm mới gửi ngày 11.1</v>
          </cell>
          <cell r="N510">
            <v>1</v>
          </cell>
          <cell r="O510">
            <v>44575</v>
          </cell>
          <cell r="Q510" t="str">
            <v>_____ _</v>
          </cell>
          <cell r="S510">
            <v>44578</v>
          </cell>
          <cell r="X510" t="str">
            <v/>
          </cell>
          <cell r="Y510" t="str">
            <v>AL1</v>
          </cell>
          <cell r="AA510">
            <v>2202046</v>
          </cell>
          <cell r="AB510">
            <v>44572</v>
          </cell>
          <cell r="AD510">
            <v>44575</v>
          </cell>
          <cell r="AE510">
            <v>44574</v>
          </cell>
        </row>
        <row r="511">
          <cell r="B511">
            <v>265392</v>
          </cell>
          <cell r="C511">
            <v>265391</v>
          </cell>
          <cell r="E511" t="str">
            <v>NB3439</v>
          </cell>
          <cell r="F511" t="str">
            <v>DF3439</v>
          </cell>
          <cell r="G511" t="str">
            <v>PH3439</v>
          </cell>
          <cell r="H511" t="str">
            <v xml:space="preserve">NUF </v>
          </cell>
          <cell r="I511" t="str">
            <v xml:space="preserve">E8V </v>
          </cell>
          <cell r="J511" t="str">
            <v>34D</v>
          </cell>
          <cell r="K511">
            <v>16</v>
          </cell>
          <cell r="M511" t="str">
            <v>Thêm mới gửi ngày 11.1</v>
          </cell>
          <cell r="N511">
            <v>1</v>
          </cell>
          <cell r="O511">
            <v>44575</v>
          </cell>
          <cell r="Q511" t="str">
            <v>_____ _</v>
          </cell>
          <cell r="S511">
            <v>44578</v>
          </cell>
          <cell r="X511" t="str">
            <v/>
          </cell>
          <cell r="Y511" t="str">
            <v>AL1</v>
          </cell>
          <cell r="AA511">
            <v>2202046</v>
          </cell>
          <cell r="AB511">
            <v>44572</v>
          </cell>
          <cell r="AD511">
            <v>44575</v>
          </cell>
          <cell r="AE511">
            <v>44574</v>
          </cell>
        </row>
        <row r="512">
          <cell r="B512">
            <v>265396</v>
          </cell>
          <cell r="C512">
            <v>265395</v>
          </cell>
          <cell r="E512" t="str">
            <v>NB3439</v>
          </cell>
          <cell r="F512" t="str">
            <v>DF3439</v>
          </cell>
          <cell r="G512" t="str">
            <v>PH3439</v>
          </cell>
          <cell r="H512" t="str">
            <v xml:space="preserve">NUF </v>
          </cell>
          <cell r="I512" t="str">
            <v xml:space="preserve">E8V </v>
          </cell>
          <cell r="J512" t="str">
            <v>34DD</v>
          </cell>
          <cell r="K512">
            <v>12</v>
          </cell>
          <cell r="M512" t="str">
            <v>Thêm mới gửi ngày 11.1</v>
          </cell>
          <cell r="N512">
            <v>1</v>
          </cell>
          <cell r="O512">
            <v>44575</v>
          </cell>
          <cell r="Q512" t="str">
            <v>_____ _</v>
          </cell>
          <cell r="S512">
            <v>44578</v>
          </cell>
          <cell r="X512" t="str">
            <v/>
          </cell>
          <cell r="Y512" t="str">
            <v>AL1</v>
          </cell>
          <cell r="AA512">
            <v>2202046</v>
          </cell>
          <cell r="AB512">
            <v>44572</v>
          </cell>
          <cell r="AD512">
            <v>44575</v>
          </cell>
          <cell r="AE512">
            <v>44574</v>
          </cell>
        </row>
        <row r="513">
          <cell r="B513">
            <v>265398</v>
          </cell>
          <cell r="C513">
            <v>265397</v>
          </cell>
          <cell r="E513" t="str">
            <v>NB3439</v>
          </cell>
          <cell r="F513" t="str">
            <v>DF3439</v>
          </cell>
          <cell r="G513" t="str">
            <v>PH3439</v>
          </cell>
          <cell r="H513" t="str">
            <v xml:space="preserve">NUF </v>
          </cell>
          <cell r="I513" t="str">
            <v xml:space="preserve">E8V </v>
          </cell>
          <cell r="J513" t="str">
            <v>42B</v>
          </cell>
          <cell r="K513">
            <v>12</v>
          </cell>
          <cell r="M513" t="str">
            <v>Thêm mới gửi ngày 11.1</v>
          </cell>
          <cell r="N513">
            <v>1</v>
          </cell>
          <cell r="O513">
            <v>44575</v>
          </cell>
          <cell r="Q513" t="str">
            <v>_____ _</v>
          </cell>
          <cell r="S513">
            <v>44578</v>
          </cell>
          <cell r="X513" t="str">
            <v/>
          </cell>
          <cell r="Y513" t="str">
            <v>AL1</v>
          </cell>
          <cell r="AA513">
            <v>2202046</v>
          </cell>
          <cell r="AB513">
            <v>44572</v>
          </cell>
          <cell r="AD513">
            <v>44575</v>
          </cell>
          <cell r="AE513">
            <v>44574</v>
          </cell>
        </row>
        <row r="514">
          <cell r="B514">
            <v>265400</v>
          </cell>
          <cell r="C514">
            <v>265399</v>
          </cell>
          <cell r="E514" t="str">
            <v>NB3439</v>
          </cell>
          <cell r="F514" t="str">
            <v>DF3439</v>
          </cell>
          <cell r="G514" t="str">
            <v>PH3439</v>
          </cell>
          <cell r="H514" t="str">
            <v xml:space="preserve">NUF </v>
          </cell>
          <cell r="I514" t="str">
            <v xml:space="preserve">E8V </v>
          </cell>
          <cell r="J514" t="str">
            <v>40DD</v>
          </cell>
          <cell r="K514">
            <v>12</v>
          </cell>
          <cell r="M514" t="str">
            <v>Thêm mới gửi ngày 11.1</v>
          </cell>
          <cell r="N514">
            <v>1</v>
          </cell>
          <cell r="O514">
            <v>44576</v>
          </cell>
          <cell r="Q514" t="str">
            <v>_____ _</v>
          </cell>
          <cell r="S514">
            <v>44579</v>
          </cell>
          <cell r="X514" t="str">
            <v/>
          </cell>
          <cell r="Y514" t="str">
            <v>AL1</v>
          </cell>
          <cell r="AA514">
            <v>2202046</v>
          </cell>
          <cell r="AB514">
            <v>44572</v>
          </cell>
          <cell r="AD514">
            <v>44575</v>
          </cell>
          <cell r="AE514">
            <v>44574</v>
          </cell>
        </row>
        <row r="515">
          <cell r="B515">
            <v>265402</v>
          </cell>
          <cell r="C515">
            <v>265401</v>
          </cell>
          <cell r="E515" t="str">
            <v>NB3439</v>
          </cell>
          <cell r="F515" t="str">
            <v>DF3439</v>
          </cell>
          <cell r="G515" t="str">
            <v>PH3439</v>
          </cell>
          <cell r="H515" t="str">
            <v xml:space="preserve">NUF </v>
          </cell>
          <cell r="I515" t="str">
            <v xml:space="preserve">E8V </v>
          </cell>
          <cell r="J515" t="str">
            <v>40C</v>
          </cell>
          <cell r="K515">
            <v>30</v>
          </cell>
          <cell r="M515" t="str">
            <v>Thêm mới gửi ngày 11.1</v>
          </cell>
          <cell r="N515">
            <v>1</v>
          </cell>
          <cell r="O515">
            <v>44576</v>
          </cell>
          <cell r="Q515" t="str">
            <v>_____ _</v>
          </cell>
          <cell r="S515">
            <v>44579</v>
          </cell>
          <cell r="X515" t="str">
            <v/>
          </cell>
          <cell r="Y515" t="str">
            <v>AL1</v>
          </cell>
          <cell r="AA515">
            <v>2202046</v>
          </cell>
          <cell r="AB515">
            <v>44572</v>
          </cell>
          <cell r="AD515">
            <v>44575</v>
          </cell>
          <cell r="AE515">
            <v>44574</v>
          </cell>
        </row>
        <row r="516">
          <cell r="B516">
            <v>265404</v>
          </cell>
          <cell r="C516">
            <v>265403</v>
          </cell>
          <cell r="E516" t="str">
            <v>NB3439</v>
          </cell>
          <cell r="F516" t="str">
            <v>DF3439</v>
          </cell>
          <cell r="G516" t="str">
            <v>PH3439</v>
          </cell>
          <cell r="H516" t="str">
            <v xml:space="preserve">NUF </v>
          </cell>
          <cell r="I516" t="str">
            <v xml:space="preserve">E8V </v>
          </cell>
          <cell r="J516" t="str">
            <v>40C</v>
          </cell>
          <cell r="K516">
            <v>36</v>
          </cell>
          <cell r="M516" t="str">
            <v>Thêm mới gửi ngày 11.1</v>
          </cell>
          <cell r="N516">
            <v>1</v>
          </cell>
          <cell r="O516">
            <v>44576</v>
          </cell>
          <cell r="Q516" t="str">
            <v>_____ _</v>
          </cell>
          <cell r="S516">
            <v>44579</v>
          </cell>
          <cell r="X516" t="str">
            <v/>
          </cell>
          <cell r="Y516" t="str">
            <v>AL1</v>
          </cell>
          <cell r="AA516">
            <v>2202046</v>
          </cell>
          <cell r="AB516">
            <v>44572</v>
          </cell>
          <cell r="AD516">
            <v>44575</v>
          </cell>
          <cell r="AE516">
            <v>44574</v>
          </cell>
        </row>
        <row r="517">
          <cell r="B517">
            <v>265448</v>
          </cell>
          <cell r="C517">
            <v>265447</v>
          </cell>
          <cell r="E517" t="str">
            <v>NB3439</v>
          </cell>
          <cell r="F517" t="str">
            <v>DF3439</v>
          </cell>
          <cell r="G517" t="str">
            <v>PH3439</v>
          </cell>
          <cell r="H517" t="str">
            <v xml:space="preserve">NUF </v>
          </cell>
          <cell r="I517" t="str">
            <v xml:space="preserve">E8V </v>
          </cell>
          <cell r="J517" t="str">
            <v>38B</v>
          </cell>
          <cell r="K517">
            <v>30</v>
          </cell>
          <cell r="M517" t="str">
            <v>Thêm mới gửi ngày 11.1</v>
          </cell>
          <cell r="N517">
            <v>1</v>
          </cell>
          <cell r="O517">
            <v>44576</v>
          </cell>
          <cell r="Q517" t="str">
            <v>_____ _</v>
          </cell>
          <cell r="S517">
            <v>44579</v>
          </cell>
          <cell r="X517" t="str">
            <v/>
          </cell>
          <cell r="Y517" t="str">
            <v>AL1</v>
          </cell>
          <cell r="AA517">
            <v>2202046</v>
          </cell>
          <cell r="AB517">
            <v>44572</v>
          </cell>
          <cell r="AD517">
            <v>44575</v>
          </cell>
          <cell r="AE517">
            <v>44574</v>
          </cell>
        </row>
        <row r="518">
          <cell r="B518">
            <v>265451</v>
          </cell>
          <cell r="C518">
            <v>265450</v>
          </cell>
          <cell r="E518" t="str">
            <v>NB3439</v>
          </cell>
          <cell r="F518" t="str">
            <v>DF3439</v>
          </cell>
          <cell r="G518" t="str">
            <v>PH3439</v>
          </cell>
          <cell r="H518" t="str">
            <v xml:space="preserve">NUF </v>
          </cell>
          <cell r="I518" t="str">
            <v xml:space="preserve">E8V </v>
          </cell>
          <cell r="J518" t="str">
            <v>36D</v>
          </cell>
          <cell r="K518">
            <v>18</v>
          </cell>
          <cell r="M518" t="str">
            <v>Thêm mới gửi ngày 11.1</v>
          </cell>
          <cell r="N518">
            <v>1</v>
          </cell>
          <cell r="O518">
            <v>44576</v>
          </cell>
          <cell r="Q518" t="str">
            <v>_____ _</v>
          </cell>
          <cell r="S518">
            <v>44579</v>
          </cell>
          <cell r="X518" t="str">
            <v/>
          </cell>
          <cell r="Y518" t="str">
            <v>AL1</v>
          </cell>
          <cell r="AA518">
            <v>2202046</v>
          </cell>
          <cell r="AB518">
            <v>44572</v>
          </cell>
          <cell r="AD518">
            <v>44575</v>
          </cell>
          <cell r="AE518">
            <v>44574</v>
          </cell>
        </row>
        <row r="519">
          <cell r="B519">
            <v>265453</v>
          </cell>
          <cell r="C519">
            <v>265452</v>
          </cell>
          <cell r="E519" t="str">
            <v>NB3439</v>
          </cell>
          <cell r="F519" t="str">
            <v>DF3439</v>
          </cell>
          <cell r="G519" t="str">
            <v>PH3439</v>
          </cell>
          <cell r="H519" t="str">
            <v xml:space="preserve">NUF </v>
          </cell>
          <cell r="I519" t="str">
            <v xml:space="preserve">E8V </v>
          </cell>
          <cell r="J519" t="str">
            <v>34C</v>
          </cell>
          <cell r="K519">
            <v>32</v>
          </cell>
          <cell r="M519" t="str">
            <v>Thêm mới gửi ngày 11.1</v>
          </cell>
          <cell r="N519">
            <v>1</v>
          </cell>
          <cell r="O519">
            <v>44576</v>
          </cell>
          <cell r="Q519" t="str">
            <v>_____ _</v>
          </cell>
          <cell r="S519">
            <v>44579</v>
          </cell>
          <cell r="X519" t="str">
            <v/>
          </cell>
          <cell r="Y519" t="str">
            <v>AL1</v>
          </cell>
          <cell r="AA519">
            <v>2202046</v>
          </cell>
          <cell r="AB519">
            <v>44572</v>
          </cell>
          <cell r="AD519">
            <v>44575</v>
          </cell>
          <cell r="AE519">
            <v>44574</v>
          </cell>
        </row>
        <row r="520">
          <cell r="B520"/>
          <cell r="C520"/>
          <cell r="D520"/>
          <cell r="E520"/>
          <cell r="F520"/>
          <cell r="G520"/>
          <cell r="H520"/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  <cell r="S520"/>
          <cell r="T520"/>
          <cell r="U520"/>
          <cell r="V520"/>
          <cell r="W520"/>
          <cell r="X520"/>
          <cell r="Y520"/>
          <cell r="Z520"/>
          <cell r="AA520"/>
          <cell r="AB520"/>
          <cell r="AC520"/>
          <cell r="AD520" t="str">
            <v/>
          </cell>
          <cell r="AE520">
            <v>44574</v>
          </cell>
        </row>
        <row r="521">
          <cell r="B521">
            <v>265295</v>
          </cell>
          <cell r="C521">
            <v>265294</v>
          </cell>
          <cell r="E521" t="str">
            <v>NB3439</v>
          </cell>
          <cell r="F521" t="str">
            <v>DF3439</v>
          </cell>
          <cell r="G521" t="str">
            <v>PH3439</v>
          </cell>
          <cell r="H521" t="str">
            <v xml:space="preserve">202 </v>
          </cell>
          <cell r="I521" t="str">
            <v xml:space="preserve">FZL </v>
          </cell>
          <cell r="J521" t="str">
            <v>34C</v>
          </cell>
          <cell r="K521">
            <v>12</v>
          </cell>
          <cell r="M521" t="str">
            <v>Thêm mới gửi ngày 11.1</v>
          </cell>
          <cell r="N521">
            <v>1</v>
          </cell>
          <cell r="O521">
            <v>44575</v>
          </cell>
          <cell r="Q521" t="str">
            <v>_____ _</v>
          </cell>
          <cell r="S521">
            <v>44578</v>
          </cell>
          <cell r="X521" t="str">
            <v/>
          </cell>
          <cell r="Y521" t="str">
            <v>AL1</v>
          </cell>
          <cell r="AA521">
            <v>2202047</v>
          </cell>
          <cell r="AB521">
            <v>44572</v>
          </cell>
          <cell r="AD521">
            <v>44575</v>
          </cell>
          <cell r="AE521">
            <v>44574</v>
          </cell>
        </row>
        <row r="522">
          <cell r="B522">
            <v>265299</v>
          </cell>
          <cell r="C522">
            <v>265298</v>
          </cell>
          <cell r="E522" t="str">
            <v>NB3439</v>
          </cell>
          <cell r="F522" t="str">
            <v>DF3439</v>
          </cell>
          <cell r="G522" t="str">
            <v>PH3439</v>
          </cell>
          <cell r="H522" t="str">
            <v xml:space="preserve">202 </v>
          </cell>
          <cell r="I522" t="str">
            <v xml:space="preserve">FZL </v>
          </cell>
          <cell r="J522" t="str">
            <v>38D</v>
          </cell>
          <cell r="K522">
            <v>26</v>
          </cell>
          <cell r="M522" t="str">
            <v>Thêm mới gửi ngày 11.1</v>
          </cell>
          <cell r="N522">
            <v>1</v>
          </cell>
          <cell r="O522">
            <v>44575</v>
          </cell>
          <cell r="Q522" t="str">
            <v>_____ _</v>
          </cell>
          <cell r="S522">
            <v>44578</v>
          </cell>
          <cell r="X522" t="str">
            <v/>
          </cell>
          <cell r="Y522" t="str">
            <v>AL1</v>
          </cell>
          <cell r="AA522">
            <v>2202047</v>
          </cell>
          <cell r="AB522">
            <v>44572</v>
          </cell>
          <cell r="AD522">
            <v>44575</v>
          </cell>
          <cell r="AE522">
            <v>44574</v>
          </cell>
        </row>
        <row r="523">
          <cell r="B523">
            <v>265301</v>
          </cell>
          <cell r="C523">
            <v>265300</v>
          </cell>
          <cell r="E523" t="str">
            <v>NB3439</v>
          </cell>
          <cell r="F523" t="str">
            <v>DF3439</v>
          </cell>
          <cell r="G523" t="str">
            <v>PH3439</v>
          </cell>
          <cell r="H523" t="str">
            <v xml:space="preserve">202 </v>
          </cell>
          <cell r="I523" t="str">
            <v xml:space="preserve">FZL </v>
          </cell>
          <cell r="J523" t="str">
            <v>34D</v>
          </cell>
          <cell r="K523">
            <v>16</v>
          </cell>
          <cell r="M523" t="str">
            <v>Thêm mới gửi ngày 11.1</v>
          </cell>
          <cell r="N523">
            <v>1</v>
          </cell>
          <cell r="O523">
            <v>44575</v>
          </cell>
          <cell r="Q523" t="str">
            <v>_____ _</v>
          </cell>
          <cell r="S523">
            <v>44578</v>
          </cell>
          <cell r="X523" t="str">
            <v/>
          </cell>
          <cell r="Y523" t="str">
            <v>AL1</v>
          </cell>
          <cell r="AA523">
            <v>2202047</v>
          </cell>
          <cell r="AB523">
            <v>44572</v>
          </cell>
          <cell r="AD523">
            <v>44575</v>
          </cell>
          <cell r="AE523">
            <v>44574</v>
          </cell>
        </row>
        <row r="524">
          <cell r="B524">
            <v>945150</v>
          </cell>
          <cell r="C524">
            <v>945149</v>
          </cell>
          <cell r="E524" t="str">
            <v>NB3439</v>
          </cell>
          <cell r="F524" t="str">
            <v>DF3439</v>
          </cell>
          <cell r="G524" t="str">
            <v>PH3439</v>
          </cell>
          <cell r="H524" t="str">
            <v xml:space="preserve">202 </v>
          </cell>
          <cell r="I524" t="str">
            <v xml:space="preserve">FZL </v>
          </cell>
          <cell r="J524" t="str">
            <v>38C</v>
          </cell>
          <cell r="K524">
            <v>18</v>
          </cell>
          <cell r="M524" t="str">
            <v>Thêm mới gửi ngày 11.1</v>
          </cell>
          <cell r="N524">
            <v>2</v>
          </cell>
          <cell r="O524">
            <v>44575</v>
          </cell>
          <cell r="Q524" t="str">
            <v>_____ _</v>
          </cell>
          <cell r="S524">
            <v>44578</v>
          </cell>
          <cell r="X524" t="str">
            <v/>
          </cell>
          <cell r="Y524" t="str">
            <v>AL1</v>
          </cell>
          <cell r="AA524">
            <v>2202047</v>
          </cell>
          <cell r="AB524">
            <v>44572</v>
          </cell>
          <cell r="AD524">
            <v>44575</v>
          </cell>
          <cell r="AE524">
            <v>44574</v>
          </cell>
        </row>
        <row r="525">
          <cell r="B525"/>
          <cell r="C525"/>
          <cell r="D525"/>
          <cell r="E525"/>
          <cell r="F525"/>
          <cell r="G525"/>
          <cell r="H525"/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  <cell r="S525"/>
          <cell r="T525"/>
          <cell r="U525"/>
          <cell r="V525"/>
          <cell r="W525"/>
          <cell r="X525"/>
          <cell r="Y525"/>
          <cell r="Z525"/>
          <cell r="AA525"/>
          <cell r="AB525"/>
          <cell r="AC525"/>
          <cell r="AD525" t="str">
            <v/>
          </cell>
          <cell r="AE525">
            <v>44574</v>
          </cell>
        </row>
        <row r="526">
          <cell r="B526">
            <v>495130</v>
          </cell>
          <cell r="C526">
            <v>495129</v>
          </cell>
          <cell r="E526" t="str">
            <v>NBA112</v>
          </cell>
          <cell r="F526" t="str">
            <v>07112</v>
          </cell>
          <cell r="G526" t="str">
            <v>PH7112</v>
          </cell>
          <cell r="H526" t="str">
            <v xml:space="preserve">0E7 </v>
          </cell>
          <cell r="I526" t="str">
            <v xml:space="preserve">0E7 </v>
          </cell>
          <cell r="J526" t="str">
            <v>36DD</v>
          </cell>
          <cell r="K526">
            <v>18</v>
          </cell>
          <cell r="M526" t="str">
            <v>Thêm mới gửi ngày 11.1</v>
          </cell>
          <cell r="N526">
            <v>1</v>
          </cell>
          <cell r="O526">
            <v>44576</v>
          </cell>
          <cell r="Q526" t="str">
            <v>_____ _</v>
          </cell>
          <cell r="S526">
            <v>44579</v>
          </cell>
          <cell r="X526" t="str">
            <v/>
          </cell>
          <cell r="Y526" t="str">
            <v>AL1</v>
          </cell>
          <cell r="AA526">
            <v>2202048</v>
          </cell>
          <cell r="AB526">
            <v>44572</v>
          </cell>
          <cell r="AD526">
            <v>44576</v>
          </cell>
          <cell r="AE526">
            <v>44575</v>
          </cell>
        </row>
        <row r="527">
          <cell r="B527">
            <v>495137</v>
          </cell>
          <cell r="C527">
            <v>495136</v>
          </cell>
          <cell r="E527" t="str">
            <v>NBA112</v>
          </cell>
          <cell r="F527" t="str">
            <v>07112</v>
          </cell>
          <cell r="G527" t="str">
            <v>PH7112</v>
          </cell>
          <cell r="H527" t="str">
            <v xml:space="preserve">0E7 </v>
          </cell>
          <cell r="I527" t="str">
            <v xml:space="preserve">0E7 </v>
          </cell>
          <cell r="J527" t="str">
            <v>34C</v>
          </cell>
          <cell r="K527">
            <v>12</v>
          </cell>
          <cell r="M527" t="str">
            <v>Thêm mới gửi ngày 11.1</v>
          </cell>
          <cell r="N527">
            <v>1</v>
          </cell>
          <cell r="O527">
            <v>44576</v>
          </cell>
          <cell r="Q527" t="str">
            <v>_____ _</v>
          </cell>
          <cell r="S527">
            <v>44579</v>
          </cell>
          <cell r="X527" t="str">
            <v/>
          </cell>
          <cell r="Y527" t="str">
            <v>AL1</v>
          </cell>
          <cell r="AA527">
            <v>2202048</v>
          </cell>
          <cell r="AB527">
            <v>44572</v>
          </cell>
          <cell r="AD527">
            <v>44576</v>
          </cell>
          <cell r="AE527">
            <v>44575</v>
          </cell>
        </row>
        <row r="528">
          <cell r="B528">
            <v>495164</v>
          </cell>
          <cell r="C528">
            <v>495160</v>
          </cell>
          <cell r="E528" t="str">
            <v>NBA112</v>
          </cell>
          <cell r="F528" t="str">
            <v>07112</v>
          </cell>
          <cell r="G528" t="str">
            <v>PH7112</v>
          </cell>
          <cell r="H528" t="str">
            <v xml:space="preserve">0E7 </v>
          </cell>
          <cell r="I528" t="str">
            <v xml:space="preserve">0E7 </v>
          </cell>
          <cell r="J528" t="str">
            <v>38D</v>
          </cell>
          <cell r="K528">
            <v>24</v>
          </cell>
          <cell r="M528" t="str">
            <v>Thêm mới gửi ngày 11.1</v>
          </cell>
          <cell r="N528">
            <v>1</v>
          </cell>
          <cell r="O528">
            <v>44576</v>
          </cell>
          <cell r="Q528" t="str">
            <v>_____ _</v>
          </cell>
          <cell r="S528">
            <v>44579</v>
          </cell>
          <cell r="X528" t="str">
            <v/>
          </cell>
          <cell r="Y528" t="str">
            <v>AL1</v>
          </cell>
          <cell r="AA528">
            <v>2202048</v>
          </cell>
          <cell r="AB528">
            <v>44572</v>
          </cell>
          <cell r="AD528">
            <v>44576</v>
          </cell>
          <cell r="AE528">
            <v>44575</v>
          </cell>
        </row>
        <row r="529">
          <cell r="B529">
            <v>946055</v>
          </cell>
          <cell r="C529">
            <v>946054</v>
          </cell>
          <cell r="E529" t="str">
            <v>NBA112</v>
          </cell>
          <cell r="F529" t="str">
            <v>07112</v>
          </cell>
          <cell r="G529" t="str">
            <v>PH7112</v>
          </cell>
          <cell r="H529" t="str">
            <v xml:space="preserve">0E7 </v>
          </cell>
          <cell r="I529" t="str">
            <v xml:space="preserve">0E7 </v>
          </cell>
          <cell r="J529" t="str">
            <v>38C</v>
          </cell>
          <cell r="K529">
            <v>12</v>
          </cell>
          <cell r="M529" t="str">
            <v>Thêm mới gửi ngày 11.1</v>
          </cell>
          <cell r="N529">
            <v>2</v>
          </cell>
          <cell r="O529">
            <v>44576</v>
          </cell>
          <cell r="Q529" t="str">
            <v>_____ _</v>
          </cell>
          <cell r="S529">
            <v>44580</v>
          </cell>
          <cell r="X529" t="str">
            <v/>
          </cell>
          <cell r="Y529" t="str">
            <v>AL1</v>
          </cell>
          <cell r="AA529">
            <v>2202048</v>
          </cell>
          <cell r="AB529">
            <v>44572</v>
          </cell>
          <cell r="AD529">
            <v>44576</v>
          </cell>
          <cell r="AE529">
            <v>44575</v>
          </cell>
        </row>
        <row r="530">
          <cell r="B530"/>
          <cell r="C530"/>
          <cell r="D530"/>
          <cell r="E530"/>
          <cell r="F530"/>
          <cell r="G530"/>
          <cell r="H530"/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  <cell r="S530"/>
          <cell r="T530"/>
          <cell r="U530"/>
          <cell r="V530"/>
          <cell r="W530"/>
          <cell r="X530"/>
          <cell r="Y530"/>
          <cell r="Z530"/>
          <cell r="AA530"/>
          <cell r="AB530"/>
          <cell r="AC530"/>
          <cell r="AD530" t="str">
            <v/>
          </cell>
          <cell r="AE530">
            <v>44575</v>
          </cell>
        </row>
        <row r="531">
          <cell r="B531">
            <v>503215</v>
          </cell>
          <cell r="C531">
            <v>503213</v>
          </cell>
          <cell r="E531" t="str">
            <v>NB9402</v>
          </cell>
          <cell r="F531" t="str">
            <v>09402</v>
          </cell>
          <cell r="G531" t="str">
            <v>PH9402</v>
          </cell>
          <cell r="H531" t="str">
            <v xml:space="preserve">LCK </v>
          </cell>
          <cell r="I531" t="str">
            <v xml:space="preserve">LCK </v>
          </cell>
          <cell r="J531" t="str">
            <v>36C</v>
          </cell>
          <cell r="K531">
            <v>35</v>
          </cell>
          <cell r="M531" t="str">
            <v>Thêm mới gửi ngày 11.1</v>
          </cell>
          <cell r="N531">
            <v>1</v>
          </cell>
          <cell r="O531">
            <v>44575</v>
          </cell>
          <cell r="Q531" t="str">
            <v>_____ _</v>
          </cell>
          <cell r="S531">
            <v>44578</v>
          </cell>
          <cell r="X531" t="str">
            <v/>
          </cell>
          <cell r="Y531" t="str">
            <v>AL1</v>
          </cell>
          <cell r="AA531">
            <v>2202049</v>
          </cell>
          <cell r="AB531">
            <v>44572</v>
          </cell>
          <cell r="AD531">
            <v>44575</v>
          </cell>
          <cell r="AE531">
            <v>44574</v>
          </cell>
        </row>
        <row r="532">
          <cell r="B532"/>
          <cell r="C532"/>
          <cell r="D532"/>
          <cell r="E532"/>
          <cell r="F532"/>
          <cell r="G532"/>
          <cell r="H532"/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  <cell r="S532"/>
          <cell r="T532"/>
          <cell r="U532"/>
          <cell r="V532"/>
          <cell r="W532"/>
          <cell r="X532"/>
          <cell r="Y532"/>
          <cell r="Z532"/>
          <cell r="AA532"/>
          <cell r="AB532"/>
          <cell r="AC532"/>
          <cell r="AD532" t="str">
            <v/>
          </cell>
          <cell r="AE532">
            <v>44574</v>
          </cell>
        </row>
        <row r="533">
          <cell r="B533">
            <v>266590</v>
          </cell>
          <cell r="C533">
            <v>266589</v>
          </cell>
          <cell r="E533" t="str">
            <v>NB9404</v>
          </cell>
          <cell r="F533" t="str">
            <v>09404</v>
          </cell>
          <cell r="G533" t="str">
            <v>PH9404</v>
          </cell>
          <cell r="H533" t="str">
            <v xml:space="preserve">B5V </v>
          </cell>
          <cell r="I533" t="str">
            <v xml:space="preserve">B5V </v>
          </cell>
          <cell r="J533" t="str">
            <v>36B</v>
          </cell>
          <cell r="K533">
            <v>30</v>
          </cell>
          <cell r="M533" t="str">
            <v>Thêm mới gửi ngày 11.1</v>
          </cell>
          <cell r="N533">
            <v>1</v>
          </cell>
          <cell r="O533">
            <v>44575</v>
          </cell>
          <cell r="Q533" t="str">
            <v>09404-V1_____ _</v>
          </cell>
          <cell r="S533">
            <v>44578</v>
          </cell>
          <cell r="X533" t="str">
            <v/>
          </cell>
          <cell r="Y533" t="str">
            <v>AL1</v>
          </cell>
          <cell r="AA533">
            <v>2202050</v>
          </cell>
          <cell r="AB533">
            <v>44572</v>
          </cell>
          <cell r="AD533">
            <v>44575</v>
          </cell>
          <cell r="AE533">
            <v>44574</v>
          </cell>
        </row>
        <row r="534">
          <cell r="B534">
            <v>266592</v>
          </cell>
          <cell r="C534">
            <v>266591</v>
          </cell>
          <cell r="E534" t="str">
            <v>NB9404</v>
          </cell>
          <cell r="F534" t="str">
            <v>09404</v>
          </cell>
          <cell r="G534" t="str">
            <v>PH9404</v>
          </cell>
          <cell r="H534" t="str">
            <v xml:space="preserve">B5V </v>
          </cell>
          <cell r="I534" t="str">
            <v xml:space="preserve">B5V </v>
          </cell>
          <cell r="J534" t="str">
            <v>38C</v>
          </cell>
          <cell r="K534">
            <v>15</v>
          </cell>
          <cell r="M534" t="str">
            <v>Thêm mới gửi ngày 11.1</v>
          </cell>
          <cell r="N534">
            <v>1</v>
          </cell>
          <cell r="O534">
            <v>44575</v>
          </cell>
          <cell r="Q534" t="str">
            <v>09404-V1_____ _</v>
          </cell>
          <cell r="S534">
            <v>44578</v>
          </cell>
          <cell r="X534" t="str">
            <v/>
          </cell>
          <cell r="Y534" t="str">
            <v>AL1</v>
          </cell>
          <cell r="AA534">
            <v>2202050</v>
          </cell>
          <cell r="AB534">
            <v>44572</v>
          </cell>
          <cell r="AD534">
            <v>44575</v>
          </cell>
          <cell r="AE534">
            <v>44574</v>
          </cell>
        </row>
        <row r="535">
          <cell r="B535">
            <v>266597</v>
          </cell>
          <cell r="C535">
            <v>266595</v>
          </cell>
          <cell r="E535" t="str">
            <v>NB9404</v>
          </cell>
          <cell r="F535" t="str">
            <v>09404</v>
          </cell>
          <cell r="G535" t="str">
            <v>PH9404</v>
          </cell>
          <cell r="H535" t="str">
            <v xml:space="preserve">B5V </v>
          </cell>
          <cell r="I535" t="str">
            <v xml:space="preserve">B5V </v>
          </cell>
          <cell r="J535" t="str">
            <v>38B</v>
          </cell>
          <cell r="K535">
            <v>18</v>
          </cell>
          <cell r="M535" t="str">
            <v>Thêm mới gửi ngày 11.1</v>
          </cell>
          <cell r="N535">
            <v>1</v>
          </cell>
          <cell r="O535">
            <v>44575</v>
          </cell>
          <cell r="Q535" t="str">
            <v>09404-V1___Priority list__ _</v>
          </cell>
          <cell r="S535">
            <v>44578</v>
          </cell>
          <cell r="X535" t="str">
            <v/>
          </cell>
          <cell r="Y535" t="str">
            <v>AL1</v>
          </cell>
          <cell r="AA535">
            <v>2202050</v>
          </cell>
          <cell r="AB535">
            <v>44572</v>
          </cell>
          <cell r="AD535">
            <v>44575</v>
          </cell>
          <cell r="AE535">
            <v>44574</v>
          </cell>
        </row>
        <row r="536">
          <cell r="B536">
            <v>266599</v>
          </cell>
          <cell r="C536">
            <v>266598</v>
          </cell>
          <cell r="E536" t="str">
            <v>NB9404</v>
          </cell>
          <cell r="F536" t="str">
            <v>09404</v>
          </cell>
          <cell r="G536" t="str">
            <v>PH9404</v>
          </cell>
          <cell r="H536" t="str">
            <v xml:space="preserve">B5V </v>
          </cell>
          <cell r="I536" t="str">
            <v xml:space="preserve">B5V </v>
          </cell>
          <cell r="J536" t="str">
            <v>36C</v>
          </cell>
          <cell r="K536">
            <v>48</v>
          </cell>
          <cell r="M536" t="str">
            <v>Thêm mới gửi ngày 11.1</v>
          </cell>
          <cell r="N536">
            <v>1</v>
          </cell>
          <cell r="O536">
            <v>44575</v>
          </cell>
          <cell r="Q536" t="str">
            <v>09404-V1_____ _</v>
          </cell>
          <cell r="S536">
            <v>44578</v>
          </cell>
          <cell r="X536" t="str">
            <v/>
          </cell>
          <cell r="Y536" t="str">
            <v>AL1</v>
          </cell>
          <cell r="AA536">
            <v>2202050</v>
          </cell>
          <cell r="AB536">
            <v>44572</v>
          </cell>
          <cell r="AD536">
            <v>44575</v>
          </cell>
          <cell r="AE536">
            <v>44574</v>
          </cell>
        </row>
        <row r="537">
          <cell r="B537">
            <v>266601</v>
          </cell>
          <cell r="C537">
            <v>266600</v>
          </cell>
          <cell r="E537" t="str">
            <v>NB9404</v>
          </cell>
          <cell r="F537" t="str">
            <v>09404</v>
          </cell>
          <cell r="G537" t="str">
            <v>PH9404</v>
          </cell>
          <cell r="H537" t="str">
            <v xml:space="preserve">B5V </v>
          </cell>
          <cell r="I537" t="str">
            <v xml:space="preserve">B5V </v>
          </cell>
          <cell r="J537" t="str">
            <v>36C</v>
          </cell>
          <cell r="K537">
            <v>54</v>
          </cell>
          <cell r="M537" t="str">
            <v>Thêm mới gửi ngày 11.1</v>
          </cell>
          <cell r="N537">
            <v>1</v>
          </cell>
          <cell r="O537">
            <v>44575</v>
          </cell>
          <cell r="Q537" t="str">
            <v>09404-V1_____ _</v>
          </cell>
          <cell r="S537">
            <v>44579</v>
          </cell>
          <cell r="X537" t="str">
            <v/>
          </cell>
          <cell r="Y537" t="str">
            <v>AL1</v>
          </cell>
          <cell r="AA537">
            <v>2202050</v>
          </cell>
          <cell r="AB537">
            <v>44572</v>
          </cell>
          <cell r="AD537">
            <v>44575</v>
          </cell>
          <cell r="AE537">
            <v>44574</v>
          </cell>
        </row>
        <row r="538">
          <cell r="B538"/>
          <cell r="C538"/>
          <cell r="D538"/>
          <cell r="E538"/>
          <cell r="F538"/>
          <cell r="G538"/>
          <cell r="H538"/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  <cell r="S538"/>
          <cell r="T538"/>
          <cell r="U538"/>
          <cell r="V538"/>
          <cell r="W538"/>
          <cell r="X538"/>
          <cell r="Y538"/>
          <cell r="Z538"/>
          <cell r="AA538"/>
          <cell r="AB538"/>
          <cell r="AC538"/>
          <cell r="AD538" t="str">
            <v/>
          </cell>
          <cell r="AE538">
            <v>44574</v>
          </cell>
        </row>
        <row r="539">
          <cell r="B539">
            <v>267049</v>
          </cell>
          <cell r="C539">
            <v>267048</v>
          </cell>
          <cell r="E539" t="str">
            <v>NB9428</v>
          </cell>
          <cell r="F539" t="str">
            <v>09428</v>
          </cell>
          <cell r="G539" t="str">
            <v>PH9428</v>
          </cell>
          <cell r="H539" t="str">
            <v xml:space="preserve">A2Q </v>
          </cell>
          <cell r="I539" t="str">
            <v xml:space="preserve">A2Q </v>
          </cell>
          <cell r="J539" t="str">
            <v>36B</v>
          </cell>
          <cell r="K539">
            <v>22</v>
          </cell>
          <cell r="M539" t="str">
            <v>Thêm mới gửi ngày 11.1</v>
          </cell>
          <cell r="N539">
            <v>1</v>
          </cell>
          <cell r="O539">
            <v>44575</v>
          </cell>
          <cell r="Q539" t="str">
            <v>Version convert___Priority list__ _</v>
          </cell>
          <cell r="S539">
            <v>44578</v>
          </cell>
          <cell r="X539" t="str">
            <v/>
          </cell>
          <cell r="Y539" t="str">
            <v>AL1</v>
          </cell>
          <cell r="AA539">
            <v>2202051</v>
          </cell>
          <cell r="AB539">
            <v>44572</v>
          </cell>
          <cell r="AD539">
            <v>44575</v>
          </cell>
          <cell r="AE539">
            <v>44574</v>
          </cell>
        </row>
        <row r="540">
          <cell r="B540">
            <v>267057</v>
          </cell>
          <cell r="C540">
            <v>267052</v>
          </cell>
          <cell r="E540" t="str">
            <v>NB9428</v>
          </cell>
          <cell r="F540" t="str">
            <v>09428</v>
          </cell>
          <cell r="G540" t="str">
            <v>PH9428</v>
          </cell>
          <cell r="H540" t="str">
            <v xml:space="preserve">A2Q </v>
          </cell>
          <cell r="I540" t="str">
            <v xml:space="preserve">A2Q </v>
          </cell>
          <cell r="J540" t="str">
            <v>34C</v>
          </cell>
          <cell r="K540">
            <v>22</v>
          </cell>
          <cell r="M540" t="str">
            <v>Thêm mới gửi ngày 11.1</v>
          </cell>
          <cell r="N540">
            <v>1</v>
          </cell>
          <cell r="O540">
            <v>44575</v>
          </cell>
          <cell r="Q540" t="str">
            <v>Version convert___Priority list__ _</v>
          </cell>
          <cell r="S540">
            <v>44578</v>
          </cell>
          <cell r="X540" t="str">
            <v/>
          </cell>
          <cell r="Y540" t="str">
            <v>AL1</v>
          </cell>
          <cell r="AA540">
            <v>2202051</v>
          </cell>
          <cell r="AB540">
            <v>44572</v>
          </cell>
          <cell r="AD540">
            <v>44575</v>
          </cell>
          <cell r="AE540">
            <v>44574</v>
          </cell>
        </row>
        <row r="541">
          <cell r="B541">
            <v>267059</v>
          </cell>
          <cell r="C541">
            <v>267058</v>
          </cell>
          <cell r="E541" t="str">
            <v>NB9428</v>
          </cell>
          <cell r="F541" t="str">
            <v>09428</v>
          </cell>
          <cell r="G541" t="str">
            <v>PH9428</v>
          </cell>
          <cell r="H541" t="str">
            <v xml:space="preserve">A2Q </v>
          </cell>
          <cell r="I541" t="str">
            <v xml:space="preserve">A2Q </v>
          </cell>
          <cell r="J541" t="str">
            <v>34B</v>
          </cell>
          <cell r="K541">
            <v>55</v>
          </cell>
          <cell r="M541" t="str">
            <v>Thêm mới gửi ngày 11.1</v>
          </cell>
          <cell r="N541">
            <v>1</v>
          </cell>
          <cell r="O541">
            <v>44575</v>
          </cell>
          <cell r="Q541" t="str">
            <v>Version convert_____ _</v>
          </cell>
          <cell r="S541">
            <v>44578</v>
          </cell>
          <cell r="X541" t="str">
            <v/>
          </cell>
          <cell r="Y541" t="str">
            <v>AL1</v>
          </cell>
          <cell r="AA541">
            <v>2202051</v>
          </cell>
          <cell r="AB541">
            <v>44572</v>
          </cell>
          <cell r="AD541">
            <v>44575</v>
          </cell>
          <cell r="AE541">
            <v>44574</v>
          </cell>
        </row>
        <row r="542">
          <cell r="B542">
            <v>267069</v>
          </cell>
          <cell r="C542">
            <v>267068</v>
          </cell>
          <cell r="E542" t="str">
            <v>NB9428</v>
          </cell>
          <cell r="F542" t="str">
            <v>09428</v>
          </cell>
          <cell r="G542" t="str">
            <v>PH9428</v>
          </cell>
          <cell r="H542" t="str">
            <v xml:space="preserve">A2Q </v>
          </cell>
          <cell r="I542" t="str">
            <v xml:space="preserve">A2Q </v>
          </cell>
          <cell r="J542" t="str">
            <v>38D</v>
          </cell>
          <cell r="K542">
            <v>27</v>
          </cell>
          <cell r="M542" t="str">
            <v>Thêm mới gửi ngày 11.1</v>
          </cell>
          <cell r="N542">
            <v>1</v>
          </cell>
          <cell r="O542">
            <v>44575</v>
          </cell>
          <cell r="Q542" t="str">
            <v>Version convert___Priority list__Ship lẻ thùng_</v>
          </cell>
          <cell r="S542">
            <v>44579</v>
          </cell>
          <cell r="X542" t="str">
            <v/>
          </cell>
          <cell r="Y542" t="str">
            <v>AL1</v>
          </cell>
          <cell r="AA542">
            <v>2202051</v>
          </cell>
          <cell r="AB542">
            <v>44572</v>
          </cell>
          <cell r="AD542">
            <v>44575</v>
          </cell>
          <cell r="AE542">
            <v>44574</v>
          </cell>
        </row>
        <row r="543">
          <cell r="B543"/>
          <cell r="C543"/>
          <cell r="D543"/>
          <cell r="E543"/>
          <cell r="F543"/>
          <cell r="G543"/>
          <cell r="H543"/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  <cell r="S543"/>
          <cell r="T543"/>
          <cell r="U543"/>
          <cell r="V543"/>
          <cell r="W543"/>
          <cell r="X543"/>
          <cell r="Y543"/>
          <cell r="Z543"/>
          <cell r="AA543"/>
          <cell r="AB543"/>
          <cell r="AC543"/>
          <cell r="AD543" t="str">
            <v/>
          </cell>
          <cell r="AE543">
            <v>44574</v>
          </cell>
        </row>
        <row r="544">
          <cell r="B544">
            <v>211751</v>
          </cell>
          <cell r="C544">
            <v>211750</v>
          </cell>
          <cell r="E544" t="str">
            <v>NB3385</v>
          </cell>
          <cell r="F544" t="str">
            <v>DF3385</v>
          </cell>
          <cell r="G544" t="str">
            <v>PH3385</v>
          </cell>
          <cell r="H544" t="str">
            <v xml:space="preserve">XBK </v>
          </cell>
          <cell r="I544" t="str">
            <v xml:space="preserve">XBK </v>
          </cell>
          <cell r="J544" t="str">
            <v>343D</v>
          </cell>
          <cell r="K544">
            <v>12</v>
          </cell>
          <cell r="M544" t="str">
            <v>Thêm mới gửi ngày 11.1</v>
          </cell>
          <cell r="N544">
            <v>1</v>
          </cell>
          <cell r="O544">
            <v>44576</v>
          </cell>
          <cell r="Q544" t="str">
            <v>Ver S_____ _</v>
          </cell>
          <cell r="S544">
            <v>44579</v>
          </cell>
          <cell r="X544" t="str">
            <v/>
          </cell>
          <cell r="Y544" t="str">
            <v>AL1</v>
          </cell>
          <cell r="AA544">
            <v>2202052</v>
          </cell>
          <cell r="AB544">
            <v>44572</v>
          </cell>
          <cell r="AD544">
            <v>44576</v>
          </cell>
          <cell r="AE544">
            <v>44575</v>
          </cell>
        </row>
        <row r="545">
          <cell r="B545">
            <v>722182</v>
          </cell>
          <cell r="C545">
            <v>722181</v>
          </cell>
          <cell r="E545" t="str">
            <v>NB3385</v>
          </cell>
          <cell r="F545" t="str">
            <v>DF3385</v>
          </cell>
          <cell r="G545" t="str">
            <v>PH3385</v>
          </cell>
          <cell r="H545" t="str">
            <v xml:space="preserve">XBK </v>
          </cell>
          <cell r="I545" t="str">
            <v xml:space="preserve">XBK </v>
          </cell>
          <cell r="J545" t="str">
            <v>403D</v>
          </cell>
          <cell r="K545">
            <v>21</v>
          </cell>
          <cell r="M545" t="str">
            <v>Thêm mới gửi ngày 11.1</v>
          </cell>
          <cell r="N545">
            <v>2</v>
          </cell>
          <cell r="O545">
            <v>44576</v>
          </cell>
          <cell r="Q545" t="str">
            <v>Ver S_____ _</v>
          </cell>
          <cell r="S545">
            <v>44579</v>
          </cell>
          <cell r="X545" t="str">
            <v/>
          </cell>
          <cell r="Y545" t="str">
            <v>AL1</v>
          </cell>
          <cell r="AA545">
            <v>2202052</v>
          </cell>
          <cell r="AB545">
            <v>44572</v>
          </cell>
          <cell r="AD545">
            <v>44576</v>
          </cell>
          <cell r="AE545">
            <v>44575</v>
          </cell>
        </row>
        <row r="546">
          <cell r="B546">
            <v>832559</v>
          </cell>
          <cell r="C546">
            <v>832558</v>
          </cell>
          <cell r="E546" t="str">
            <v>NB3385</v>
          </cell>
          <cell r="F546" t="str">
            <v>DF3385</v>
          </cell>
          <cell r="G546" t="str">
            <v>PH3385</v>
          </cell>
          <cell r="H546" t="str">
            <v xml:space="preserve">XBK </v>
          </cell>
          <cell r="I546" t="str">
            <v xml:space="preserve">XBK </v>
          </cell>
          <cell r="J546" t="str">
            <v>44D</v>
          </cell>
          <cell r="K546">
            <v>18</v>
          </cell>
          <cell r="M546" t="str">
            <v>Thêm mới gửi ngày 11.1</v>
          </cell>
          <cell r="N546">
            <v>1</v>
          </cell>
          <cell r="O546">
            <v>44576</v>
          </cell>
          <cell r="Q546" t="str">
            <v>Ver S_____ _</v>
          </cell>
          <cell r="S546">
            <v>44579</v>
          </cell>
          <cell r="X546" t="str">
            <v/>
          </cell>
          <cell r="Y546" t="str">
            <v>AL1</v>
          </cell>
          <cell r="AA546">
            <v>2202052</v>
          </cell>
          <cell r="AB546">
            <v>44572</v>
          </cell>
          <cell r="AD546">
            <v>44576</v>
          </cell>
          <cell r="AE546">
            <v>44575</v>
          </cell>
        </row>
        <row r="547">
          <cell r="B547">
            <v>832561</v>
          </cell>
          <cell r="C547">
            <v>832560</v>
          </cell>
          <cell r="E547" t="str">
            <v>NB3385</v>
          </cell>
          <cell r="F547" t="str">
            <v>DF3385</v>
          </cell>
          <cell r="G547" t="str">
            <v>PH3385</v>
          </cell>
          <cell r="H547" t="str">
            <v xml:space="preserve">XBK </v>
          </cell>
          <cell r="I547" t="str">
            <v xml:space="preserve">XBK </v>
          </cell>
          <cell r="J547" t="str">
            <v>343D</v>
          </cell>
          <cell r="K547">
            <v>12</v>
          </cell>
          <cell r="M547" t="str">
            <v>Thêm mới gửi ngày 11.1</v>
          </cell>
          <cell r="N547">
            <v>1</v>
          </cell>
          <cell r="O547">
            <v>44576</v>
          </cell>
          <cell r="Q547" t="str">
            <v>Ver S_____ _</v>
          </cell>
          <cell r="S547">
            <v>44579</v>
          </cell>
          <cell r="X547" t="str">
            <v/>
          </cell>
          <cell r="Y547" t="str">
            <v>AL1</v>
          </cell>
          <cell r="AA547">
            <v>2202052</v>
          </cell>
          <cell r="AB547">
            <v>44572</v>
          </cell>
          <cell r="AD547">
            <v>44576</v>
          </cell>
          <cell r="AE547">
            <v>44575</v>
          </cell>
        </row>
        <row r="548">
          <cell r="B548"/>
          <cell r="C548"/>
          <cell r="D548"/>
          <cell r="E548"/>
          <cell r="F548"/>
          <cell r="G548"/>
          <cell r="H548"/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  <cell r="S548"/>
          <cell r="T548"/>
          <cell r="U548"/>
          <cell r="V548"/>
          <cell r="W548"/>
          <cell r="X548"/>
          <cell r="Y548"/>
          <cell r="Z548"/>
          <cell r="AA548"/>
          <cell r="AB548"/>
          <cell r="AC548"/>
          <cell r="AD548" t="str">
            <v/>
          </cell>
          <cell r="AE548">
            <v>44575</v>
          </cell>
        </row>
        <row r="549">
          <cell r="B549">
            <v>505159</v>
          </cell>
          <cell r="C549">
            <v>505158</v>
          </cell>
          <cell r="E549" t="str">
            <v>NB3W11</v>
          </cell>
          <cell r="F549" t="str">
            <v>DF3W11</v>
          </cell>
          <cell r="G549" t="str">
            <v>PH3W11</v>
          </cell>
          <cell r="H549" t="str">
            <v xml:space="preserve">100 </v>
          </cell>
          <cell r="I549" t="str">
            <v xml:space="preserve">100 </v>
          </cell>
          <cell r="J549" t="str">
            <v>36DD</v>
          </cell>
          <cell r="K549">
            <v>50</v>
          </cell>
          <cell r="M549" t="str">
            <v>Thêm mới gửi ngày 11.1</v>
          </cell>
          <cell r="N549">
            <v>1</v>
          </cell>
          <cell r="O549">
            <v>44575</v>
          </cell>
          <cell r="Q549" t="str">
            <v xml:space="preserve">_____ _Deviation 3092: sử dụng AD1949XNC------00 thay thế cho AD4007XNC------00 </v>
          </cell>
          <cell r="S549">
            <v>44578</v>
          </cell>
          <cell r="X549" t="str">
            <v/>
          </cell>
          <cell r="Y549" t="str">
            <v>AL1</v>
          </cell>
          <cell r="AA549">
            <v>2202053</v>
          </cell>
          <cell r="AB549">
            <v>44572</v>
          </cell>
          <cell r="AD549">
            <v>44575</v>
          </cell>
          <cell r="AE549">
            <v>44574</v>
          </cell>
        </row>
        <row r="550">
          <cell r="B550">
            <v>505161</v>
          </cell>
          <cell r="C550">
            <v>505160</v>
          </cell>
          <cell r="E550" t="str">
            <v>NB3W11</v>
          </cell>
          <cell r="F550" t="str">
            <v>DF3W11</v>
          </cell>
          <cell r="G550" t="str">
            <v>PH3W11</v>
          </cell>
          <cell r="H550" t="str">
            <v xml:space="preserve">100 </v>
          </cell>
          <cell r="I550" t="str">
            <v xml:space="preserve">100 </v>
          </cell>
          <cell r="J550" t="str">
            <v>38B</v>
          </cell>
          <cell r="K550">
            <v>42</v>
          </cell>
          <cell r="M550" t="str">
            <v>Thêm mới gửi ngày 11.1</v>
          </cell>
          <cell r="N550">
            <v>1</v>
          </cell>
          <cell r="O550">
            <v>44575</v>
          </cell>
          <cell r="Q550" t="str">
            <v xml:space="preserve">_____ _Deviation 3092: sử dụng AD1949XNC------00 thay thế cho AD4007XNC------00 </v>
          </cell>
          <cell r="S550">
            <v>44578</v>
          </cell>
          <cell r="X550" t="str">
            <v/>
          </cell>
          <cell r="Y550" t="str">
            <v>AL1</v>
          </cell>
          <cell r="AA550">
            <v>2202053</v>
          </cell>
          <cell r="AB550">
            <v>44572</v>
          </cell>
          <cell r="AD550">
            <v>44575</v>
          </cell>
          <cell r="AE550">
            <v>44574</v>
          </cell>
        </row>
        <row r="551">
          <cell r="B551">
            <v>505163</v>
          </cell>
          <cell r="C551">
            <v>505162</v>
          </cell>
          <cell r="E551" t="str">
            <v>NB3W11</v>
          </cell>
          <cell r="F551" t="str">
            <v>DF3W11</v>
          </cell>
          <cell r="G551" t="str">
            <v>PH3W11</v>
          </cell>
          <cell r="H551" t="str">
            <v xml:space="preserve">100 </v>
          </cell>
          <cell r="I551" t="str">
            <v xml:space="preserve">100 </v>
          </cell>
          <cell r="J551" t="str">
            <v>36D</v>
          </cell>
          <cell r="K551">
            <v>54</v>
          </cell>
          <cell r="M551" t="str">
            <v>Thêm mới gửi ngày 11.1</v>
          </cell>
          <cell r="N551">
            <v>1</v>
          </cell>
          <cell r="O551">
            <v>44575</v>
          </cell>
          <cell r="Q551" t="str">
            <v xml:space="preserve">_____ _Deviation 3092: sử dụng AD1949XNC------00 thay thế cho AD4007XNC------00 </v>
          </cell>
          <cell r="S551">
            <v>44579</v>
          </cell>
          <cell r="X551" t="str">
            <v/>
          </cell>
          <cell r="Y551" t="str">
            <v>AL1</v>
          </cell>
          <cell r="AA551">
            <v>2202053</v>
          </cell>
          <cell r="AB551">
            <v>44572</v>
          </cell>
          <cell r="AD551">
            <v>44575</v>
          </cell>
          <cell r="AE551">
            <v>44574</v>
          </cell>
        </row>
        <row r="552">
          <cell r="B552">
            <v>505167</v>
          </cell>
          <cell r="C552">
            <v>505166</v>
          </cell>
          <cell r="E552" t="str">
            <v>NB3W11</v>
          </cell>
          <cell r="F552" t="str">
            <v>DF3W11</v>
          </cell>
          <cell r="G552" t="str">
            <v>PH3W11</v>
          </cell>
          <cell r="H552" t="str">
            <v xml:space="preserve">100 </v>
          </cell>
          <cell r="I552" t="str">
            <v xml:space="preserve">100 </v>
          </cell>
          <cell r="J552" t="str">
            <v>40C</v>
          </cell>
          <cell r="K552">
            <v>52</v>
          </cell>
          <cell r="M552" t="str">
            <v>Thêm mới gửi ngày 11.1</v>
          </cell>
          <cell r="N552">
            <v>1</v>
          </cell>
          <cell r="O552">
            <v>44575</v>
          </cell>
          <cell r="Q552" t="str">
            <v xml:space="preserve">_____ _Deviation 3092: sử dụng AD1949XNC------00 thay thế cho AD4007XNC------00 </v>
          </cell>
          <cell r="S552">
            <v>44579</v>
          </cell>
          <cell r="X552" t="str">
            <v/>
          </cell>
          <cell r="Y552" t="str">
            <v>AL1</v>
          </cell>
          <cell r="AA552">
            <v>2202053</v>
          </cell>
          <cell r="AB552">
            <v>44572</v>
          </cell>
          <cell r="AD552">
            <v>44575</v>
          </cell>
          <cell r="AE552">
            <v>44574</v>
          </cell>
        </row>
        <row r="553">
          <cell r="B553"/>
          <cell r="C553"/>
          <cell r="D553"/>
          <cell r="E553"/>
          <cell r="F553"/>
          <cell r="G553"/>
          <cell r="H553"/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  <cell r="S553"/>
          <cell r="T553"/>
          <cell r="U553"/>
          <cell r="V553"/>
          <cell r="W553"/>
          <cell r="X553"/>
          <cell r="Y553"/>
          <cell r="Z553"/>
          <cell r="AA553"/>
          <cell r="AB553"/>
          <cell r="AC553"/>
          <cell r="AD553" t="str">
            <v/>
          </cell>
          <cell r="AE553">
            <v>44574</v>
          </cell>
        </row>
        <row r="554">
          <cell r="B554">
            <v>265580</v>
          </cell>
          <cell r="C554">
            <v>265579</v>
          </cell>
          <cell r="E554" t="str">
            <v>NB3W1P</v>
          </cell>
          <cell r="F554" t="str">
            <v>DF3W11</v>
          </cell>
          <cell r="G554" t="str">
            <v>PH3W11</v>
          </cell>
          <cell r="H554" t="str">
            <v xml:space="preserve">PG1 </v>
          </cell>
          <cell r="I554" t="str">
            <v xml:space="preserve">PG1 </v>
          </cell>
          <cell r="J554" t="str">
            <v>36D</v>
          </cell>
          <cell r="K554">
            <v>27</v>
          </cell>
          <cell r="M554" t="str">
            <v>Thêm mới gửi ngày 11.1</v>
          </cell>
          <cell r="N554">
            <v>1</v>
          </cell>
          <cell r="O554">
            <v>44576</v>
          </cell>
          <cell r="Q554" t="str">
            <v xml:space="preserve">___Priority list__ _Deviation 3092: sử dụng AD1949XNC------00 thay thế cho AD4007XNC------00 </v>
          </cell>
          <cell r="S554">
            <v>44579</v>
          </cell>
          <cell r="X554" t="str">
            <v/>
          </cell>
          <cell r="Y554" t="str">
            <v>AL1</v>
          </cell>
          <cell r="AA554">
            <v>2202054</v>
          </cell>
          <cell r="AB554">
            <v>44572</v>
          </cell>
          <cell r="AD554">
            <v>44576</v>
          </cell>
          <cell r="AE554">
            <v>44575</v>
          </cell>
        </row>
        <row r="555">
          <cell r="B555">
            <v>265582</v>
          </cell>
          <cell r="C555">
            <v>265581</v>
          </cell>
          <cell r="E555" t="str">
            <v>NB3W1P</v>
          </cell>
          <cell r="F555" t="str">
            <v>DF3W11</v>
          </cell>
          <cell r="G555" t="str">
            <v>PH3W11</v>
          </cell>
          <cell r="H555" t="str">
            <v xml:space="preserve">PG1 </v>
          </cell>
          <cell r="I555" t="str">
            <v xml:space="preserve">PG1 </v>
          </cell>
          <cell r="J555" t="str">
            <v>38C</v>
          </cell>
          <cell r="K555">
            <v>24</v>
          </cell>
          <cell r="M555" t="str">
            <v>Thêm mới gửi ngày 11.1</v>
          </cell>
          <cell r="N555">
            <v>1</v>
          </cell>
          <cell r="O555">
            <v>44576</v>
          </cell>
          <cell r="Q555" t="str">
            <v xml:space="preserve">_____ _Deviation 3092: sử dụng AD1949XNC------00 thay thế cho AD4007XNC------00 </v>
          </cell>
          <cell r="S555">
            <v>44579</v>
          </cell>
          <cell r="X555" t="str">
            <v/>
          </cell>
          <cell r="Y555" t="str">
            <v>AL1</v>
          </cell>
          <cell r="AA555">
            <v>2202054</v>
          </cell>
          <cell r="AB555">
            <v>44572</v>
          </cell>
          <cell r="AD555">
            <v>44576</v>
          </cell>
          <cell r="AE555">
            <v>44575</v>
          </cell>
        </row>
        <row r="556">
          <cell r="B556">
            <v>265587</v>
          </cell>
          <cell r="C556">
            <v>265586</v>
          </cell>
          <cell r="E556" t="str">
            <v>NB3W1P</v>
          </cell>
          <cell r="F556" t="str">
            <v>DF3W11</v>
          </cell>
          <cell r="G556" t="str">
            <v>PH3W11</v>
          </cell>
          <cell r="H556" t="str">
            <v xml:space="preserve">PG1 </v>
          </cell>
          <cell r="I556" t="str">
            <v xml:space="preserve">PG1 </v>
          </cell>
          <cell r="J556" t="str">
            <v>36DD</v>
          </cell>
          <cell r="K556">
            <v>12</v>
          </cell>
          <cell r="M556" t="str">
            <v>Thêm mới gửi ngày 11.1</v>
          </cell>
          <cell r="N556">
            <v>1</v>
          </cell>
          <cell r="O556">
            <v>44576</v>
          </cell>
          <cell r="Q556" t="str">
            <v xml:space="preserve">___Priority list__ _Deviation 3092: sử dụng AD1949XNC------00 thay thế cho AD4007XNC------00 </v>
          </cell>
          <cell r="S556">
            <v>44579</v>
          </cell>
          <cell r="X556" t="str">
            <v/>
          </cell>
          <cell r="Y556" t="str">
            <v>AL1</v>
          </cell>
          <cell r="AA556">
            <v>2202054</v>
          </cell>
          <cell r="AB556">
            <v>44572</v>
          </cell>
          <cell r="AD556">
            <v>44576</v>
          </cell>
          <cell r="AE556">
            <v>44575</v>
          </cell>
        </row>
        <row r="557">
          <cell r="B557">
            <v>265591</v>
          </cell>
          <cell r="C557">
            <v>265590</v>
          </cell>
          <cell r="E557" t="str">
            <v>NB3W1P</v>
          </cell>
          <cell r="F557" t="str">
            <v>DF3W11</v>
          </cell>
          <cell r="G557" t="str">
            <v>PH3W11</v>
          </cell>
          <cell r="H557" t="str">
            <v xml:space="preserve">PG1 </v>
          </cell>
          <cell r="I557" t="str">
            <v xml:space="preserve">PG1 </v>
          </cell>
          <cell r="J557" t="str">
            <v>40D</v>
          </cell>
          <cell r="K557">
            <v>14</v>
          </cell>
          <cell r="M557" t="str">
            <v>Thêm mới gửi ngày 11.1</v>
          </cell>
          <cell r="N557">
            <v>1</v>
          </cell>
          <cell r="O557">
            <v>44576</v>
          </cell>
          <cell r="Q557" t="str">
            <v xml:space="preserve">___Priority list__ _Deviation 3092: sử dụng AD1949XNC------00 thay thế cho AD4007XNC------00 </v>
          </cell>
          <cell r="S557">
            <v>44579</v>
          </cell>
          <cell r="X557" t="str">
            <v/>
          </cell>
          <cell r="Y557" t="str">
            <v>AL1</v>
          </cell>
          <cell r="AA557">
            <v>2202054</v>
          </cell>
          <cell r="AB557">
            <v>44572</v>
          </cell>
          <cell r="AD557">
            <v>44576</v>
          </cell>
          <cell r="AE557">
            <v>44575</v>
          </cell>
        </row>
        <row r="558">
          <cell r="B558">
            <v>265594</v>
          </cell>
          <cell r="C558">
            <v>265592</v>
          </cell>
          <cell r="E558" t="str">
            <v>NB3W1P</v>
          </cell>
          <cell r="F558" t="str">
            <v>DF3W11</v>
          </cell>
          <cell r="G558" t="str">
            <v>PH3W11</v>
          </cell>
          <cell r="H558" t="str">
            <v xml:space="preserve">PG1 </v>
          </cell>
          <cell r="I558" t="str">
            <v xml:space="preserve">PG1 </v>
          </cell>
          <cell r="J558" t="str">
            <v>42C</v>
          </cell>
          <cell r="K558">
            <v>12</v>
          </cell>
          <cell r="M558" t="str">
            <v>Thêm mới gửi ngày 11.1</v>
          </cell>
          <cell r="N558">
            <v>1</v>
          </cell>
          <cell r="O558">
            <v>44576</v>
          </cell>
          <cell r="Q558" t="str">
            <v xml:space="preserve">_____ _Deviation 3092: sử dụng AD1949XNC------00 thay thế cho AD4007XNC------00 </v>
          </cell>
          <cell r="S558">
            <v>44579</v>
          </cell>
          <cell r="X558" t="str">
            <v/>
          </cell>
          <cell r="Y558" t="str">
            <v>AL1</v>
          </cell>
          <cell r="AA558">
            <v>2202054</v>
          </cell>
          <cell r="AB558">
            <v>44572</v>
          </cell>
          <cell r="AD558">
            <v>44576</v>
          </cell>
          <cell r="AE558">
            <v>44575</v>
          </cell>
        </row>
        <row r="559">
          <cell r="B559"/>
          <cell r="C559"/>
          <cell r="D559"/>
          <cell r="E559"/>
          <cell r="F559"/>
          <cell r="G559"/>
          <cell r="H559"/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  <cell r="S559"/>
          <cell r="T559"/>
          <cell r="U559"/>
          <cell r="V559"/>
          <cell r="W559"/>
          <cell r="X559"/>
          <cell r="Y559"/>
          <cell r="Z559"/>
          <cell r="AA559"/>
          <cell r="AB559"/>
          <cell r="AC559"/>
          <cell r="AD559" t="str">
            <v/>
          </cell>
          <cell r="AE559">
            <v>44575</v>
          </cell>
        </row>
        <row r="560">
          <cell r="B560">
            <v>265649</v>
          </cell>
          <cell r="C560">
            <v>265648</v>
          </cell>
          <cell r="E560" t="str">
            <v>NB3W11</v>
          </cell>
          <cell r="F560" t="str">
            <v>DF3W11</v>
          </cell>
          <cell r="G560" t="str">
            <v>PH3W11</v>
          </cell>
          <cell r="H560" t="str">
            <v xml:space="preserve">XBK </v>
          </cell>
          <cell r="I560" t="str">
            <v xml:space="preserve">XBK </v>
          </cell>
          <cell r="J560" t="str">
            <v>38B</v>
          </cell>
          <cell r="K560">
            <v>12</v>
          </cell>
          <cell r="M560" t="str">
            <v>Thêm mới gửi ngày 11.1</v>
          </cell>
          <cell r="N560">
            <v>2</v>
          </cell>
          <cell r="O560">
            <v>44575</v>
          </cell>
          <cell r="Q560" t="str">
            <v xml:space="preserve">___Priority list__ _Deviation 3092: sử dụng AD1949XNC------00 thay thế cho AD4007XNC------00 </v>
          </cell>
          <cell r="S560">
            <v>44578</v>
          </cell>
          <cell r="X560" t="str">
            <v/>
          </cell>
          <cell r="Y560" t="str">
            <v>AL1</v>
          </cell>
          <cell r="AA560">
            <v>2202055</v>
          </cell>
          <cell r="AB560">
            <v>44572</v>
          </cell>
          <cell r="AD560">
            <v>44575</v>
          </cell>
          <cell r="AE560">
            <v>44574</v>
          </cell>
        </row>
        <row r="561">
          <cell r="B561">
            <v>265656</v>
          </cell>
          <cell r="C561">
            <v>265653</v>
          </cell>
          <cell r="E561" t="str">
            <v>NB3W11</v>
          </cell>
          <cell r="F561" t="str">
            <v>DF3W11</v>
          </cell>
          <cell r="G561" t="str">
            <v>PH3W11</v>
          </cell>
          <cell r="H561" t="str">
            <v xml:space="preserve">XBK </v>
          </cell>
          <cell r="I561" t="str">
            <v xml:space="preserve">XBK </v>
          </cell>
          <cell r="J561" t="str">
            <v>40B</v>
          </cell>
          <cell r="K561">
            <v>12</v>
          </cell>
          <cell r="M561" t="str">
            <v>Thêm mới gửi ngày 11.1</v>
          </cell>
          <cell r="N561">
            <v>1</v>
          </cell>
          <cell r="O561">
            <v>44575</v>
          </cell>
          <cell r="Q561" t="str">
            <v xml:space="preserve">_____ _Deviation 3092: sử dụng AD1949XNC------00 thay thế cho AD4007XNC------00 </v>
          </cell>
          <cell r="S561">
            <v>44578</v>
          </cell>
          <cell r="X561" t="str">
            <v/>
          </cell>
          <cell r="Y561" t="str">
            <v>AL1</v>
          </cell>
          <cell r="AA561">
            <v>2202055</v>
          </cell>
          <cell r="AB561">
            <v>44572</v>
          </cell>
          <cell r="AD561">
            <v>44575</v>
          </cell>
          <cell r="AE561">
            <v>44574</v>
          </cell>
        </row>
        <row r="562">
          <cell r="B562">
            <v>265658</v>
          </cell>
          <cell r="C562">
            <v>265657</v>
          </cell>
          <cell r="E562" t="str">
            <v>NB3W11</v>
          </cell>
          <cell r="F562" t="str">
            <v>DF3W11</v>
          </cell>
          <cell r="G562" t="str">
            <v>PH3W11</v>
          </cell>
          <cell r="H562" t="str">
            <v xml:space="preserve">XBK </v>
          </cell>
          <cell r="I562" t="str">
            <v xml:space="preserve">XBK </v>
          </cell>
          <cell r="J562" t="str">
            <v>36C</v>
          </cell>
          <cell r="K562">
            <v>28</v>
          </cell>
          <cell r="M562" t="str">
            <v>Thêm mới gửi ngày 11.1</v>
          </cell>
          <cell r="N562">
            <v>1</v>
          </cell>
          <cell r="O562">
            <v>44575</v>
          </cell>
          <cell r="Q562" t="str">
            <v xml:space="preserve">_____ _Deviation 3092: sử dụng AD1949XNC------00 thay thế cho AD4007XNC------00 </v>
          </cell>
          <cell r="S562">
            <v>44578</v>
          </cell>
          <cell r="X562" t="str">
            <v/>
          </cell>
          <cell r="Y562" t="str">
            <v>AL1</v>
          </cell>
          <cell r="AA562">
            <v>2202055</v>
          </cell>
          <cell r="AB562">
            <v>44572</v>
          </cell>
          <cell r="AD562">
            <v>44575</v>
          </cell>
          <cell r="AE562">
            <v>44574</v>
          </cell>
        </row>
        <row r="563">
          <cell r="B563">
            <v>265660</v>
          </cell>
          <cell r="C563">
            <v>265659</v>
          </cell>
          <cell r="E563" t="str">
            <v>NB3W11</v>
          </cell>
          <cell r="F563" t="str">
            <v>DF3W11</v>
          </cell>
          <cell r="G563" t="str">
            <v>PH3W11</v>
          </cell>
          <cell r="H563" t="str">
            <v xml:space="preserve">XBK </v>
          </cell>
          <cell r="I563" t="str">
            <v xml:space="preserve">XBK </v>
          </cell>
          <cell r="J563" t="str">
            <v>38DD</v>
          </cell>
          <cell r="K563">
            <v>14</v>
          </cell>
          <cell r="M563" t="str">
            <v>Thêm mới gửi ngày 11.1</v>
          </cell>
          <cell r="N563">
            <v>1</v>
          </cell>
          <cell r="O563">
            <v>44575</v>
          </cell>
          <cell r="Q563" t="str">
            <v xml:space="preserve">_____ _Deviation 3092: sử dụng AD1949XNC------00 thay thế cho AD4007XNC------00 </v>
          </cell>
          <cell r="S563">
            <v>44578</v>
          </cell>
          <cell r="X563" t="str">
            <v/>
          </cell>
          <cell r="Y563" t="str">
            <v>AL1</v>
          </cell>
          <cell r="AA563">
            <v>2202055</v>
          </cell>
          <cell r="AB563">
            <v>44572</v>
          </cell>
          <cell r="AD563">
            <v>44575</v>
          </cell>
          <cell r="AE563">
            <v>44574</v>
          </cell>
        </row>
        <row r="564">
          <cell r="B564">
            <v>265682</v>
          </cell>
          <cell r="C564">
            <v>265681</v>
          </cell>
          <cell r="E564" t="str">
            <v>NB3W11</v>
          </cell>
          <cell r="F564" t="str">
            <v>DF3W11</v>
          </cell>
          <cell r="G564" t="str">
            <v>PH3W11</v>
          </cell>
          <cell r="H564" t="str">
            <v xml:space="preserve">XBK </v>
          </cell>
          <cell r="I564" t="str">
            <v xml:space="preserve">XBK </v>
          </cell>
          <cell r="J564" t="str">
            <v>34D</v>
          </cell>
          <cell r="K564">
            <v>18</v>
          </cell>
          <cell r="M564" t="str">
            <v>Thêm mới gửi ngày 11.1</v>
          </cell>
          <cell r="N564">
            <v>1</v>
          </cell>
          <cell r="O564">
            <v>44575</v>
          </cell>
          <cell r="Q564" t="str">
            <v xml:space="preserve">___Priority list__ _Deviation 3092: sử dụng AD1949XNC------00 thay thế cho AD4007XNC------00 </v>
          </cell>
          <cell r="S564">
            <v>44578</v>
          </cell>
          <cell r="X564" t="str">
            <v/>
          </cell>
          <cell r="Y564" t="str">
            <v>AL1</v>
          </cell>
          <cell r="AA564">
            <v>2202055</v>
          </cell>
          <cell r="AB564">
            <v>44572</v>
          </cell>
          <cell r="AD564">
            <v>44575</v>
          </cell>
          <cell r="AE564">
            <v>44574</v>
          </cell>
        </row>
        <row r="565">
          <cell r="B565">
            <v>265686</v>
          </cell>
          <cell r="C565">
            <v>265685</v>
          </cell>
          <cell r="E565" t="str">
            <v>NB3W11</v>
          </cell>
          <cell r="F565" t="str">
            <v>DF3W11</v>
          </cell>
          <cell r="G565" t="str">
            <v>PH3W11</v>
          </cell>
          <cell r="H565" t="str">
            <v xml:space="preserve">XBK </v>
          </cell>
          <cell r="I565" t="str">
            <v xml:space="preserve">XBK </v>
          </cell>
          <cell r="J565" t="str">
            <v>40C</v>
          </cell>
          <cell r="K565">
            <v>12</v>
          </cell>
          <cell r="M565" t="str">
            <v>Thêm mới gửi ngày 11.1</v>
          </cell>
          <cell r="N565">
            <v>1</v>
          </cell>
          <cell r="O565">
            <v>44575</v>
          </cell>
          <cell r="Q565" t="str">
            <v xml:space="preserve">_____ _Deviation 3092: sử dụng AD1949XNC------00 thay thế cho AD4007XNC------00 </v>
          </cell>
          <cell r="S565">
            <v>44578</v>
          </cell>
          <cell r="X565" t="str">
            <v/>
          </cell>
          <cell r="Y565" t="str">
            <v>AL1</v>
          </cell>
          <cell r="AA565">
            <v>2202055</v>
          </cell>
          <cell r="AB565">
            <v>44572</v>
          </cell>
          <cell r="AD565">
            <v>44575</v>
          </cell>
          <cell r="AE565">
            <v>44574</v>
          </cell>
        </row>
        <row r="566">
          <cell r="B566"/>
          <cell r="C566"/>
          <cell r="D566"/>
          <cell r="E566"/>
          <cell r="F566"/>
          <cell r="G566"/>
          <cell r="H566"/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  <cell r="S566"/>
          <cell r="T566"/>
          <cell r="U566"/>
          <cell r="V566"/>
          <cell r="W566"/>
          <cell r="X566"/>
          <cell r="Y566"/>
          <cell r="Z566"/>
          <cell r="AA566"/>
          <cell r="AB566"/>
          <cell r="AC566"/>
          <cell r="AD566" t="str">
            <v/>
          </cell>
          <cell r="AE566">
            <v>44574</v>
          </cell>
        </row>
        <row r="567">
          <cell r="B567">
            <v>711930</v>
          </cell>
          <cell r="C567">
            <v>711929</v>
          </cell>
          <cell r="E567" t="str">
            <v>NB6543</v>
          </cell>
          <cell r="F567" t="str">
            <v>DF6543</v>
          </cell>
          <cell r="G567" t="str">
            <v>PH6543</v>
          </cell>
          <cell r="H567" t="str">
            <v xml:space="preserve">100 </v>
          </cell>
          <cell r="I567" t="str">
            <v xml:space="preserve">100 </v>
          </cell>
          <cell r="J567" t="str">
            <v>38B</v>
          </cell>
          <cell r="K567">
            <v>30</v>
          </cell>
          <cell r="M567" t="str">
            <v>Thêm mới gửi ngày 11.1</v>
          </cell>
          <cell r="N567">
            <v>1</v>
          </cell>
          <cell r="O567">
            <v>44575</v>
          </cell>
          <cell r="Q567" t="str">
            <v>_____ _</v>
          </cell>
          <cell r="S567">
            <v>44578</v>
          </cell>
          <cell r="X567" t="str">
            <v/>
          </cell>
          <cell r="Y567" t="str">
            <v>AL1</v>
          </cell>
          <cell r="AA567">
            <v>2202056</v>
          </cell>
          <cell r="AB567">
            <v>44572</v>
          </cell>
          <cell r="AD567">
            <v>44575</v>
          </cell>
          <cell r="AE567">
            <v>44574</v>
          </cell>
        </row>
        <row r="568">
          <cell r="B568">
            <v>711932</v>
          </cell>
          <cell r="C568">
            <v>711931</v>
          </cell>
          <cell r="E568" t="str">
            <v>NB6543</v>
          </cell>
          <cell r="F568" t="str">
            <v>DF6543</v>
          </cell>
          <cell r="G568" t="str">
            <v>PH6543</v>
          </cell>
          <cell r="H568" t="str">
            <v xml:space="preserve">100 </v>
          </cell>
          <cell r="I568" t="str">
            <v xml:space="preserve">100 </v>
          </cell>
          <cell r="J568" t="str">
            <v>36B</v>
          </cell>
          <cell r="K568">
            <v>55</v>
          </cell>
          <cell r="M568" t="str">
            <v>Thêm mới gửi ngày 11.1</v>
          </cell>
          <cell r="N568">
            <v>1</v>
          </cell>
          <cell r="O568">
            <v>44575</v>
          </cell>
          <cell r="Q568" t="str">
            <v>_____ _</v>
          </cell>
          <cell r="S568">
            <v>44578</v>
          </cell>
          <cell r="X568" t="str">
            <v/>
          </cell>
          <cell r="Y568" t="str">
            <v>AL1</v>
          </cell>
          <cell r="AA568">
            <v>2202056</v>
          </cell>
          <cell r="AB568">
            <v>44572</v>
          </cell>
          <cell r="AD568">
            <v>44575</v>
          </cell>
          <cell r="AE568">
            <v>44574</v>
          </cell>
        </row>
        <row r="569">
          <cell r="B569">
            <v>711934</v>
          </cell>
          <cell r="C569">
            <v>711933</v>
          </cell>
          <cell r="E569" t="str">
            <v>NB6543</v>
          </cell>
          <cell r="F569" t="str">
            <v>DF6543</v>
          </cell>
          <cell r="G569" t="str">
            <v>PH6543</v>
          </cell>
          <cell r="H569" t="str">
            <v xml:space="preserve">100 </v>
          </cell>
          <cell r="I569" t="str">
            <v xml:space="preserve">100 </v>
          </cell>
          <cell r="J569" t="str">
            <v>38B</v>
          </cell>
          <cell r="K569">
            <v>35</v>
          </cell>
          <cell r="M569" t="str">
            <v>Thêm mới gửi ngày 11.1</v>
          </cell>
          <cell r="N569">
            <v>1</v>
          </cell>
          <cell r="O569">
            <v>44575</v>
          </cell>
          <cell r="Q569" t="str">
            <v>_____ _</v>
          </cell>
          <cell r="S569">
            <v>44578</v>
          </cell>
          <cell r="X569" t="str">
            <v/>
          </cell>
          <cell r="Y569" t="str">
            <v>AL1</v>
          </cell>
          <cell r="AA569">
            <v>2202056</v>
          </cell>
          <cell r="AB569">
            <v>44572</v>
          </cell>
          <cell r="AD569">
            <v>44575</v>
          </cell>
          <cell r="AE569">
            <v>44574</v>
          </cell>
        </row>
        <row r="570">
          <cell r="B570">
            <v>711936</v>
          </cell>
          <cell r="C570">
            <v>711935</v>
          </cell>
          <cell r="E570" t="str">
            <v>NB6543</v>
          </cell>
          <cell r="F570" t="str">
            <v>DF6543</v>
          </cell>
          <cell r="G570" t="str">
            <v>PH6543</v>
          </cell>
          <cell r="H570" t="str">
            <v xml:space="preserve">100 </v>
          </cell>
          <cell r="I570" t="str">
            <v xml:space="preserve">100 </v>
          </cell>
          <cell r="J570" t="str">
            <v>34D</v>
          </cell>
          <cell r="K570">
            <v>30</v>
          </cell>
          <cell r="M570" t="str">
            <v>Thêm mới gửi ngày 11.1</v>
          </cell>
          <cell r="N570">
            <v>1</v>
          </cell>
          <cell r="O570">
            <v>44575</v>
          </cell>
          <cell r="Q570" t="str">
            <v>_____ _</v>
          </cell>
          <cell r="S570">
            <v>44579</v>
          </cell>
          <cell r="X570" t="str">
            <v/>
          </cell>
          <cell r="Y570" t="str">
            <v>AL1</v>
          </cell>
          <cell r="AA570">
            <v>2202056</v>
          </cell>
          <cell r="AB570">
            <v>44572</v>
          </cell>
          <cell r="AD570">
            <v>44575</v>
          </cell>
          <cell r="AE570">
            <v>44574</v>
          </cell>
        </row>
        <row r="571">
          <cell r="B571">
            <v>711940</v>
          </cell>
          <cell r="C571">
            <v>711939</v>
          </cell>
          <cell r="E571" t="str">
            <v>NB6543</v>
          </cell>
          <cell r="F571" t="str">
            <v>DF6543</v>
          </cell>
          <cell r="G571" t="str">
            <v>PH6543</v>
          </cell>
          <cell r="H571" t="str">
            <v xml:space="preserve">100 </v>
          </cell>
          <cell r="I571" t="str">
            <v xml:space="preserve">100 </v>
          </cell>
          <cell r="J571" t="str">
            <v>34D</v>
          </cell>
          <cell r="K571">
            <v>35</v>
          </cell>
          <cell r="M571" t="str">
            <v>Thêm mới gửi ngày 11.1</v>
          </cell>
          <cell r="N571">
            <v>1</v>
          </cell>
          <cell r="O571">
            <v>44575</v>
          </cell>
          <cell r="Q571" t="str">
            <v>_____ _</v>
          </cell>
          <cell r="S571">
            <v>44579</v>
          </cell>
          <cell r="X571" t="str">
            <v/>
          </cell>
          <cell r="Y571" t="str">
            <v>AL1</v>
          </cell>
          <cell r="AA571">
            <v>2202056</v>
          </cell>
          <cell r="AB571">
            <v>44572</v>
          </cell>
          <cell r="AD571">
            <v>44575</v>
          </cell>
          <cell r="AE571">
            <v>44574</v>
          </cell>
        </row>
        <row r="572">
          <cell r="B572"/>
          <cell r="C572"/>
          <cell r="D572"/>
          <cell r="E572"/>
          <cell r="F572"/>
          <cell r="G572"/>
          <cell r="H572"/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  <cell r="S572"/>
          <cell r="T572"/>
          <cell r="U572"/>
          <cell r="V572"/>
          <cell r="W572"/>
          <cell r="X572"/>
          <cell r="Y572"/>
          <cell r="Z572"/>
          <cell r="AA572"/>
          <cell r="AB572"/>
          <cell r="AC572"/>
          <cell r="AD572" t="str">
            <v/>
          </cell>
          <cell r="AE572">
            <v>44574</v>
          </cell>
        </row>
        <row r="573">
          <cell r="B573">
            <v>265763</v>
          </cell>
          <cell r="C573">
            <v>265761</v>
          </cell>
          <cell r="E573" t="str">
            <v>NB7543</v>
          </cell>
          <cell r="F573" t="str">
            <v>DM7543</v>
          </cell>
          <cell r="G573" t="str">
            <v>PH7543</v>
          </cell>
          <cell r="H573" t="str">
            <v xml:space="preserve">29F </v>
          </cell>
          <cell r="I573" t="str">
            <v xml:space="preserve">29F </v>
          </cell>
          <cell r="J573" t="str">
            <v>38D</v>
          </cell>
          <cell r="K573">
            <v>12</v>
          </cell>
          <cell r="M573" t="str">
            <v>Thêm mới gửi ngày 11.1</v>
          </cell>
          <cell r="N573">
            <v>1</v>
          </cell>
          <cell r="O573">
            <v>44575</v>
          </cell>
          <cell r="Q573" t="str">
            <v>___Priority list__ _</v>
          </cell>
          <cell r="S573">
            <v>44578</v>
          </cell>
          <cell r="X573" t="str">
            <v/>
          </cell>
          <cell r="Y573" t="str">
            <v>AL1</v>
          </cell>
          <cell r="AA573">
            <v>2202057</v>
          </cell>
          <cell r="AB573">
            <v>44572</v>
          </cell>
          <cell r="AD573">
            <v>44575</v>
          </cell>
          <cell r="AE573">
            <v>44574</v>
          </cell>
        </row>
        <row r="574">
          <cell r="B574">
            <v>265765</v>
          </cell>
          <cell r="C574">
            <v>265764</v>
          </cell>
          <cell r="E574" t="str">
            <v>NB7543</v>
          </cell>
          <cell r="F574" t="str">
            <v>DM7543</v>
          </cell>
          <cell r="G574" t="str">
            <v>PH7543</v>
          </cell>
          <cell r="H574" t="str">
            <v xml:space="preserve">29F </v>
          </cell>
          <cell r="I574" t="str">
            <v xml:space="preserve">29F </v>
          </cell>
          <cell r="J574" t="str">
            <v>36C</v>
          </cell>
          <cell r="K574">
            <v>12</v>
          </cell>
          <cell r="M574" t="str">
            <v>Thêm mới gửi ngày 11.1</v>
          </cell>
          <cell r="N574">
            <v>1</v>
          </cell>
          <cell r="O574">
            <v>44575</v>
          </cell>
          <cell r="Q574" t="str">
            <v>_____ _</v>
          </cell>
          <cell r="S574">
            <v>44578</v>
          </cell>
          <cell r="X574" t="str">
            <v/>
          </cell>
          <cell r="Y574" t="str">
            <v>AL1</v>
          </cell>
          <cell r="AA574">
            <v>2202057</v>
          </cell>
          <cell r="AB574">
            <v>44572</v>
          </cell>
          <cell r="AD574">
            <v>44575</v>
          </cell>
          <cell r="AE574">
            <v>44574</v>
          </cell>
        </row>
        <row r="575">
          <cell r="B575">
            <v>265774</v>
          </cell>
          <cell r="C575">
            <v>265772</v>
          </cell>
          <cell r="E575" t="str">
            <v>NB7543</v>
          </cell>
          <cell r="F575" t="str">
            <v>DM7543</v>
          </cell>
          <cell r="G575" t="str">
            <v>PH7543</v>
          </cell>
          <cell r="H575" t="str">
            <v xml:space="preserve">29F </v>
          </cell>
          <cell r="I575" t="str">
            <v xml:space="preserve">29F </v>
          </cell>
          <cell r="J575" t="str">
            <v>34D</v>
          </cell>
          <cell r="K575">
            <v>12</v>
          </cell>
          <cell r="M575" t="str">
            <v>Thêm mới gửi ngày 11.1</v>
          </cell>
          <cell r="N575">
            <v>1</v>
          </cell>
          <cell r="O575">
            <v>44575</v>
          </cell>
          <cell r="Q575" t="str">
            <v>___Priority list__ _</v>
          </cell>
          <cell r="S575">
            <v>44578</v>
          </cell>
          <cell r="X575" t="str">
            <v/>
          </cell>
          <cell r="Y575" t="str">
            <v>AL1</v>
          </cell>
          <cell r="AA575">
            <v>2202057</v>
          </cell>
          <cell r="AB575">
            <v>44572</v>
          </cell>
          <cell r="AD575">
            <v>44575</v>
          </cell>
          <cell r="AE575">
            <v>44574</v>
          </cell>
        </row>
        <row r="576">
          <cell r="B576">
            <v>502354</v>
          </cell>
          <cell r="C576">
            <v>502353</v>
          </cell>
          <cell r="E576" t="str">
            <v>NB7543</v>
          </cell>
          <cell r="F576" t="str">
            <v>DM7543</v>
          </cell>
          <cell r="G576" t="str">
            <v>PH7543</v>
          </cell>
          <cell r="H576" t="str">
            <v xml:space="preserve">29F </v>
          </cell>
          <cell r="I576" t="str">
            <v xml:space="preserve">29F </v>
          </cell>
          <cell r="J576" t="str">
            <v>38B</v>
          </cell>
          <cell r="K576">
            <v>12</v>
          </cell>
          <cell r="M576" t="str">
            <v>Thêm mới gửi ngày 11.1</v>
          </cell>
          <cell r="N576">
            <v>1</v>
          </cell>
          <cell r="O576">
            <v>44575</v>
          </cell>
          <cell r="Q576" t="str">
            <v>_____ _</v>
          </cell>
          <cell r="S576">
            <v>44578</v>
          </cell>
          <cell r="X576" t="str">
            <v/>
          </cell>
          <cell r="Y576" t="str">
            <v>AL1</v>
          </cell>
          <cell r="AA576">
            <v>2202057</v>
          </cell>
          <cell r="AB576">
            <v>44572</v>
          </cell>
          <cell r="AD576">
            <v>44575</v>
          </cell>
          <cell r="AE576">
            <v>44574</v>
          </cell>
        </row>
        <row r="577">
          <cell r="B577">
            <v>502879</v>
          </cell>
          <cell r="C577">
            <v>502876</v>
          </cell>
          <cell r="E577" t="str">
            <v>NB7543</v>
          </cell>
          <cell r="F577" t="str">
            <v>DM7543</v>
          </cell>
          <cell r="G577" t="str">
            <v>PH7543</v>
          </cell>
          <cell r="H577" t="str">
            <v xml:space="preserve">29F </v>
          </cell>
          <cell r="I577" t="str">
            <v xml:space="preserve">29F </v>
          </cell>
          <cell r="J577" t="str">
            <v>36C</v>
          </cell>
          <cell r="K577">
            <v>14</v>
          </cell>
          <cell r="M577" t="str">
            <v>Thêm mới gửi ngày 11.1</v>
          </cell>
          <cell r="N577">
            <v>1</v>
          </cell>
          <cell r="O577">
            <v>44575</v>
          </cell>
          <cell r="Q577" t="str">
            <v>_____ _</v>
          </cell>
          <cell r="S577">
            <v>44578</v>
          </cell>
          <cell r="X577" t="str">
            <v/>
          </cell>
          <cell r="Y577" t="str">
            <v>AL1</v>
          </cell>
          <cell r="AA577">
            <v>2202057</v>
          </cell>
          <cell r="AB577">
            <v>44572</v>
          </cell>
          <cell r="AD577">
            <v>44575</v>
          </cell>
          <cell r="AE577">
            <v>44574</v>
          </cell>
        </row>
        <row r="578">
          <cell r="B578">
            <v>948150</v>
          </cell>
          <cell r="C578">
            <v>948139</v>
          </cell>
          <cell r="E578" t="str">
            <v>NB7543</v>
          </cell>
          <cell r="F578" t="str">
            <v>DM7543</v>
          </cell>
          <cell r="G578" t="str">
            <v>PH7543</v>
          </cell>
          <cell r="H578" t="str">
            <v xml:space="preserve">29F </v>
          </cell>
          <cell r="I578" t="str">
            <v xml:space="preserve">29F </v>
          </cell>
          <cell r="J578" t="str">
            <v>38D</v>
          </cell>
          <cell r="K578">
            <v>12</v>
          </cell>
          <cell r="M578" t="str">
            <v>Thêm mới gửi ngày 11.1</v>
          </cell>
          <cell r="N578">
            <v>1</v>
          </cell>
          <cell r="O578">
            <v>44575</v>
          </cell>
          <cell r="Q578" t="str">
            <v>_____ _</v>
          </cell>
          <cell r="S578">
            <v>44578</v>
          </cell>
          <cell r="X578" t="str">
            <v/>
          </cell>
          <cell r="Y578" t="str">
            <v>AL1</v>
          </cell>
          <cell r="AA578">
            <v>2202057</v>
          </cell>
          <cell r="AB578">
            <v>44572</v>
          </cell>
          <cell r="AD578">
            <v>44575</v>
          </cell>
          <cell r="AE578">
            <v>44574</v>
          </cell>
        </row>
        <row r="579">
          <cell r="B579"/>
          <cell r="C579"/>
          <cell r="D579"/>
          <cell r="E579"/>
          <cell r="F579"/>
          <cell r="G579"/>
          <cell r="H579"/>
          <cell r="I579"/>
          <cell r="J579"/>
          <cell r="K579"/>
          <cell r="L579"/>
          <cell r="M579"/>
          <cell r="N579"/>
          <cell r="O579"/>
          <cell r="P579"/>
          <cell r="Q579"/>
          <cell r="R579"/>
          <cell r="S579"/>
          <cell r="T579"/>
          <cell r="U579"/>
          <cell r="V579"/>
          <cell r="W579"/>
          <cell r="X579"/>
          <cell r="Y579"/>
          <cell r="Z579"/>
          <cell r="AA579"/>
          <cell r="AB579"/>
          <cell r="AC579"/>
          <cell r="AD579" t="str">
            <v/>
          </cell>
          <cell r="AE579">
            <v>44574</v>
          </cell>
        </row>
        <row r="580">
          <cell r="B580">
            <v>108714</v>
          </cell>
          <cell r="C580">
            <v>108713</v>
          </cell>
          <cell r="E580" t="str">
            <v>NB7543</v>
          </cell>
          <cell r="F580" t="str">
            <v>DM7543</v>
          </cell>
          <cell r="G580" t="str">
            <v>PH7543</v>
          </cell>
          <cell r="H580" t="str">
            <v xml:space="preserve">EGV </v>
          </cell>
          <cell r="I580" t="str">
            <v xml:space="preserve">EGV </v>
          </cell>
          <cell r="J580" t="str">
            <v>34B</v>
          </cell>
          <cell r="K580">
            <v>12</v>
          </cell>
          <cell r="M580" t="str">
            <v>Thêm mới gửi ngày 11.1</v>
          </cell>
          <cell r="N580">
            <v>2</v>
          </cell>
          <cell r="O580">
            <v>44575</v>
          </cell>
          <cell r="Q580" t="str">
            <v>_____ _</v>
          </cell>
          <cell r="S580">
            <v>44578</v>
          </cell>
          <cell r="X580" t="str">
            <v/>
          </cell>
          <cell r="Y580" t="str">
            <v>AL1</v>
          </cell>
          <cell r="AA580">
            <v>2202058</v>
          </cell>
          <cell r="AB580">
            <v>44572</v>
          </cell>
          <cell r="AD580">
            <v>44575</v>
          </cell>
          <cell r="AE580">
            <v>44574</v>
          </cell>
        </row>
        <row r="581">
          <cell r="B581">
            <v>108716</v>
          </cell>
          <cell r="C581">
            <v>108715</v>
          </cell>
          <cell r="E581" t="str">
            <v>NB7543</v>
          </cell>
          <cell r="F581" t="str">
            <v>DM7543</v>
          </cell>
          <cell r="G581" t="str">
            <v>PH7543</v>
          </cell>
          <cell r="H581" t="str">
            <v xml:space="preserve">EGV </v>
          </cell>
          <cell r="I581" t="str">
            <v xml:space="preserve">EGV </v>
          </cell>
          <cell r="J581" t="str">
            <v>38B</v>
          </cell>
          <cell r="K581">
            <v>12</v>
          </cell>
          <cell r="M581" t="str">
            <v>Thêm mới gửi ngày 11.1</v>
          </cell>
          <cell r="N581">
            <v>2</v>
          </cell>
          <cell r="O581">
            <v>44575</v>
          </cell>
          <cell r="Q581" t="str">
            <v>_____ _</v>
          </cell>
          <cell r="S581">
            <v>44579</v>
          </cell>
          <cell r="X581" t="str">
            <v/>
          </cell>
          <cell r="Y581" t="str">
            <v>AL1</v>
          </cell>
          <cell r="AA581">
            <v>2202058</v>
          </cell>
          <cell r="AB581">
            <v>44572</v>
          </cell>
          <cell r="AD581">
            <v>44575</v>
          </cell>
          <cell r="AE581">
            <v>44574</v>
          </cell>
        </row>
        <row r="582">
          <cell r="B582">
            <v>265719</v>
          </cell>
          <cell r="C582">
            <v>265718</v>
          </cell>
          <cell r="E582" t="str">
            <v>NB7543</v>
          </cell>
          <cell r="F582" t="str">
            <v>DM7543</v>
          </cell>
          <cell r="G582" t="str">
            <v>PH7543</v>
          </cell>
          <cell r="H582" t="str">
            <v xml:space="preserve">EGV </v>
          </cell>
          <cell r="I582" t="str">
            <v xml:space="preserve">EGV </v>
          </cell>
          <cell r="J582" t="str">
            <v>36B</v>
          </cell>
          <cell r="K582">
            <v>16</v>
          </cell>
          <cell r="M582" t="str">
            <v>Thêm mới gửi ngày 11.1</v>
          </cell>
          <cell r="N582">
            <v>1</v>
          </cell>
          <cell r="O582">
            <v>44575</v>
          </cell>
          <cell r="Q582" t="str">
            <v>_____ _</v>
          </cell>
          <cell r="S582">
            <v>44579</v>
          </cell>
          <cell r="X582" t="str">
            <v/>
          </cell>
          <cell r="Y582" t="str">
            <v>AL1</v>
          </cell>
          <cell r="AA582">
            <v>2202058</v>
          </cell>
          <cell r="AB582">
            <v>44572</v>
          </cell>
          <cell r="AD582">
            <v>44575</v>
          </cell>
          <cell r="AE582">
            <v>44574</v>
          </cell>
        </row>
        <row r="583">
          <cell r="B583">
            <v>265748</v>
          </cell>
          <cell r="C583">
            <v>265744</v>
          </cell>
          <cell r="E583" t="str">
            <v>NB7543</v>
          </cell>
          <cell r="F583" t="str">
            <v>DM7543</v>
          </cell>
          <cell r="G583" t="str">
            <v>PH7543</v>
          </cell>
          <cell r="H583" t="str">
            <v xml:space="preserve">EGV </v>
          </cell>
          <cell r="I583" t="str">
            <v xml:space="preserve">EGV </v>
          </cell>
          <cell r="J583" t="str">
            <v>34C</v>
          </cell>
          <cell r="K583">
            <v>12</v>
          </cell>
          <cell r="M583" t="str">
            <v>Thêm mới gửi ngày 11.1</v>
          </cell>
          <cell r="N583">
            <v>1</v>
          </cell>
          <cell r="O583">
            <v>44575</v>
          </cell>
          <cell r="Q583" t="str">
            <v>_____ _</v>
          </cell>
          <cell r="S583">
            <v>44579</v>
          </cell>
          <cell r="X583" t="str">
            <v/>
          </cell>
          <cell r="Y583" t="str">
            <v>AL1</v>
          </cell>
          <cell r="AA583">
            <v>2202058</v>
          </cell>
          <cell r="AB583">
            <v>44572</v>
          </cell>
          <cell r="AD583">
            <v>44575</v>
          </cell>
          <cell r="AE583">
            <v>44574</v>
          </cell>
        </row>
        <row r="584">
          <cell r="B584">
            <v>265753</v>
          </cell>
          <cell r="C584">
            <v>265751</v>
          </cell>
          <cell r="E584" t="str">
            <v>NB7543</v>
          </cell>
          <cell r="F584" t="str">
            <v>DM7543</v>
          </cell>
          <cell r="G584" t="str">
            <v>PH7543</v>
          </cell>
          <cell r="H584" t="str">
            <v xml:space="preserve">EGV </v>
          </cell>
          <cell r="I584" t="str">
            <v xml:space="preserve">EGV </v>
          </cell>
          <cell r="J584" t="str">
            <v>34B</v>
          </cell>
          <cell r="K584">
            <v>12</v>
          </cell>
          <cell r="M584" t="str">
            <v>Thêm mới gửi ngày 11.1</v>
          </cell>
          <cell r="N584">
            <v>1</v>
          </cell>
          <cell r="O584">
            <v>44575</v>
          </cell>
          <cell r="Q584" t="str">
            <v>_____ _</v>
          </cell>
          <cell r="S584">
            <v>44579</v>
          </cell>
          <cell r="X584" t="str">
            <v/>
          </cell>
          <cell r="Y584" t="str">
            <v>AL1</v>
          </cell>
          <cell r="AA584">
            <v>2202058</v>
          </cell>
          <cell r="AB584">
            <v>44572</v>
          </cell>
          <cell r="AD584">
            <v>44575</v>
          </cell>
          <cell r="AE584">
            <v>44574</v>
          </cell>
        </row>
        <row r="585">
          <cell r="B585">
            <v>265756</v>
          </cell>
          <cell r="C585">
            <v>265755</v>
          </cell>
          <cell r="E585" t="str">
            <v>NB7543</v>
          </cell>
          <cell r="F585" t="str">
            <v>DM7543</v>
          </cell>
          <cell r="G585" t="str">
            <v>PH7543</v>
          </cell>
          <cell r="H585" t="str">
            <v xml:space="preserve">EGV </v>
          </cell>
          <cell r="I585" t="str">
            <v xml:space="preserve">EGV </v>
          </cell>
          <cell r="J585" t="str">
            <v>38B</v>
          </cell>
          <cell r="K585">
            <v>12</v>
          </cell>
          <cell r="M585" t="str">
            <v>Thêm mới gửi ngày 11.1</v>
          </cell>
          <cell r="N585">
            <v>1</v>
          </cell>
          <cell r="O585">
            <v>44575</v>
          </cell>
          <cell r="Q585" t="str">
            <v>_____ _</v>
          </cell>
          <cell r="S585">
            <v>44579</v>
          </cell>
          <cell r="X585" t="str">
            <v/>
          </cell>
          <cell r="Y585" t="str">
            <v>AL1</v>
          </cell>
          <cell r="AA585">
            <v>2202058</v>
          </cell>
          <cell r="AB585">
            <v>44572</v>
          </cell>
          <cell r="AD585">
            <v>44575</v>
          </cell>
          <cell r="AE585">
            <v>44574</v>
          </cell>
        </row>
        <row r="586">
          <cell r="B586">
            <v>265759</v>
          </cell>
          <cell r="C586">
            <v>265758</v>
          </cell>
          <cell r="E586" t="str">
            <v>NB7543</v>
          </cell>
          <cell r="F586" t="str">
            <v>DM7543</v>
          </cell>
          <cell r="G586" t="str">
            <v>PH7543</v>
          </cell>
          <cell r="H586" t="str">
            <v xml:space="preserve">EGV </v>
          </cell>
          <cell r="I586" t="str">
            <v xml:space="preserve">EGV </v>
          </cell>
          <cell r="J586" t="str">
            <v>36C</v>
          </cell>
          <cell r="K586">
            <v>12</v>
          </cell>
          <cell r="M586" t="str">
            <v>Thêm mới gửi ngày 11.1</v>
          </cell>
          <cell r="N586">
            <v>1</v>
          </cell>
          <cell r="O586">
            <v>44575</v>
          </cell>
          <cell r="Q586" t="str">
            <v>_____ _</v>
          </cell>
          <cell r="S586">
            <v>44579</v>
          </cell>
          <cell r="X586" t="str">
            <v/>
          </cell>
          <cell r="Y586" t="str">
            <v>AL1</v>
          </cell>
          <cell r="AA586">
            <v>2202058</v>
          </cell>
          <cell r="AB586">
            <v>44572</v>
          </cell>
          <cell r="AD586">
            <v>44575</v>
          </cell>
          <cell r="AE586">
            <v>44574</v>
          </cell>
        </row>
        <row r="587">
          <cell r="B587"/>
          <cell r="C587"/>
          <cell r="D587"/>
          <cell r="E587"/>
          <cell r="F587"/>
          <cell r="G587"/>
          <cell r="H587"/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  <cell r="S587"/>
          <cell r="T587"/>
          <cell r="U587"/>
          <cell r="V587"/>
          <cell r="W587"/>
          <cell r="X587"/>
          <cell r="Y587"/>
          <cell r="Z587"/>
          <cell r="AA587"/>
          <cell r="AB587"/>
          <cell r="AC587"/>
          <cell r="AD587" t="str">
            <v/>
          </cell>
          <cell r="AE587">
            <v>44574</v>
          </cell>
        </row>
        <row r="588">
          <cell r="B588">
            <v>502977</v>
          </cell>
          <cell r="C588">
            <v>502976</v>
          </cell>
          <cell r="E588" t="str">
            <v>NB7543</v>
          </cell>
          <cell r="F588" t="str">
            <v>DM7543</v>
          </cell>
          <cell r="G588" t="str">
            <v>PH7543</v>
          </cell>
          <cell r="H588" t="str">
            <v xml:space="preserve">TXU </v>
          </cell>
          <cell r="I588" t="str">
            <v xml:space="preserve">TXU </v>
          </cell>
          <cell r="J588" t="str">
            <v>36B</v>
          </cell>
          <cell r="K588">
            <v>12</v>
          </cell>
          <cell r="M588" t="str">
            <v>Thêm mới gửi ngày 11.1</v>
          </cell>
          <cell r="N588">
            <v>1</v>
          </cell>
          <cell r="O588">
            <v>44576</v>
          </cell>
          <cell r="Q588" t="str">
            <v>_____ _</v>
          </cell>
          <cell r="S588">
            <v>44579</v>
          </cell>
          <cell r="X588" t="str">
            <v/>
          </cell>
          <cell r="Y588" t="str">
            <v>AL1</v>
          </cell>
          <cell r="AA588">
            <v>2202059</v>
          </cell>
          <cell r="AB588">
            <v>44572</v>
          </cell>
          <cell r="AD588">
            <v>44576</v>
          </cell>
          <cell r="AE588">
            <v>44575</v>
          </cell>
        </row>
        <row r="589">
          <cell r="B589"/>
          <cell r="C589"/>
          <cell r="D589"/>
          <cell r="E589"/>
          <cell r="F589"/>
          <cell r="G589"/>
          <cell r="H589"/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  <cell r="S589"/>
          <cell r="T589"/>
          <cell r="U589"/>
          <cell r="V589"/>
          <cell r="W589"/>
          <cell r="X589"/>
          <cell r="Y589"/>
          <cell r="Z589"/>
          <cell r="AA589"/>
          <cell r="AB589"/>
          <cell r="AC589"/>
          <cell r="AD589" t="str">
            <v/>
          </cell>
          <cell r="AE589">
            <v>44575</v>
          </cell>
        </row>
        <row r="590">
          <cell r="B590">
            <v>108726</v>
          </cell>
          <cell r="C590">
            <v>108723</v>
          </cell>
          <cell r="E590" t="str">
            <v>NB7543</v>
          </cell>
          <cell r="F590" t="str">
            <v>DM7543</v>
          </cell>
          <cell r="G590" t="str">
            <v>PH7543</v>
          </cell>
          <cell r="H590" t="str">
            <v xml:space="preserve">WR9 </v>
          </cell>
          <cell r="I590" t="str">
            <v xml:space="preserve">WR9 </v>
          </cell>
          <cell r="J590" t="str">
            <v>36D</v>
          </cell>
          <cell r="K590">
            <v>22</v>
          </cell>
          <cell r="M590" t="str">
            <v>Thêm mới gửi ngày 11.1</v>
          </cell>
          <cell r="N590">
            <v>2</v>
          </cell>
          <cell r="O590">
            <v>44576</v>
          </cell>
          <cell r="Q590" t="str">
            <v>_____ _</v>
          </cell>
          <cell r="S590">
            <v>44579</v>
          </cell>
          <cell r="X590" t="str">
            <v/>
          </cell>
          <cell r="Y590" t="str">
            <v>AL1</v>
          </cell>
          <cell r="AA590">
            <v>2202060</v>
          </cell>
          <cell r="AB590">
            <v>44572</v>
          </cell>
          <cell r="AD590">
            <v>44576</v>
          </cell>
          <cell r="AE590">
            <v>44575</v>
          </cell>
        </row>
        <row r="591">
          <cell r="B591">
            <v>108795</v>
          </cell>
          <cell r="C591">
            <v>108784</v>
          </cell>
          <cell r="E591" t="str">
            <v>NB7543</v>
          </cell>
          <cell r="F591" t="str">
            <v>DM7543</v>
          </cell>
          <cell r="G591" t="str">
            <v>PH7543</v>
          </cell>
          <cell r="H591" t="str">
            <v xml:space="preserve">WR9 </v>
          </cell>
          <cell r="I591" t="str">
            <v xml:space="preserve">WR9 </v>
          </cell>
          <cell r="J591" t="str">
            <v>40B</v>
          </cell>
          <cell r="K591">
            <v>12</v>
          </cell>
          <cell r="M591" t="str">
            <v>Thêm mới gửi ngày 11.1</v>
          </cell>
          <cell r="N591">
            <v>2</v>
          </cell>
          <cell r="O591">
            <v>44576</v>
          </cell>
          <cell r="Q591" t="str">
            <v>_____ _</v>
          </cell>
          <cell r="S591">
            <v>44580</v>
          </cell>
          <cell r="X591" t="str">
            <v/>
          </cell>
          <cell r="Y591" t="str">
            <v>AL1</v>
          </cell>
          <cell r="AA591">
            <v>2202060</v>
          </cell>
          <cell r="AB591">
            <v>44572</v>
          </cell>
          <cell r="AD591">
            <v>44576</v>
          </cell>
          <cell r="AE591">
            <v>44575</v>
          </cell>
        </row>
        <row r="592">
          <cell r="B592">
            <v>108799</v>
          </cell>
          <cell r="C592">
            <v>108798</v>
          </cell>
          <cell r="E592" t="str">
            <v>NB7543</v>
          </cell>
          <cell r="F592" t="str">
            <v>DM7543</v>
          </cell>
          <cell r="G592" t="str">
            <v>PH7543</v>
          </cell>
          <cell r="H592" t="str">
            <v xml:space="preserve">WR9 </v>
          </cell>
          <cell r="I592" t="str">
            <v xml:space="preserve">WR9 </v>
          </cell>
          <cell r="J592" t="str">
            <v>38C</v>
          </cell>
          <cell r="K592">
            <v>12</v>
          </cell>
          <cell r="M592" t="str">
            <v>Thêm mới gửi ngày 11.1</v>
          </cell>
          <cell r="N592">
            <v>2</v>
          </cell>
          <cell r="O592">
            <v>44576</v>
          </cell>
          <cell r="Q592" t="str">
            <v>_____ _</v>
          </cell>
          <cell r="S592">
            <v>44580</v>
          </cell>
          <cell r="X592" t="str">
            <v/>
          </cell>
          <cell r="Y592" t="str">
            <v>AL1</v>
          </cell>
          <cell r="AA592">
            <v>2202060</v>
          </cell>
          <cell r="AB592">
            <v>44572</v>
          </cell>
          <cell r="AD592">
            <v>44576</v>
          </cell>
          <cell r="AE592">
            <v>44575</v>
          </cell>
        </row>
        <row r="593">
          <cell r="B593">
            <v>108801</v>
          </cell>
          <cell r="C593">
            <v>108800</v>
          </cell>
          <cell r="E593" t="str">
            <v>NB7543</v>
          </cell>
          <cell r="F593" t="str">
            <v>DM7543</v>
          </cell>
          <cell r="G593" t="str">
            <v>PH7543</v>
          </cell>
          <cell r="H593" t="str">
            <v xml:space="preserve">WR9 </v>
          </cell>
          <cell r="I593" t="str">
            <v xml:space="preserve">WR9 </v>
          </cell>
          <cell r="J593" t="str">
            <v>34B</v>
          </cell>
          <cell r="K593">
            <v>12</v>
          </cell>
          <cell r="M593" t="str">
            <v>Thêm mới gửi ngày 11.1</v>
          </cell>
          <cell r="N593">
            <v>2</v>
          </cell>
          <cell r="O593">
            <v>44576</v>
          </cell>
          <cell r="Q593" t="str">
            <v>_____ _</v>
          </cell>
          <cell r="S593">
            <v>44580</v>
          </cell>
          <cell r="X593" t="str">
            <v/>
          </cell>
          <cell r="Y593" t="str">
            <v>AL1</v>
          </cell>
          <cell r="AA593">
            <v>2202060</v>
          </cell>
          <cell r="AB593">
            <v>44572</v>
          </cell>
          <cell r="AD593">
            <v>44576</v>
          </cell>
          <cell r="AE593">
            <v>44575</v>
          </cell>
        </row>
        <row r="594">
          <cell r="B594">
            <v>108803</v>
          </cell>
          <cell r="C594">
            <v>108802</v>
          </cell>
          <cell r="E594" t="str">
            <v>NB7543</v>
          </cell>
          <cell r="F594" t="str">
            <v>DM7543</v>
          </cell>
          <cell r="G594" t="str">
            <v>PH7543</v>
          </cell>
          <cell r="H594" t="str">
            <v xml:space="preserve">WR9 </v>
          </cell>
          <cell r="I594" t="str">
            <v xml:space="preserve">WR9 </v>
          </cell>
          <cell r="J594" t="str">
            <v>34D</v>
          </cell>
          <cell r="K594">
            <v>12</v>
          </cell>
          <cell r="M594" t="str">
            <v>Thêm mới gửi ngày 11.1</v>
          </cell>
          <cell r="N594">
            <v>2</v>
          </cell>
          <cell r="O594">
            <v>44576</v>
          </cell>
          <cell r="Q594" t="str">
            <v>_____ _</v>
          </cell>
          <cell r="S594">
            <v>44580</v>
          </cell>
          <cell r="X594" t="str">
            <v/>
          </cell>
          <cell r="Y594" t="str">
            <v>AL1</v>
          </cell>
          <cell r="AA594">
            <v>2202060</v>
          </cell>
          <cell r="AB594">
            <v>44572</v>
          </cell>
          <cell r="AD594">
            <v>44576</v>
          </cell>
          <cell r="AE594">
            <v>44575</v>
          </cell>
        </row>
        <row r="595">
          <cell r="B595">
            <v>265843</v>
          </cell>
          <cell r="C595">
            <v>265842</v>
          </cell>
          <cell r="E595" t="str">
            <v>NB7543</v>
          </cell>
          <cell r="F595" t="str">
            <v>DM7543</v>
          </cell>
          <cell r="G595" t="str">
            <v>PH7543</v>
          </cell>
          <cell r="H595" t="str">
            <v xml:space="preserve">WR9 </v>
          </cell>
          <cell r="I595" t="str">
            <v xml:space="preserve">WR9 </v>
          </cell>
          <cell r="J595" t="str">
            <v>38C</v>
          </cell>
          <cell r="K595">
            <v>26</v>
          </cell>
          <cell r="M595" t="str">
            <v>Thêm mới gửi ngày 11.1</v>
          </cell>
          <cell r="N595">
            <v>1</v>
          </cell>
          <cell r="O595">
            <v>44576</v>
          </cell>
          <cell r="Q595" t="str">
            <v>_____ _</v>
          </cell>
          <cell r="S595">
            <v>44580</v>
          </cell>
          <cell r="X595" t="str">
            <v/>
          </cell>
          <cell r="Y595" t="str">
            <v>AL1</v>
          </cell>
          <cell r="AA595">
            <v>2202060</v>
          </cell>
          <cell r="AB595">
            <v>44572</v>
          </cell>
          <cell r="AD595">
            <v>44576</v>
          </cell>
          <cell r="AE595">
            <v>44575</v>
          </cell>
        </row>
        <row r="596">
          <cell r="B596">
            <v>265845</v>
          </cell>
          <cell r="C596">
            <v>265844</v>
          </cell>
          <cell r="E596" t="str">
            <v>NB7543</v>
          </cell>
          <cell r="F596" t="str">
            <v>DM7543</v>
          </cell>
          <cell r="G596" t="str">
            <v>PH7543</v>
          </cell>
          <cell r="H596" t="str">
            <v xml:space="preserve">WR9 </v>
          </cell>
          <cell r="I596" t="str">
            <v xml:space="preserve">WR9 </v>
          </cell>
          <cell r="J596" t="str">
            <v>34B</v>
          </cell>
          <cell r="K596">
            <v>30</v>
          </cell>
          <cell r="M596" t="str">
            <v>Thêm mới gửi ngày 11.1</v>
          </cell>
          <cell r="N596">
            <v>1</v>
          </cell>
          <cell r="O596">
            <v>44576</v>
          </cell>
          <cell r="Q596" t="str">
            <v>_____ _</v>
          </cell>
          <cell r="S596">
            <v>44580</v>
          </cell>
          <cell r="X596" t="str">
            <v/>
          </cell>
          <cell r="Y596" t="str">
            <v>AL1</v>
          </cell>
          <cell r="AA596">
            <v>2202060</v>
          </cell>
          <cell r="AB596">
            <v>44572</v>
          </cell>
          <cell r="AD596">
            <v>44576</v>
          </cell>
          <cell r="AE596">
            <v>44575</v>
          </cell>
        </row>
        <row r="597">
          <cell r="B597"/>
          <cell r="C597"/>
          <cell r="D597"/>
          <cell r="E597"/>
          <cell r="F597"/>
          <cell r="G597"/>
          <cell r="H597"/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  <cell r="S597"/>
          <cell r="T597"/>
          <cell r="U597"/>
          <cell r="V597"/>
          <cell r="W597"/>
          <cell r="X597"/>
          <cell r="Y597"/>
          <cell r="Z597"/>
          <cell r="AA597"/>
          <cell r="AB597"/>
          <cell r="AC597"/>
          <cell r="AD597" t="str">
            <v/>
          </cell>
          <cell r="AE597">
            <v>44575</v>
          </cell>
        </row>
        <row r="598">
          <cell r="B598">
            <v>513273</v>
          </cell>
          <cell r="C598">
            <v>513272</v>
          </cell>
          <cell r="E598" t="str">
            <v>NS1456</v>
          </cell>
          <cell r="F598" t="str">
            <v>FL1456</v>
          </cell>
          <cell r="G598" t="str">
            <v>PH1456</v>
          </cell>
          <cell r="H598" t="str">
            <v xml:space="preserve">XBK </v>
          </cell>
          <cell r="I598" t="str">
            <v xml:space="preserve">XBK </v>
          </cell>
          <cell r="J598" t="str">
            <v>38DD</v>
          </cell>
          <cell r="K598">
            <v>15</v>
          </cell>
          <cell r="M598" t="str">
            <v>Thêm mới gửi ngày 11.1</v>
          </cell>
          <cell r="N598">
            <v>2</v>
          </cell>
          <cell r="O598">
            <v>44576</v>
          </cell>
          <cell r="Q598" t="str">
            <v>___Priority list__ _</v>
          </cell>
          <cell r="S598">
            <v>44579</v>
          </cell>
          <cell r="X598" t="str">
            <v/>
          </cell>
          <cell r="Y598" t="str">
            <v>AL1</v>
          </cell>
          <cell r="AA598">
            <v>2202061</v>
          </cell>
          <cell r="AB598">
            <v>44572</v>
          </cell>
          <cell r="AD598">
            <v>44576</v>
          </cell>
          <cell r="AE598">
            <v>44575</v>
          </cell>
        </row>
        <row r="599">
          <cell r="B599">
            <v>513277</v>
          </cell>
          <cell r="C599">
            <v>513276</v>
          </cell>
          <cell r="E599" t="str">
            <v>NS1456</v>
          </cell>
          <cell r="F599" t="str">
            <v>FL1456</v>
          </cell>
          <cell r="G599" t="str">
            <v>PH1456</v>
          </cell>
          <cell r="H599" t="str">
            <v xml:space="preserve">XBK </v>
          </cell>
          <cell r="I599" t="str">
            <v xml:space="preserve">XBK </v>
          </cell>
          <cell r="J599" t="str">
            <v>36C</v>
          </cell>
          <cell r="K599">
            <v>18</v>
          </cell>
          <cell r="M599" t="str">
            <v>Thêm mới gửi ngày 11.1</v>
          </cell>
          <cell r="N599">
            <v>1</v>
          </cell>
          <cell r="O599">
            <v>44576</v>
          </cell>
          <cell r="Q599" t="str">
            <v>___Priority list__ _</v>
          </cell>
          <cell r="S599">
            <v>44579</v>
          </cell>
          <cell r="X599" t="str">
            <v/>
          </cell>
          <cell r="Y599" t="str">
            <v>AL1</v>
          </cell>
          <cell r="AA599">
            <v>2202061</v>
          </cell>
          <cell r="AB599">
            <v>44572</v>
          </cell>
          <cell r="AD599">
            <v>44576</v>
          </cell>
          <cell r="AE599">
            <v>44575</v>
          </cell>
        </row>
        <row r="600">
          <cell r="B600">
            <v>665925</v>
          </cell>
          <cell r="C600">
            <v>665924</v>
          </cell>
          <cell r="E600" t="str">
            <v>NS1456</v>
          </cell>
          <cell r="F600" t="str">
            <v>FL1456</v>
          </cell>
          <cell r="G600" t="str">
            <v>PH1456</v>
          </cell>
          <cell r="H600" t="str">
            <v xml:space="preserve">XBK </v>
          </cell>
          <cell r="I600" t="str">
            <v xml:space="preserve">XBK </v>
          </cell>
          <cell r="J600" t="str">
            <v>38C</v>
          </cell>
          <cell r="K600">
            <v>27</v>
          </cell>
          <cell r="M600" t="str">
            <v>Thêm mới gửi ngày 11.1</v>
          </cell>
          <cell r="N600">
            <v>1</v>
          </cell>
          <cell r="O600">
            <v>44576</v>
          </cell>
          <cell r="Q600" t="str">
            <v>_____ _</v>
          </cell>
          <cell r="S600">
            <v>44579</v>
          </cell>
          <cell r="X600" t="str">
            <v/>
          </cell>
          <cell r="Y600" t="str">
            <v>AL1</v>
          </cell>
          <cell r="AA600">
            <v>2202061</v>
          </cell>
          <cell r="AB600">
            <v>44572</v>
          </cell>
          <cell r="AD600">
            <v>44576</v>
          </cell>
          <cell r="AE600">
            <v>44575</v>
          </cell>
        </row>
        <row r="601">
          <cell r="B601"/>
          <cell r="C601"/>
          <cell r="D601"/>
          <cell r="E601"/>
          <cell r="F601"/>
          <cell r="G601"/>
          <cell r="H601"/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  <cell r="S601"/>
          <cell r="T601"/>
          <cell r="U601"/>
          <cell r="V601"/>
          <cell r="W601"/>
          <cell r="X601"/>
          <cell r="Y601"/>
          <cell r="Z601"/>
          <cell r="AA601"/>
          <cell r="AB601"/>
          <cell r="AC601"/>
          <cell r="AD601" t="str">
            <v/>
          </cell>
          <cell r="AE601">
            <v>44575</v>
          </cell>
        </row>
        <row r="602">
          <cell r="B602">
            <v>930214</v>
          </cell>
          <cell r="C602">
            <v>930213</v>
          </cell>
          <cell r="E602" t="str">
            <v>NBG5T7</v>
          </cell>
          <cell r="F602" t="str">
            <v>MHW507</v>
          </cell>
          <cell r="G602" t="str">
            <v>PHW507</v>
          </cell>
          <cell r="H602" t="str">
            <v xml:space="preserve">5SX </v>
          </cell>
          <cell r="I602" t="str">
            <v xml:space="preserve">5SX </v>
          </cell>
          <cell r="J602" t="str">
            <v>XL</v>
          </cell>
          <cell r="K602">
            <v>28</v>
          </cell>
          <cell r="M602" t="str">
            <v>Thêm mới gửi ngày 11.1</v>
          </cell>
          <cell r="N602">
            <v>2</v>
          </cell>
          <cell r="O602">
            <v>44575</v>
          </cell>
          <cell r="Q602" t="str">
            <v>May base _Deviation 2668 (LP4185000DYEZNL58=&gt;WKJ076000DYEZNL60 + CK4011000DYEZNL60)_____ _</v>
          </cell>
          <cell r="S602">
            <v>44579</v>
          </cell>
          <cell r="X602" t="str">
            <v/>
          </cell>
          <cell r="Y602" t="str">
            <v>AL1</v>
          </cell>
          <cell r="AA602">
            <v>2202062</v>
          </cell>
          <cell r="AB602">
            <v>44572</v>
          </cell>
          <cell r="AD602">
            <v>44575</v>
          </cell>
          <cell r="AE602">
            <v>44574</v>
          </cell>
        </row>
        <row r="603">
          <cell r="B603">
            <v>930216</v>
          </cell>
          <cell r="C603">
            <v>930215</v>
          </cell>
          <cell r="E603" t="str">
            <v>NBG5T7</v>
          </cell>
          <cell r="F603" t="str">
            <v>MHW507</v>
          </cell>
          <cell r="G603" t="str">
            <v>PHW507</v>
          </cell>
          <cell r="H603" t="str">
            <v xml:space="preserve">5SX </v>
          </cell>
          <cell r="I603" t="str">
            <v xml:space="preserve">5SX </v>
          </cell>
          <cell r="J603" t="str">
            <v>XL</v>
          </cell>
          <cell r="K603">
            <v>28</v>
          </cell>
          <cell r="M603" t="str">
            <v>Thêm mới gửi ngày 11.1</v>
          </cell>
          <cell r="N603">
            <v>2</v>
          </cell>
          <cell r="O603">
            <v>44575</v>
          </cell>
          <cell r="Q603" t="str">
            <v>May base _Deviation 2668 (LP4185000DYEZNL58=&gt;WKJ076000DYEZNL60 + CK4011000DYEZNL60)_____ _</v>
          </cell>
          <cell r="S603">
            <v>44579</v>
          </cell>
          <cell r="X603" t="str">
            <v/>
          </cell>
          <cell r="Y603" t="str">
            <v>AL1</v>
          </cell>
          <cell r="AA603">
            <v>2202062</v>
          </cell>
          <cell r="AB603">
            <v>44572</v>
          </cell>
          <cell r="AD603">
            <v>44575</v>
          </cell>
          <cell r="AE603">
            <v>44574</v>
          </cell>
        </row>
        <row r="604">
          <cell r="B604">
            <v>930223</v>
          </cell>
          <cell r="C604">
            <v>930218</v>
          </cell>
          <cell r="E604" t="str">
            <v>NBG5T7</v>
          </cell>
          <cell r="F604" t="str">
            <v>MHW507</v>
          </cell>
          <cell r="G604" t="str">
            <v>PHW507</v>
          </cell>
          <cell r="H604" t="str">
            <v xml:space="preserve">5SX </v>
          </cell>
          <cell r="I604" t="str">
            <v xml:space="preserve">5SX </v>
          </cell>
          <cell r="J604" t="str">
            <v>XL</v>
          </cell>
          <cell r="K604">
            <v>28</v>
          </cell>
          <cell r="M604" t="str">
            <v>Thêm mới gửi ngày 11.1</v>
          </cell>
          <cell r="N604">
            <v>2</v>
          </cell>
          <cell r="O604">
            <v>44575</v>
          </cell>
          <cell r="Q604" t="str">
            <v>May base _Deviation 2668 (LP4185000DYEZNL58=&gt;WKJ076000DYEZNL60 + CK4011000DYEZNL60)_____ _</v>
          </cell>
          <cell r="S604">
            <v>44579</v>
          </cell>
          <cell r="X604" t="str">
            <v/>
          </cell>
          <cell r="Y604" t="str">
            <v>AL1</v>
          </cell>
          <cell r="AA604">
            <v>2202062</v>
          </cell>
          <cell r="AB604">
            <v>44572</v>
          </cell>
          <cell r="AD604">
            <v>44575</v>
          </cell>
          <cell r="AE604">
            <v>44574</v>
          </cell>
        </row>
        <row r="605">
          <cell r="B605">
            <v>930226</v>
          </cell>
          <cell r="C605">
            <v>930224</v>
          </cell>
          <cell r="E605" t="str">
            <v>NBG5T7</v>
          </cell>
          <cell r="F605" t="str">
            <v>MHW507</v>
          </cell>
          <cell r="G605" t="str">
            <v>PHW507</v>
          </cell>
          <cell r="H605" t="str">
            <v xml:space="preserve">5SX </v>
          </cell>
          <cell r="I605" t="str">
            <v xml:space="preserve">5SX </v>
          </cell>
          <cell r="J605" t="str">
            <v>XL</v>
          </cell>
          <cell r="K605">
            <v>28</v>
          </cell>
          <cell r="M605" t="str">
            <v>Thêm mới gửi ngày 11.1</v>
          </cell>
          <cell r="N605">
            <v>2</v>
          </cell>
          <cell r="O605">
            <v>44575</v>
          </cell>
          <cell r="Q605" t="str">
            <v>May base _Deviation 2668 (LP4185000DYEZNL58=&gt;WKJ076000DYEZNL60 + CK4011000DYEZNL60)_____ _</v>
          </cell>
          <cell r="S605">
            <v>44579</v>
          </cell>
          <cell r="X605" t="str">
            <v/>
          </cell>
          <cell r="Y605" t="str">
            <v>AL1</v>
          </cell>
          <cell r="AA605">
            <v>2202062</v>
          </cell>
          <cell r="AB605">
            <v>44572</v>
          </cell>
          <cell r="AD605">
            <v>44575</v>
          </cell>
          <cell r="AE605">
            <v>44574</v>
          </cell>
        </row>
        <row r="606">
          <cell r="B606">
            <v>930314</v>
          </cell>
          <cell r="C606">
            <v>930313</v>
          </cell>
          <cell r="E606" t="str">
            <v>NBG5T7</v>
          </cell>
          <cell r="F606" t="str">
            <v>MHW507</v>
          </cell>
          <cell r="G606" t="str">
            <v>PHW507</v>
          </cell>
          <cell r="H606" t="str">
            <v xml:space="preserve">5SX </v>
          </cell>
          <cell r="I606" t="str">
            <v xml:space="preserve">5SX </v>
          </cell>
          <cell r="J606" t="str">
            <v>XL</v>
          </cell>
          <cell r="K606">
            <v>28</v>
          </cell>
          <cell r="M606" t="str">
            <v>Thêm mới gửi ngày 11.1</v>
          </cell>
          <cell r="N606">
            <v>2</v>
          </cell>
          <cell r="O606">
            <v>44575</v>
          </cell>
          <cell r="Q606" t="str">
            <v>May base _Deviation 2668 (LP4185000DYEZNL58=&gt;WKJ076000DYEZNL60 + CK4011000DYEZNL60)_____ _</v>
          </cell>
          <cell r="S606">
            <v>44579</v>
          </cell>
          <cell r="X606" t="str">
            <v/>
          </cell>
          <cell r="Y606" t="str">
            <v>AL1</v>
          </cell>
          <cell r="AA606">
            <v>2202062</v>
          </cell>
          <cell r="AB606">
            <v>44572</v>
          </cell>
          <cell r="AD606">
            <v>44575</v>
          </cell>
          <cell r="AE606">
            <v>44574</v>
          </cell>
        </row>
        <row r="607">
          <cell r="B607">
            <v>930335</v>
          </cell>
          <cell r="C607">
            <v>930332</v>
          </cell>
          <cell r="E607" t="str">
            <v>NBG5T7</v>
          </cell>
          <cell r="F607" t="str">
            <v>MHW507</v>
          </cell>
          <cell r="G607" t="str">
            <v>PHW507</v>
          </cell>
          <cell r="H607" t="str">
            <v xml:space="preserve">5SX </v>
          </cell>
          <cell r="I607" t="str">
            <v xml:space="preserve">5SX </v>
          </cell>
          <cell r="J607" t="str">
            <v>XL</v>
          </cell>
          <cell r="K607">
            <v>28</v>
          </cell>
          <cell r="M607" t="str">
            <v>Thêm mới gửi ngày 11.1</v>
          </cell>
          <cell r="N607">
            <v>2</v>
          </cell>
          <cell r="O607">
            <v>44575</v>
          </cell>
          <cell r="Q607" t="str">
            <v>May base _Deviation 2668 (LP4185000DYEZNL58=&gt;WKJ076000DYEZNL60 + CK4011000DYEZNL60)_____ _</v>
          </cell>
          <cell r="S607">
            <v>44579</v>
          </cell>
          <cell r="X607" t="str">
            <v/>
          </cell>
          <cell r="Y607" t="str">
            <v>AL1</v>
          </cell>
          <cell r="AA607">
            <v>2202062</v>
          </cell>
          <cell r="AB607">
            <v>44572</v>
          </cell>
          <cell r="AD607">
            <v>44575</v>
          </cell>
          <cell r="AE607">
            <v>44574</v>
          </cell>
        </row>
        <row r="608">
          <cell r="B608">
            <v>930379</v>
          </cell>
          <cell r="C608">
            <v>930356</v>
          </cell>
          <cell r="E608" t="str">
            <v>NBG5T7</v>
          </cell>
          <cell r="F608" t="str">
            <v>MHW507</v>
          </cell>
          <cell r="G608" t="str">
            <v>PHW507</v>
          </cell>
          <cell r="H608" t="str">
            <v xml:space="preserve">5SX </v>
          </cell>
          <cell r="I608" t="str">
            <v xml:space="preserve">5SX </v>
          </cell>
          <cell r="J608" t="str">
            <v>S</v>
          </cell>
          <cell r="K608">
            <v>39</v>
          </cell>
          <cell r="M608" t="str">
            <v>Thêm mới gửi ngày 11.1</v>
          </cell>
          <cell r="N608">
            <v>2</v>
          </cell>
          <cell r="O608">
            <v>44575</v>
          </cell>
          <cell r="Q608" t="str">
            <v>May base _Deviation 2668 (LP4185000DYEZNL58=&gt;WKJ076000DYEZNL60 + CK4011000DYEZNL60)_____ _</v>
          </cell>
          <cell r="S608">
            <v>44579</v>
          </cell>
          <cell r="X608" t="str">
            <v/>
          </cell>
          <cell r="Y608" t="str">
            <v>AL1</v>
          </cell>
          <cell r="AA608">
            <v>2202062</v>
          </cell>
          <cell r="AB608">
            <v>44572</v>
          </cell>
          <cell r="AD608">
            <v>44575</v>
          </cell>
          <cell r="AE608">
            <v>44574</v>
          </cell>
        </row>
        <row r="609">
          <cell r="B609">
            <v>930381</v>
          </cell>
          <cell r="C609">
            <v>930380</v>
          </cell>
          <cell r="E609" t="str">
            <v>NBG5T7</v>
          </cell>
          <cell r="F609" t="str">
            <v>MHW507</v>
          </cell>
          <cell r="G609" t="str">
            <v>PHW507</v>
          </cell>
          <cell r="H609" t="str">
            <v xml:space="preserve">5SX </v>
          </cell>
          <cell r="I609" t="str">
            <v xml:space="preserve">5SX </v>
          </cell>
          <cell r="J609" t="str">
            <v>S</v>
          </cell>
          <cell r="K609">
            <v>39</v>
          </cell>
          <cell r="M609" t="str">
            <v>Thêm mới gửi ngày 11.1</v>
          </cell>
          <cell r="N609">
            <v>2</v>
          </cell>
          <cell r="O609">
            <v>44575</v>
          </cell>
          <cell r="Q609" t="str">
            <v>May base _Deviation 2668 (LP4185000DYEZNL58=&gt;WKJ076000DYEZNL60 + CK4011000DYEZNL60)_____ _</v>
          </cell>
          <cell r="S609">
            <v>44579</v>
          </cell>
          <cell r="X609" t="str">
            <v/>
          </cell>
          <cell r="Y609" t="str">
            <v>AL1</v>
          </cell>
          <cell r="AA609">
            <v>2202062</v>
          </cell>
          <cell r="AB609">
            <v>44572</v>
          </cell>
          <cell r="AD609">
            <v>44575</v>
          </cell>
          <cell r="AE609">
            <v>44574</v>
          </cell>
        </row>
        <row r="610">
          <cell r="B610">
            <v>930228</v>
          </cell>
          <cell r="C610">
            <v>930227</v>
          </cell>
          <cell r="E610" t="str">
            <v>NBG5T7</v>
          </cell>
          <cell r="F610" t="str">
            <v>MHW507</v>
          </cell>
          <cell r="G610" t="str">
            <v>PHW507</v>
          </cell>
          <cell r="H610" t="str">
            <v xml:space="preserve">5SX </v>
          </cell>
          <cell r="I610" t="str">
            <v xml:space="preserve">5SX </v>
          </cell>
          <cell r="J610" t="str">
            <v>XL</v>
          </cell>
          <cell r="K610">
            <v>28</v>
          </cell>
          <cell r="M610" t="str">
            <v>Thêm mới gửi ngày 11.1</v>
          </cell>
          <cell r="N610">
            <v>2</v>
          </cell>
          <cell r="O610">
            <v>44575</v>
          </cell>
          <cell r="Q610" t="str">
            <v>May base _Deviation 2668 (LP4185000DYEZNL58=&gt;WKJ076000DYEZNL60 + CK4011000DYEZNL60)_____ _</v>
          </cell>
          <cell r="S610">
            <v>44580</v>
          </cell>
          <cell r="X610" t="str">
            <v/>
          </cell>
          <cell r="Y610" t="str">
            <v>AL1</v>
          </cell>
          <cell r="AA610">
            <v>2202062</v>
          </cell>
          <cell r="AB610">
            <v>44572</v>
          </cell>
          <cell r="AD610">
            <v>44575</v>
          </cell>
          <cell r="AE610">
            <v>44574</v>
          </cell>
        </row>
        <row r="611">
          <cell r="B611">
            <v>930234</v>
          </cell>
          <cell r="C611">
            <v>930229</v>
          </cell>
          <cell r="E611" t="str">
            <v>NBG5T7</v>
          </cell>
          <cell r="F611" t="str">
            <v>MHW507</v>
          </cell>
          <cell r="G611" t="str">
            <v>PHW507</v>
          </cell>
          <cell r="H611" t="str">
            <v xml:space="preserve">5SX </v>
          </cell>
          <cell r="I611" t="str">
            <v xml:space="preserve">5SX </v>
          </cell>
          <cell r="J611" t="str">
            <v>XL</v>
          </cell>
          <cell r="K611">
            <v>28</v>
          </cell>
          <cell r="M611" t="str">
            <v>Thêm mới gửi ngày 11.1</v>
          </cell>
          <cell r="N611">
            <v>2</v>
          </cell>
          <cell r="O611">
            <v>44575</v>
          </cell>
          <cell r="Q611" t="str">
            <v>May base _Deviation 2668 (LP4185000DYEZNL58=&gt;WKJ076000DYEZNL60 + CK4011000DYEZNL60)_____ _</v>
          </cell>
          <cell r="S611">
            <v>44580</v>
          </cell>
          <cell r="X611" t="str">
            <v/>
          </cell>
          <cell r="Y611" t="str">
            <v>AL1</v>
          </cell>
          <cell r="AA611">
            <v>2202062</v>
          </cell>
          <cell r="AB611">
            <v>44572</v>
          </cell>
          <cell r="AD611">
            <v>44575</v>
          </cell>
          <cell r="AE611">
            <v>44574</v>
          </cell>
        </row>
        <row r="612">
          <cell r="B612">
            <v>930237</v>
          </cell>
          <cell r="C612">
            <v>930236</v>
          </cell>
          <cell r="E612" t="str">
            <v>NBG5T7</v>
          </cell>
          <cell r="F612" t="str">
            <v>MHW507</v>
          </cell>
          <cell r="G612" t="str">
            <v>PHW507</v>
          </cell>
          <cell r="H612" t="str">
            <v xml:space="preserve">5SX </v>
          </cell>
          <cell r="I612" t="str">
            <v xml:space="preserve">5SX </v>
          </cell>
          <cell r="J612" t="str">
            <v>XL</v>
          </cell>
          <cell r="K612">
            <v>35</v>
          </cell>
          <cell r="M612" t="str">
            <v>Thêm mới gửi ngày 11.1</v>
          </cell>
          <cell r="N612">
            <v>2</v>
          </cell>
          <cell r="O612">
            <v>44575</v>
          </cell>
          <cell r="Q612" t="str">
            <v>May base _Deviation 2668 (LP4185000DYEZNL58=&gt;WKJ076000DYEZNL60 + CK4011000DYEZNL60)_____ _</v>
          </cell>
          <cell r="S612">
            <v>44580</v>
          </cell>
          <cell r="X612" t="str">
            <v/>
          </cell>
          <cell r="Y612" t="str">
            <v>AL1</v>
          </cell>
          <cell r="AA612">
            <v>2202062</v>
          </cell>
          <cell r="AB612">
            <v>44572</v>
          </cell>
          <cell r="AD612">
            <v>44575</v>
          </cell>
          <cell r="AE612">
            <v>44574</v>
          </cell>
        </row>
        <row r="613">
          <cell r="B613">
            <v>930239</v>
          </cell>
          <cell r="C613">
            <v>930238</v>
          </cell>
          <cell r="E613" t="str">
            <v>NBG5T7</v>
          </cell>
          <cell r="F613" t="str">
            <v>MHW507</v>
          </cell>
          <cell r="G613" t="str">
            <v>PHW507</v>
          </cell>
          <cell r="H613" t="str">
            <v xml:space="preserve">5SX </v>
          </cell>
          <cell r="I613" t="str">
            <v xml:space="preserve">5SX </v>
          </cell>
          <cell r="J613" t="str">
            <v>XL</v>
          </cell>
          <cell r="K613">
            <v>28</v>
          </cell>
          <cell r="M613" t="str">
            <v>Thêm mới gửi ngày 11.1</v>
          </cell>
          <cell r="N613">
            <v>2</v>
          </cell>
          <cell r="O613">
            <v>44575</v>
          </cell>
          <cell r="Q613" t="str">
            <v>May base _Deviation 2668 (LP4185000DYEZNL58=&gt;WKJ076000DYEZNL60 + CK4011000DYEZNL60)_____ _</v>
          </cell>
          <cell r="S613">
            <v>44580</v>
          </cell>
          <cell r="X613" t="str">
            <v/>
          </cell>
          <cell r="Y613" t="str">
            <v>AL1</v>
          </cell>
          <cell r="AA613">
            <v>2202062</v>
          </cell>
          <cell r="AB613">
            <v>44572</v>
          </cell>
          <cell r="AD613">
            <v>44575</v>
          </cell>
          <cell r="AE613">
            <v>44574</v>
          </cell>
        </row>
        <row r="614">
          <cell r="B614">
            <v>930385</v>
          </cell>
          <cell r="C614">
            <v>930382</v>
          </cell>
          <cell r="E614" t="str">
            <v>NBG5T7</v>
          </cell>
          <cell r="F614" t="str">
            <v>MHW507</v>
          </cell>
          <cell r="G614" t="str">
            <v>PHW507</v>
          </cell>
          <cell r="H614" t="str">
            <v xml:space="preserve">5SX </v>
          </cell>
          <cell r="I614" t="str">
            <v xml:space="preserve">5SX </v>
          </cell>
          <cell r="J614" t="str">
            <v>S</v>
          </cell>
          <cell r="K614">
            <v>39</v>
          </cell>
          <cell r="M614" t="str">
            <v>Thêm mới gửi ngày 11.1</v>
          </cell>
          <cell r="N614">
            <v>2</v>
          </cell>
          <cell r="O614">
            <v>44575</v>
          </cell>
          <cell r="Q614" t="str">
            <v>May base _Deviation 2668 (LP4185000DYEZNL58=&gt;WKJ076000DYEZNL60 + CK4011000DYEZNL60)_____ _</v>
          </cell>
          <cell r="S614">
            <v>44580</v>
          </cell>
          <cell r="X614" t="str">
            <v/>
          </cell>
          <cell r="Y614" t="str">
            <v>AL1</v>
          </cell>
          <cell r="AA614">
            <v>2202062</v>
          </cell>
          <cell r="AB614">
            <v>44572</v>
          </cell>
          <cell r="AD614">
            <v>44575</v>
          </cell>
          <cell r="AE614">
            <v>44574</v>
          </cell>
        </row>
        <row r="615">
          <cell r="B615">
            <v>930393</v>
          </cell>
          <cell r="C615">
            <v>930386</v>
          </cell>
          <cell r="E615" t="str">
            <v>NBG5T7</v>
          </cell>
          <cell r="F615" t="str">
            <v>MHW507</v>
          </cell>
          <cell r="G615" t="str">
            <v>PHW507</v>
          </cell>
          <cell r="H615" t="str">
            <v xml:space="preserve">5SX </v>
          </cell>
          <cell r="I615" t="str">
            <v xml:space="preserve">5SX </v>
          </cell>
          <cell r="J615" t="str">
            <v>S</v>
          </cell>
          <cell r="K615">
            <v>39</v>
          </cell>
          <cell r="M615" t="str">
            <v>Thêm mới gửi ngày 11.1</v>
          </cell>
          <cell r="N615">
            <v>2</v>
          </cell>
          <cell r="O615">
            <v>44575</v>
          </cell>
          <cell r="Q615" t="str">
            <v>May base _Deviation 2668 (LP4185000DYEZNL58=&gt;WKJ076000DYEZNL60 + CK4011000DYEZNL60)_____ _</v>
          </cell>
          <cell r="S615">
            <v>44580</v>
          </cell>
          <cell r="X615" t="str">
            <v/>
          </cell>
          <cell r="Y615" t="str">
            <v>AL1</v>
          </cell>
          <cell r="AA615">
            <v>2202062</v>
          </cell>
          <cell r="AB615">
            <v>44572</v>
          </cell>
          <cell r="AD615">
            <v>44575</v>
          </cell>
          <cell r="AE615">
            <v>44574</v>
          </cell>
        </row>
        <row r="616">
          <cell r="B616">
            <v>930420</v>
          </cell>
          <cell r="C616">
            <v>930419</v>
          </cell>
          <cell r="E616" t="str">
            <v>NBG5T7</v>
          </cell>
          <cell r="F616" t="str">
            <v>MHW507</v>
          </cell>
          <cell r="G616" t="str">
            <v>PHW507</v>
          </cell>
          <cell r="H616" t="str">
            <v xml:space="preserve">5SX </v>
          </cell>
          <cell r="I616" t="str">
            <v xml:space="preserve">5SX </v>
          </cell>
          <cell r="J616" t="str">
            <v>S</v>
          </cell>
          <cell r="K616">
            <v>39</v>
          </cell>
          <cell r="M616" t="str">
            <v>Thêm mới gửi ngày 11.1</v>
          </cell>
          <cell r="N616">
            <v>2</v>
          </cell>
          <cell r="O616">
            <v>44575</v>
          </cell>
          <cell r="Q616" t="str">
            <v>May base _Deviation 2668 (LP4185000DYEZNL58=&gt;WKJ076000DYEZNL60 + CK4011000DYEZNL60)_____ _</v>
          </cell>
          <cell r="S616">
            <v>44580</v>
          </cell>
          <cell r="X616" t="str">
            <v/>
          </cell>
          <cell r="Y616" t="str">
            <v>AL1</v>
          </cell>
          <cell r="AA616">
            <v>2202062</v>
          </cell>
          <cell r="AB616">
            <v>44572</v>
          </cell>
          <cell r="AD616">
            <v>44575</v>
          </cell>
          <cell r="AE616">
            <v>44574</v>
          </cell>
        </row>
        <row r="617">
          <cell r="B617">
            <v>930423</v>
          </cell>
          <cell r="C617">
            <v>930422</v>
          </cell>
          <cell r="E617" t="str">
            <v>NBG5T7</v>
          </cell>
          <cell r="F617" t="str">
            <v>MHW507</v>
          </cell>
          <cell r="G617" t="str">
            <v>PHW507</v>
          </cell>
          <cell r="H617" t="str">
            <v xml:space="preserve">5SX </v>
          </cell>
          <cell r="I617" t="str">
            <v xml:space="preserve">5SX </v>
          </cell>
          <cell r="J617" t="str">
            <v>S</v>
          </cell>
          <cell r="K617">
            <v>39</v>
          </cell>
          <cell r="M617" t="str">
            <v>Thêm mới gửi ngày 11.1</v>
          </cell>
          <cell r="N617">
            <v>2</v>
          </cell>
          <cell r="O617">
            <v>44575</v>
          </cell>
          <cell r="Q617" t="str">
            <v>May base _Deviation 2668 (LP4185000DYEZNL58=&gt;WKJ076000DYEZNL60 + CK4011000DYEZNL60)_____ _</v>
          </cell>
          <cell r="S617">
            <v>44580</v>
          </cell>
          <cell r="X617" t="str">
            <v/>
          </cell>
          <cell r="Y617" t="str">
            <v>AL1</v>
          </cell>
          <cell r="AA617">
            <v>2202062</v>
          </cell>
          <cell r="AB617">
            <v>44572</v>
          </cell>
          <cell r="AD617">
            <v>44575</v>
          </cell>
          <cell r="AE617">
            <v>44574</v>
          </cell>
        </row>
        <row r="618">
          <cell r="B618"/>
          <cell r="C618"/>
          <cell r="D618"/>
          <cell r="E618"/>
          <cell r="F618"/>
          <cell r="G618"/>
          <cell r="H618"/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  <cell r="S618"/>
          <cell r="T618"/>
          <cell r="U618"/>
          <cell r="V618"/>
          <cell r="W618"/>
          <cell r="X618"/>
          <cell r="Y618"/>
          <cell r="Z618"/>
          <cell r="AA618"/>
          <cell r="AB618"/>
          <cell r="AC618"/>
          <cell r="AD618" t="str">
            <v/>
          </cell>
          <cell r="AE618">
            <v>44574</v>
          </cell>
        </row>
        <row r="619">
          <cell r="B619">
            <v>932487</v>
          </cell>
          <cell r="C619">
            <v>932486</v>
          </cell>
          <cell r="E619" t="str">
            <v>NBG5T7</v>
          </cell>
          <cell r="F619" t="str">
            <v>MHW507</v>
          </cell>
          <cell r="G619" t="str">
            <v>PHW507</v>
          </cell>
          <cell r="H619" t="str">
            <v xml:space="preserve">XBK </v>
          </cell>
          <cell r="I619" t="str">
            <v xml:space="preserve">D53 </v>
          </cell>
          <cell r="J619" t="str">
            <v>XL</v>
          </cell>
          <cell r="K619">
            <v>28</v>
          </cell>
          <cell r="M619" t="str">
            <v>Thêm mới gửi ngày 11.1</v>
          </cell>
          <cell r="N619">
            <v>2</v>
          </cell>
          <cell r="O619">
            <v>44575</v>
          </cell>
          <cell r="Q619" t="str">
            <v>_____ _</v>
          </cell>
          <cell r="S619">
            <v>44578</v>
          </cell>
          <cell r="X619" t="str">
            <v/>
          </cell>
          <cell r="Y619" t="str">
            <v>AL1</v>
          </cell>
          <cell r="AA619">
            <v>2202063</v>
          </cell>
          <cell r="AB619">
            <v>44572</v>
          </cell>
          <cell r="AD619">
            <v>44575</v>
          </cell>
          <cell r="AE619">
            <v>44574</v>
          </cell>
        </row>
        <row r="620">
          <cell r="B620">
            <v>932493</v>
          </cell>
          <cell r="C620">
            <v>932492</v>
          </cell>
          <cell r="E620" t="str">
            <v>NBG5T7</v>
          </cell>
          <cell r="F620" t="str">
            <v>MHW507</v>
          </cell>
          <cell r="G620" t="str">
            <v>PHW507</v>
          </cell>
          <cell r="H620" t="str">
            <v xml:space="preserve">XBK </v>
          </cell>
          <cell r="I620" t="str">
            <v xml:space="preserve">D53 </v>
          </cell>
          <cell r="J620" t="str">
            <v>XL</v>
          </cell>
          <cell r="K620">
            <v>28</v>
          </cell>
          <cell r="M620" t="str">
            <v>Thêm mới gửi ngày 11.1</v>
          </cell>
          <cell r="N620">
            <v>2</v>
          </cell>
          <cell r="O620">
            <v>44575</v>
          </cell>
          <cell r="Q620" t="str">
            <v>_____ _</v>
          </cell>
          <cell r="S620">
            <v>44579</v>
          </cell>
          <cell r="X620" t="str">
            <v/>
          </cell>
          <cell r="Y620" t="str">
            <v>AL1</v>
          </cell>
          <cell r="AA620">
            <v>2202063</v>
          </cell>
          <cell r="AB620">
            <v>44572</v>
          </cell>
          <cell r="AD620">
            <v>44575</v>
          </cell>
          <cell r="AE620">
            <v>44574</v>
          </cell>
        </row>
        <row r="621">
          <cell r="B621">
            <v>932506</v>
          </cell>
          <cell r="C621">
            <v>932505</v>
          </cell>
          <cell r="E621" t="str">
            <v>NBG5T7</v>
          </cell>
          <cell r="F621" t="str">
            <v>MHW507</v>
          </cell>
          <cell r="G621" t="str">
            <v>PHW507</v>
          </cell>
          <cell r="H621" t="str">
            <v xml:space="preserve">XBK </v>
          </cell>
          <cell r="I621" t="str">
            <v xml:space="preserve">D53 </v>
          </cell>
          <cell r="J621" t="str">
            <v>XL</v>
          </cell>
          <cell r="K621">
            <v>28</v>
          </cell>
          <cell r="M621" t="str">
            <v>Thêm mới gửi ngày 11.1</v>
          </cell>
          <cell r="N621">
            <v>2</v>
          </cell>
          <cell r="O621">
            <v>44575</v>
          </cell>
          <cell r="Q621" t="str">
            <v>_____ _</v>
          </cell>
          <cell r="S621">
            <v>44581</v>
          </cell>
          <cell r="X621" t="str">
            <v/>
          </cell>
          <cell r="Y621" t="str">
            <v>AL1</v>
          </cell>
          <cell r="AA621">
            <v>2202063</v>
          </cell>
          <cell r="AB621">
            <v>44572</v>
          </cell>
          <cell r="AD621">
            <v>44575</v>
          </cell>
          <cell r="AE621">
            <v>44574</v>
          </cell>
        </row>
        <row r="622">
          <cell r="B622"/>
          <cell r="C622"/>
          <cell r="D622"/>
          <cell r="E622"/>
          <cell r="F622"/>
          <cell r="G622"/>
          <cell r="H622"/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  <cell r="S622"/>
          <cell r="T622"/>
          <cell r="U622"/>
          <cell r="V622"/>
          <cell r="W622"/>
          <cell r="X622"/>
          <cell r="Y622"/>
          <cell r="Z622"/>
          <cell r="AA622"/>
          <cell r="AB622"/>
          <cell r="AC622"/>
          <cell r="AD622" t="str">
            <v/>
          </cell>
          <cell r="AE622">
            <v>44574</v>
          </cell>
        </row>
        <row r="623">
          <cell r="B623">
            <v>933523</v>
          </cell>
          <cell r="C623">
            <v>933522</v>
          </cell>
          <cell r="E623" t="str">
            <v>NBGWT7</v>
          </cell>
          <cell r="F623" t="str">
            <v>MHW507</v>
          </cell>
          <cell r="G623" t="str">
            <v>PHW507</v>
          </cell>
          <cell r="H623" t="str">
            <v xml:space="preserve">100 </v>
          </cell>
          <cell r="I623" t="str">
            <v xml:space="preserve">IA9 </v>
          </cell>
          <cell r="J623" t="str">
            <v>L</v>
          </cell>
          <cell r="K623">
            <v>30</v>
          </cell>
          <cell r="M623" t="str">
            <v>Thêm mới gửi ngày 11.1</v>
          </cell>
          <cell r="N623">
            <v>1</v>
          </cell>
          <cell r="O623">
            <v>44575</v>
          </cell>
          <cell r="Q623" t="str">
            <v>Xoăn 3_____ _</v>
          </cell>
          <cell r="S623">
            <v>44578</v>
          </cell>
          <cell r="X623" t="str">
            <v/>
          </cell>
          <cell r="Y623" t="str">
            <v>AL1</v>
          </cell>
          <cell r="AA623">
            <v>2202064</v>
          </cell>
          <cell r="AB623">
            <v>44572</v>
          </cell>
          <cell r="AD623">
            <v>44575</v>
          </cell>
          <cell r="AE623">
            <v>44574</v>
          </cell>
        </row>
        <row r="624">
          <cell r="B624">
            <v>933598</v>
          </cell>
          <cell r="C624">
            <v>933596</v>
          </cell>
          <cell r="E624" t="str">
            <v>NBGWT7</v>
          </cell>
          <cell r="F624" t="str">
            <v>MHW507</v>
          </cell>
          <cell r="G624" t="str">
            <v>PHW507</v>
          </cell>
          <cell r="H624" t="str">
            <v xml:space="preserve">100 </v>
          </cell>
          <cell r="I624" t="str">
            <v xml:space="preserve">IA9 </v>
          </cell>
          <cell r="J624" t="str">
            <v>2XL</v>
          </cell>
          <cell r="K624">
            <v>28</v>
          </cell>
          <cell r="M624" t="str">
            <v>Thêm mới gửi ngày 11.1</v>
          </cell>
          <cell r="N624">
            <v>1</v>
          </cell>
          <cell r="O624">
            <v>44575</v>
          </cell>
          <cell r="Q624" t="str">
            <v>Xoăn 3_____ _</v>
          </cell>
          <cell r="S624">
            <v>44578</v>
          </cell>
          <cell r="X624" t="str">
            <v/>
          </cell>
          <cell r="Y624" t="str">
            <v>AL1</v>
          </cell>
          <cell r="AA624">
            <v>2202064</v>
          </cell>
          <cell r="AB624">
            <v>44572</v>
          </cell>
          <cell r="AD624">
            <v>44575</v>
          </cell>
          <cell r="AE624">
            <v>44574</v>
          </cell>
        </row>
        <row r="625">
          <cell r="B625">
            <v>933602</v>
          </cell>
          <cell r="C625">
            <v>933599</v>
          </cell>
          <cell r="E625" t="str">
            <v>NBGWT7</v>
          </cell>
          <cell r="F625" t="str">
            <v>MHW507</v>
          </cell>
          <cell r="G625" t="str">
            <v>PHW507</v>
          </cell>
          <cell r="H625" t="str">
            <v xml:space="preserve">100 </v>
          </cell>
          <cell r="I625" t="str">
            <v xml:space="preserve">IA9 </v>
          </cell>
          <cell r="J625" t="str">
            <v>2XL</v>
          </cell>
          <cell r="K625">
            <v>35</v>
          </cell>
          <cell r="M625" t="str">
            <v>Thêm mới gửi ngày 11.1</v>
          </cell>
          <cell r="N625">
            <v>1</v>
          </cell>
          <cell r="O625">
            <v>44575</v>
          </cell>
          <cell r="Q625" t="str">
            <v>Xoăn 3_____ _</v>
          </cell>
          <cell r="S625">
            <v>44578</v>
          </cell>
          <cell r="X625" t="str">
            <v/>
          </cell>
          <cell r="Y625" t="str">
            <v>AL1</v>
          </cell>
          <cell r="AA625">
            <v>2202064</v>
          </cell>
          <cell r="AB625">
            <v>44572</v>
          </cell>
          <cell r="AD625">
            <v>44575</v>
          </cell>
          <cell r="AE625">
            <v>44574</v>
          </cell>
        </row>
        <row r="626">
          <cell r="B626">
            <v>933606</v>
          </cell>
          <cell r="C626">
            <v>933604</v>
          </cell>
          <cell r="E626" t="str">
            <v>NBGWT7</v>
          </cell>
          <cell r="F626" t="str">
            <v>MHW507</v>
          </cell>
          <cell r="G626" t="str">
            <v>PHW507</v>
          </cell>
          <cell r="H626" t="str">
            <v xml:space="preserve">100 </v>
          </cell>
          <cell r="I626" t="str">
            <v xml:space="preserve">IA9 </v>
          </cell>
          <cell r="J626" t="str">
            <v>2XL</v>
          </cell>
          <cell r="K626">
            <v>28</v>
          </cell>
          <cell r="M626" t="str">
            <v>Thêm mới gửi ngày 11.1</v>
          </cell>
          <cell r="N626">
            <v>1</v>
          </cell>
          <cell r="O626">
            <v>44575</v>
          </cell>
          <cell r="Q626" t="str">
            <v>Xoăn 3_____ _</v>
          </cell>
          <cell r="S626">
            <v>44578</v>
          </cell>
          <cell r="X626" t="str">
            <v/>
          </cell>
          <cell r="Y626" t="str">
            <v>AL1</v>
          </cell>
          <cell r="AA626">
            <v>2202064</v>
          </cell>
          <cell r="AB626">
            <v>44572</v>
          </cell>
          <cell r="AD626">
            <v>44575</v>
          </cell>
          <cell r="AE626">
            <v>44574</v>
          </cell>
        </row>
        <row r="627">
          <cell r="B627">
            <v>935637</v>
          </cell>
          <cell r="C627">
            <v>935636</v>
          </cell>
          <cell r="E627" t="str">
            <v>NBGWT7</v>
          </cell>
          <cell r="F627" t="str">
            <v>MHW507</v>
          </cell>
          <cell r="G627" t="str">
            <v>PHW507</v>
          </cell>
          <cell r="H627" t="str">
            <v xml:space="preserve">100 </v>
          </cell>
          <cell r="I627" t="str">
            <v xml:space="preserve">IA9 </v>
          </cell>
          <cell r="J627" t="str">
            <v>LP</v>
          </cell>
          <cell r="K627">
            <v>28</v>
          </cell>
          <cell r="M627" t="str">
            <v>Thêm mới gửi ngày 11.1</v>
          </cell>
          <cell r="N627">
            <v>1</v>
          </cell>
          <cell r="O627">
            <v>44575</v>
          </cell>
          <cell r="Q627" t="str">
            <v>Xoăn 3_____ _</v>
          </cell>
          <cell r="S627">
            <v>44578</v>
          </cell>
          <cell r="X627" t="str">
            <v/>
          </cell>
          <cell r="Y627" t="str">
            <v>AL1</v>
          </cell>
          <cell r="AA627">
            <v>2202064</v>
          </cell>
          <cell r="AB627">
            <v>44572</v>
          </cell>
          <cell r="AD627">
            <v>44575</v>
          </cell>
          <cell r="AE627">
            <v>44574</v>
          </cell>
        </row>
        <row r="628">
          <cell r="B628">
            <v>935639</v>
          </cell>
          <cell r="C628">
            <v>935638</v>
          </cell>
          <cell r="E628" t="str">
            <v>NBGWT7</v>
          </cell>
          <cell r="F628" t="str">
            <v>MHW507</v>
          </cell>
          <cell r="G628" t="str">
            <v>PHW507</v>
          </cell>
          <cell r="H628" t="str">
            <v xml:space="preserve">100 </v>
          </cell>
          <cell r="I628" t="str">
            <v xml:space="preserve">IA9 </v>
          </cell>
          <cell r="J628" t="str">
            <v>LP</v>
          </cell>
          <cell r="K628">
            <v>28</v>
          </cell>
          <cell r="M628" t="str">
            <v>Thêm mới gửi ngày 11.1</v>
          </cell>
          <cell r="N628">
            <v>1</v>
          </cell>
          <cell r="O628">
            <v>44575</v>
          </cell>
          <cell r="Q628" t="str">
            <v>Xoăn 3_____ _</v>
          </cell>
          <cell r="S628">
            <v>44578</v>
          </cell>
          <cell r="X628" t="str">
            <v/>
          </cell>
          <cell r="Y628" t="str">
            <v>AL1</v>
          </cell>
          <cell r="AA628">
            <v>2202064</v>
          </cell>
          <cell r="AB628">
            <v>44572</v>
          </cell>
          <cell r="AD628">
            <v>44575</v>
          </cell>
          <cell r="AE628">
            <v>44574</v>
          </cell>
        </row>
        <row r="629">
          <cell r="B629">
            <v>935641</v>
          </cell>
          <cell r="C629">
            <v>935640</v>
          </cell>
          <cell r="E629" t="str">
            <v>NBGWT7</v>
          </cell>
          <cell r="F629" t="str">
            <v>MHW507</v>
          </cell>
          <cell r="G629" t="str">
            <v>PHW507</v>
          </cell>
          <cell r="H629" t="str">
            <v xml:space="preserve">100 </v>
          </cell>
          <cell r="I629" t="str">
            <v xml:space="preserve">IA9 </v>
          </cell>
          <cell r="J629" t="str">
            <v>LP</v>
          </cell>
          <cell r="K629">
            <v>28</v>
          </cell>
          <cell r="M629" t="str">
            <v>Thêm mới gửi ngày 11.1</v>
          </cell>
          <cell r="N629">
            <v>1</v>
          </cell>
          <cell r="O629">
            <v>44575</v>
          </cell>
          <cell r="Q629" t="str">
            <v>Xoăn 3_____ _</v>
          </cell>
          <cell r="S629">
            <v>44578</v>
          </cell>
          <cell r="X629" t="str">
            <v/>
          </cell>
          <cell r="Y629" t="str">
            <v>AL1</v>
          </cell>
          <cell r="AA629">
            <v>2202064</v>
          </cell>
          <cell r="AB629">
            <v>44572</v>
          </cell>
          <cell r="AD629">
            <v>44575</v>
          </cell>
          <cell r="AE629">
            <v>44574</v>
          </cell>
        </row>
        <row r="630">
          <cell r="B630">
            <v>935652</v>
          </cell>
          <cell r="C630">
            <v>935642</v>
          </cell>
          <cell r="E630" t="str">
            <v>NBGWT7</v>
          </cell>
          <cell r="F630" t="str">
            <v>MHW507</v>
          </cell>
          <cell r="G630" t="str">
            <v>PHW507</v>
          </cell>
          <cell r="H630" t="str">
            <v xml:space="preserve">100 </v>
          </cell>
          <cell r="I630" t="str">
            <v xml:space="preserve">IA9 </v>
          </cell>
          <cell r="J630" t="str">
            <v>LP</v>
          </cell>
          <cell r="K630">
            <v>32</v>
          </cell>
          <cell r="M630" t="str">
            <v>Thêm mới gửi ngày 11.1</v>
          </cell>
          <cell r="N630">
            <v>1</v>
          </cell>
          <cell r="O630">
            <v>44575</v>
          </cell>
          <cell r="Q630" t="str">
            <v>Xoăn 3_____Ship lẻ thùng_</v>
          </cell>
          <cell r="S630">
            <v>44578</v>
          </cell>
          <cell r="X630" t="str">
            <v/>
          </cell>
          <cell r="Y630" t="str">
            <v>AL1</v>
          </cell>
          <cell r="AA630">
            <v>2202064</v>
          </cell>
          <cell r="AB630">
            <v>44572</v>
          </cell>
          <cell r="AD630">
            <v>44575</v>
          </cell>
          <cell r="AE630">
            <v>44574</v>
          </cell>
        </row>
        <row r="631">
          <cell r="B631">
            <v>936314</v>
          </cell>
          <cell r="C631">
            <v>936313</v>
          </cell>
          <cell r="E631" t="str">
            <v>NBGWT7</v>
          </cell>
          <cell r="F631" t="str">
            <v>MHW507</v>
          </cell>
          <cell r="G631" t="str">
            <v>PHW507</v>
          </cell>
          <cell r="H631" t="str">
            <v xml:space="preserve">100 </v>
          </cell>
          <cell r="I631" t="str">
            <v xml:space="preserve">IA9 </v>
          </cell>
          <cell r="J631" t="str">
            <v>2XL</v>
          </cell>
          <cell r="K631">
            <v>28</v>
          </cell>
          <cell r="M631" t="str">
            <v>Thêm mới gửi ngày 11.1</v>
          </cell>
          <cell r="N631">
            <v>1</v>
          </cell>
          <cell r="O631">
            <v>44575</v>
          </cell>
          <cell r="Q631" t="str">
            <v>Xoăn 3_____ _</v>
          </cell>
          <cell r="S631">
            <v>44578</v>
          </cell>
          <cell r="X631" t="str">
            <v/>
          </cell>
          <cell r="Y631" t="str">
            <v>AL1</v>
          </cell>
          <cell r="AA631">
            <v>2202064</v>
          </cell>
          <cell r="AB631">
            <v>44572</v>
          </cell>
          <cell r="AD631">
            <v>44575</v>
          </cell>
          <cell r="AE631">
            <v>44574</v>
          </cell>
        </row>
        <row r="632">
          <cell r="B632">
            <v>936316</v>
          </cell>
          <cell r="C632">
            <v>936315</v>
          </cell>
          <cell r="E632" t="str">
            <v>NBGWT7</v>
          </cell>
          <cell r="F632" t="str">
            <v>MHW507</v>
          </cell>
          <cell r="G632" t="str">
            <v>PHW507</v>
          </cell>
          <cell r="H632" t="str">
            <v xml:space="preserve">100 </v>
          </cell>
          <cell r="I632" t="str">
            <v xml:space="preserve">IA9 </v>
          </cell>
          <cell r="J632" t="str">
            <v>2XL</v>
          </cell>
          <cell r="K632">
            <v>28</v>
          </cell>
          <cell r="M632" t="str">
            <v>Thêm mới gửi ngày 11.1</v>
          </cell>
          <cell r="N632">
            <v>1</v>
          </cell>
          <cell r="O632">
            <v>44575</v>
          </cell>
          <cell r="Q632" t="str">
            <v>Xoăn 3_____ _</v>
          </cell>
          <cell r="S632">
            <v>44578</v>
          </cell>
          <cell r="X632" t="str">
            <v/>
          </cell>
          <cell r="Y632" t="str">
            <v>AL1</v>
          </cell>
          <cell r="AA632">
            <v>2202064</v>
          </cell>
          <cell r="AB632">
            <v>44572</v>
          </cell>
          <cell r="AD632">
            <v>44575</v>
          </cell>
          <cell r="AE632">
            <v>44574</v>
          </cell>
        </row>
        <row r="633">
          <cell r="B633">
            <v>936320</v>
          </cell>
          <cell r="C633">
            <v>936319</v>
          </cell>
          <cell r="E633" t="str">
            <v>NBGWT7</v>
          </cell>
          <cell r="F633" t="str">
            <v>MHW507</v>
          </cell>
          <cell r="G633" t="str">
            <v>PHW507</v>
          </cell>
          <cell r="H633" t="str">
            <v xml:space="preserve">100 </v>
          </cell>
          <cell r="I633" t="str">
            <v xml:space="preserve">IA9 </v>
          </cell>
          <cell r="J633" t="str">
            <v>2XL</v>
          </cell>
          <cell r="K633">
            <v>28</v>
          </cell>
          <cell r="M633" t="str">
            <v>Thêm mới gửi ngày 11.1</v>
          </cell>
          <cell r="N633">
            <v>1</v>
          </cell>
          <cell r="O633">
            <v>44575</v>
          </cell>
          <cell r="Q633" t="str">
            <v>Xoăn 3_____ _</v>
          </cell>
          <cell r="S633">
            <v>44578</v>
          </cell>
          <cell r="X633" t="str">
            <v/>
          </cell>
          <cell r="Y633" t="str">
            <v>AL1</v>
          </cell>
          <cell r="AA633">
            <v>2202064</v>
          </cell>
          <cell r="AB633">
            <v>44572</v>
          </cell>
          <cell r="AD633">
            <v>44575</v>
          </cell>
          <cell r="AE633">
            <v>44574</v>
          </cell>
        </row>
        <row r="634">
          <cell r="B634">
            <v>936322</v>
          </cell>
          <cell r="C634">
            <v>936321</v>
          </cell>
          <cell r="E634" t="str">
            <v>NBGWT7</v>
          </cell>
          <cell r="F634" t="str">
            <v>MHW507</v>
          </cell>
          <cell r="G634" t="str">
            <v>PHW507</v>
          </cell>
          <cell r="H634" t="str">
            <v xml:space="preserve">100 </v>
          </cell>
          <cell r="I634" t="str">
            <v xml:space="preserve">IA9 </v>
          </cell>
          <cell r="J634" t="str">
            <v>2XL</v>
          </cell>
          <cell r="K634">
            <v>35</v>
          </cell>
          <cell r="M634" t="str">
            <v>Thêm mới gửi ngày 11.1</v>
          </cell>
          <cell r="N634">
            <v>1</v>
          </cell>
          <cell r="O634">
            <v>44575</v>
          </cell>
          <cell r="Q634" t="str">
            <v>Xoăn 3_____ _</v>
          </cell>
          <cell r="S634">
            <v>44578</v>
          </cell>
          <cell r="X634" t="str">
            <v/>
          </cell>
          <cell r="Y634" t="str">
            <v>AL1</v>
          </cell>
          <cell r="AA634">
            <v>2202064</v>
          </cell>
          <cell r="AB634">
            <v>44572</v>
          </cell>
          <cell r="AD634">
            <v>44575</v>
          </cell>
          <cell r="AE634">
            <v>44574</v>
          </cell>
        </row>
        <row r="635">
          <cell r="B635">
            <v>933558</v>
          </cell>
          <cell r="C635">
            <v>933557</v>
          </cell>
          <cell r="E635" t="str">
            <v>NBGWT7</v>
          </cell>
          <cell r="F635" t="str">
            <v>MHW507</v>
          </cell>
          <cell r="G635" t="str">
            <v>PHW507</v>
          </cell>
          <cell r="H635" t="str">
            <v xml:space="preserve">100 </v>
          </cell>
          <cell r="I635" t="str">
            <v xml:space="preserve">IA9 </v>
          </cell>
          <cell r="J635" t="str">
            <v>M</v>
          </cell>
          <cell r="K635">
            <v>30</v>
          </cell>
          <cell r="M635" t="str">
            <v>Thêm mới gửi ngày 11.1</v>
          </cell>
          <cell r="N635">
            <v>1</v>
          </cell>
          <cell r="O635">
            <v>44575</v>
          </cell>
          <cell r="Q635" t="str">
            <v>Xoăn 3_____ _</v>
          </cell>
          <cell r="S635">
            <v>44578</v>
          </cell>
          <cell r="X635" t="str">
            <v/>
          </cell>
          <cell r="Y635" t="str">
            <v>AL1</v>
          </cell>
          <cell r="AA635">
            <v>2202064</v>
          </cell>
          <cell r="AB635">
            <v>44572</v>
          </cell>
          <cell r="AD635">
            <v>44575</v>
          </cell>
          <cell r="AE635">
            <v>44574</v>
          </cell>
        </row>
        <row r="636">
          <cell r="B636">
            <v>935656</v>
          </cell>
          <cell r="C636">
            <v>935655</v>
          </cell>
          <cell r="E636" t="str">
            <v>NBGWT7</v>
          </cell>
          <cell r="F636" t="str">
            <v>MHW507</v>
          </cell>
          <cell r="G636" t="str">
            <v>PHW507</v>
          </cell>
          <cell r="H636" t="str">
            <v xml:space="preserve">100 </v>
          </cell>
          <cell r="I636" t="str">
            <v xml:space="preserve">IA9 </v>
          </cell>
          <cell r="J636" t="str">
            <v>LP</v>
          </cell>
          <cell r="K636">
            <v>28</v>
          </cell>
          <cell r="M636" t="str">
            <v>Thêm mới gửi ngày 11.1</v>
          </cell>
          <cell r="N636">
            <v>1</v>
          </cell>
          <cell r="O636">
            <v>44575</v>
          </cell>
          <cell r="Q636" t="str">
            <v>Xoăn 3_____ _</v>
          </cell>
          <cell r="S636">
            <v>44578</v>
          </cell>
          <cell r="X636" t="str">
            <v/>
          </cell>
          <cell r="Y636" t="str">
            <v>AL1</v>
          </cell>
          <cell r="AA636">
            <v>2202064</v>
          </cell>
          <cell r="AB636">
            <v>44572</v>
          </cell>
          <cell r="AD636">
            <v>44575</v>
          </cell>
          <cell r="AE636">
            <v>44574</v>
          </cell>
        </row>
        <row r="637">
          <cell r="B637">
            <v>935658</v>
          </cell>
          <cell r="C637">
            <v>935657</v>
          </cell>
          <cell r="E637" t="str">
            <v>NBGWT7</v>
          </cell>
          <cell r="F637" t="str">
            <v>MHW507</v>
          </cell>
          <cell r="G637" t="str">
            <v>PHW507</v>
          </cell>
          <cell r="H637" t="str">
            <v xml:space="preserve">100 </v>
          </cell>
          <cell r="I637" t="str">
            <v xml:space="preserve">IA9 </v>
          </cell>
          <cell r="J637" t="str">
            <v>LP</v>
          </cell>
          <cell r="K637">
            <v>28</v>
          </cell>
          <cell r="M637" t="str">
            <v>Thêm mới gửi ngày 11.1</v>
          </cell>
          <cell r="N637">
            <v>1</v>
          </cell>
          <cell r="O637">
            <v>44575</v>
          </cell>
          <cell r="Q637" t="str">
            <v>Xoăn 3_____ _</v>
          </cell>
          <cell r="S637">
            <v>44578</v>
          </cell>
          <cell r="X637" t="str">
            <v/>
          </cell>
          <cell r="Y637" t="str">
            <v>AL1</v>
          </cell>
          <cell r="AA637">
            <v>2202064</v>
          </cell>
          <cell r="AB637">
            <v>44572</v>
          </cell>
          <cell r="AD637">
            <v>44575</v>
          </cell>
          <cell r="AE637">
            <v>44574</v>
          </cell>
        </row>
        <row r="638">
          <cell r="B638">
            <v>933614</v>
          </cell>
          <cell r="C638">
            <v>933608</v>
          </cell>
          <cell r="E638" t="str">
            <v>NBGWT7</v>
          </cell>
          <cell r="F638" t="str">
            <v>MHW507</v>
          </cell>
          <cell r="G638" t="str">
            <v>PHW507</v>
          </cell>
          <cell r="H638" t="str">
            <v xml:space="preserve">100 </v>
          </cell>
          <cell r="I638" t="str">
            <v xml:space="preserve">IA9 </v>
          </cell>
          <cell r="J638" t="str">
            <v>2XL</v>
          </cell>
          <cell r="K638">
            <v>28</v>
          </cell>
          <cell r="M638" t="str">
            <v>Thêm mới gửi ngày 11.1</v>
          </cell>
          <cell r="N638">
            <v>1</v>
          </cell>
          <cell r="O638">
            <v>44575</v>
          </cell>
          <cell r="Q638" t="str">
            <v>Xoăn 3_____ _</v>
          </cell>
          <cell r="S638">
            <v>44579</v>
          </cell>
          <cell r="X638" t="str">
            <v/>
          </cell>
          <cell r="Y638" t="str">
            <v>AL1</v>
          </cell>
          <cell r="AA638">
            <v>2202064</v>
          </cell>
          <cell r="AB638">
            <v>44572</v>
          </cell>
          <cell r="AD638">
            <v>44575</v>
          </cell>
          <cell r="AE638">
            <v>44574</v>
          </cell>
        </row>
        <row r="639">
          <cell r="B639">
            <v>933618</v>
          </cell>
          <cell r="C639">
            <v>933616</v>
          </cell>
          <cell r="E639" t="str">
            <v>NBGWT7</v>
          </cell>
          <cell r="F639" t="str">
            <v>MHW507</v>
          </cell>
          <cell r="G639" t="str">
            <v>PHW507</v>
          </cell>
          <cell r="H639" t="str">
            <v xml:space="preserve">100 </v>
          </cell>
          <cell r="I639" t="str">
            <v xml:space="preserve">IA9 </v>
          </cell>
          <cell r="J639" t="str">
            <v>2XL</v>
          </cell>
          <cell r="K639">
            <v>28</v>
          </cell>
          <cell r="M639" t="str">
            <v>Thêm mới gửi ngày 11.1</v>
          </cell>
          <cell r="N639">
            <v>1</v>
          </cell>
          <cell r="O639">
            <v>44575</v>
          </cell>
          <cell r="Q639" t="str">
            <v>Xoăn 3_____ _</v>
          </cell>
          <cell r="S639">
            <v>44579</v>
          </cell>
          <cell r="X639" t="str">
            <v/>
          </cell>
          <cell r="Y639" t="str">
            <v>AL1</v>
          </cell>
          <cell r="AA639">
            <v>2202064</v>
          </cell>
          <cell r="AB639">
            <v>44572</v>
          </cell>
          <cell r="AD639">
            <v>44575</v>
          </cell>
          <cell r="AE639">
            <v>44574</v>
          </cell>
        </row>
        <row r="640">
          <cell r="B640">
            <v>935614</v>
          </cell>
          <cell r="C640">
            <v>935612</v>
          </cell>
          <cell r="E640" t="str">
            <v>NBGWT7</v>
          </cell>
          <cell r="F640" t="str">
            <v>MHW507</v>
          </cell>
          <cell r="G640" t="str">
            <v>PHW507</v>
          </cell>
          <cell r="H640" t="str">
            <v xml:space="preserve">100 </v>
          </cell>
          <cell r="I640" t="str">
            <v xml:space="preserve">IA9 </v>
          </cell>
          <cell r="J640" t="str">
            <v>2XLP</v>
          </cell>
          <cell r="K640">
            <v>32</v>
          </cell>
          <cell r="M640" t="str">
            <v>Thêm mới gửi ngày 11.1</v>
          </cell>
          <cell r="N640">
            <v>1</v>
          </cell>
          <cell r="O640">
            <v>44575</v>
          </cell>
          <cell r="Q640" t="str">
            <v>Xoăn 3_____Ship lẻ thùng_</v>
          </cell>
          <cell r="S640">
            <v>44579</v>
          </cell>
          <cell r="X640" t="str">
            <v/>
          </cell>
          <cell r="Y640" t="str">
            <v>AL1</v>
          </cell>
          <cell r="AA640">
            <v>2202064</v>
          </cell>
          <cell r="AB640">
            <v>44572</v>
          </cell>
          <cell r="AD640">
            <v>44575</v>
          </cell>
          <cell r="AE640">
            <v>44574</v>
          </cell>
        </row>
        <row r="641">
          <cell r="B641">
            <v>935616</v>
          </cell>
          <cell r="C641">
            <v>935615</v>
          </cell>
          <cell r="E641" t="str">
            <v>NBGWT7</v>
          </cell>
          <cell r="F641" t="str">
            <v>MHW507</v>
          </cell>
          <cell r="G641" t="str">
            <v>PHW507</v>
          </cell>
          <cell r="H641" t="str">
            <v xml:space="preserve">100 </v>
          </cell>
          <cell r="I641" t="str">
            <v xml:space="preserve">IA9 </v>
          </cell>
          <cell r="J641" t="str">
            <v>2XLP</v>
          </cell>
          <cell r="K641">
            <v>28</v>
          </cell>
          <cell r="M641" t="str">
            <v>Thêm mới gửi ngày 11.1</v>
          </cell>
          <cell r="N641">
            <v>1</v>
          </cell>
          <cell r="O641">
            <v>44575</v>
          </cell>
          <cell r="Q641" t="str">
            <v>Xoăn 3_____ _</v>
          </cell>
          <cell r="S641">
            <v>44579</v>
          </cell>
          <cell r="X641" t="str">
            <v/>
          </cell>
          <cell r="Y641" t="str">
            <v>AL1</v>
          </cell>
          <cell r="AA641">
            <v>2202064</v>
          </cell>
          <cell r="AB641">
            <v>44572</v>
          </cell>
          <cell r="AD641">
            <v>44575</v>
          </cell>
          <cell r="AE641">
            <v>44574</v>
          </cell>
        </row>
        <row r="642">
          <cell r="B642">
            <v>945408</v>
          </cell>
          <cell r="C642">
            <v>945407</v>
          </cell>
          <cell r="E642" t="str">
            <v>NBGWT7</v>
          </cell>
          <cell r="F642" t="str">
            <v>MHW507</v>
          </cell>
          <cell r="G642" t="str">
            <v>PHW507</v>
          </cell>
          <cell r="H642" t="str">
            <v xml:space="preserve">100 </v>
          </cell>
          <cell r="I642" t="str">
            <v xml:space="preserve">IA9 </v>
          </cell>
          <cell r="J642" t="str">
            <v>3XL</v>
          </cell>
          <cell r="K642">
            <v>38</v>
          </cell>
          <cell r="M642" t="str">
            <v>Thêm mới gửi ngày 11.1</v>
          </cell>
          <cell r="N642">
            <v>1</v>
          </cell>
          <cell r="O642">
            <v>44575</v>
          </cell>
          <cell r="Q642" t="str">
            <v>Xoăn 3_____Ship lẻ thùng_</v>
          </cell>
          <cell r="S642">
            <v>44579</v>
          </cell>
          <cell r="X642" t="str">
            <v/>
          </cell>
          <cell r="Y642" t="str">
            <v>AL1</v>
          </cell>
          <cell r="AA642">
            <v>2202064</v>
          </cell>
          <cell r="AB642">
            <v>44572</v>
          </cell>
          <cell r="AD642">
            <v>44575</v>
          </cell>
          <cell r="AE642">
            <v>44574</v>
          </cell>
        </row>
        <row r="643">
          <cell r="B643">
            <v>933560</v>
          </cell>
          <cell r="C643">
            <v>933559</v>
          </cell>
          <cell r="E643" t="str">
            <v>NBGWT7</v>
          </cell>
          <cell r="F643" t="str">
            <v>MHW507</v>
          </cell>
          <cell r="G643" t="str">
            <v>PHW507</v>
          </cell>
          <cell r="H643" t="str">
            <v xml:space="preserve">100 </v>
          </cell>
          <cell r="I643" t="str">
            <v xml:space="preserve">IA9 </v>
          </cell>
          <cell r="J643" t="str">
            <v>M</v>
          </cell>
          <cell r="K643">
            <v>30</v>
          </cell>
          <cell r="M643" t="str">
            <v>Thêm mới gửi ngày 11.1</v>
          </cell>
          <cell r="N643">
            <v>1</v>
          </cell>
          <cell r="O643">
            <v>44575</v>
          </cell>
          <cell r="Q643" t="str">
            <v>Xoăn 3_____ _</v>
          </cell>
          <cell r="S643">
            <v>44579</v>
          </cell>
          <cell r="X643" t="str">
            <v/>
          </cell>
          <cell r="Y643" t="str">
            <v>AL1</v>
          </cell>
          <cell r="AA643">
            <v>2202064</v>
          </cell>
          <cell r="AB643">
            <v>44572</v>
          </cell>
          <cell r="AD643">
            <v>44575</v>
          </cell>
          <cell r="AE643">
            <v>44574</v>
          </cell>
        </row>
        <row r="644">
          <cell r="B644">
            <v>935660</v>
          </cell>
          <cell r="C644">
            <v>935659</v>
          </cell>
          <cell r="E644" t="str">
            <v>NBGWT7</v>
          </cell>
          <cell r="F644" t="str">
            <v>MHW507</v>
          </cell>
          <cell r="G644" t="str">
            <v>PHW507</v>
          </cell>
          <cell r="H644" t="str">
            <v xml:space="preserve">100 </v>
          </cell>
          <cell r="I644" t="str">
            <v xml:space="preserve">IA9 </v>
          </cell>
          <cell r="J644" t="str">
            <v>XLP</v>
          </cell>
          <cell r="K644">
            <v>28</v>
          </cell>
          <cell r="M644" t="str">
            <v>Thêm mới gửi ngày 11.1</v>
          </cell>
          <cell r="N644">
            <v>1</v>
          </cell>
          <cell r="O644">
            <v>44575</v>
          </cell>
          <cell r="Q644" t="str">
            <v>Xoăn 3_____ _</v>
          </cell>
          <cell r="S644">
            <v>44579</v>
          </cell>
          <cell r="X644" t="str">
            <v/>
          </cell>
          <cell r="Y644" t="str">
            <v>AL1</v>
          </cell>
          <cell r="AA644">
            <v>2202064</v>
          </cell>
          <cell r="AB644">
            <v>44572</v>
          </cell>
          <cell r="AD644">
            <v>44575</v>
          </cell>
          <cell r="AE644">
            <v>44574</v>
          </cell>
        </row>
        <row r="645">
          <cell r="B645">
            <v>935662</v>
          </cell>
          <cell r="C645">
            <v>935661</v>
          </cell>
          <cell r="E645" t="str">
            <v>NBGWT7</v>
          </cell>
          <cell r="F645" t="str">
            <v>MHW507</v>
          </cell>
          <cell r="G645" t="str">
            <v>PHW507</v>
          </cell>
          <cell r="H645" t="str">
            <v xml:space="preserve">100 </v>
          </cell>
          <cell r="I645" t="str">
            <v xml:space="preserve">IA9 </v>
          </cell>
          <cell r="J645" t="str">
            <v>XLP</v>
          </cell>
          <cell r="K645">
            <v>28</v>
          </cell>
          <cell r="M645" t="str">
            <v>Thêm mới gửi ngày 11.1</v>
          </cell>
          <cell r="N645">
            <v>1</v>
          </cell>
          <cell r="O645">
            <v>44575</v>
          </cell>
          <cell r="Q645" t="str">
            <v>Xoăn 3_____ _</v>
          </cell>
          <cell r="S645">
            <v>44579</v>
          </cell>
          <cell r="X645" t="str">
            <v/>
          </cell>
          <cell r="Y645" t="str">
            <v>AL1</v>
          </cell>
          <cell r="AA645">
            <v>2202064</v>
          </cell>
          <cell r="AB645">
            <v>44572</v>
          </cell>
          <cell r="AD645">
            <v>44575</v>
          </cell>
          <cell r="AE645">
            <v>44574</v>
          </cell>
        </row>
        <row r="646">
          <cell r="B646"/>
          <cell r="C646"/>
          <cell r="D646"/>
          <cell r="E646"/>
          <cell r="F646"/>
          <cell r="G646"/>
          <cell r="H646"/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  <cell r="S646"/>
          <cell r="T646"/>
          <cell r="U646"/>
          <cell r="V646"/>
          <cell r="W646"/>
          <cell r="X646"/>
          <cell r="Y646"/>
          <cell r="Z646"/>
          <cell r="AA646"/>
          <cell r="AB646"/>
          <cell r="AC646"/>
          <cell r="AD646" t="str">
            <v/>
          </cell>
          <cell r="AE646">
            <v>44574</v>
          </cell>
        </row>
        <row r="647">
          <cell r="B647">
            <v>944912</v>
          </cell>
          <cell r="C647">
            <v>944910</v>
          </cell>
          <cell r="E647" t="str">
            <v>NBG5T7</v>
          </cell>
          <cell r="F647" t="str">
            <v>MHW507</v>
          </cell>
          <cell r="G647" t="str">
            <v>PHW507</v>
          </cell>
          <cell r="H647" t="str">
            <v xml:space="preserve">E8V </v>
          </cell>
          <cell r="I647" t="str">
            <v xml:space="preserve">IM4 </v>
          </cell>
          <cell r="J647" t="str">
            <v>M</v>
          </cell>
          <cell r="K647">
            <v>36</v>
          </cell>
          <cell r="M647" t="str">
            <v>Thêm mới gửi ngày 11.1</v>
          </cell>
          <cell r="N647">
            <v>1</v>
          </cell>
          <cell r="O647">
            <v>44575</v>
          </cell>
          <cell r="Q647" t="str">
            <v>_____ _</v>
          </cell>
          <cell r="S647">
            <v>44578</v>
          </cell>
          <cell r="X647" t="str">
            <v/>
          </cell>
          <cell r="Y647" t="str">
            <v>AL1</v>
          </cell>
          <cell r="AA647">
            <v>2202065</v>
          </cell>
          <cell r="AB647">
            <v>44572</v>
          </cell>
          <cell r="AD647">
            <v>44575</v>
          </cell>
          <cell r="AE647">
            <v>44574</v>
          </cell>
        </row>
        <row r="648">
          <cell r="B648">
            <v>933858</v>
          </cell>
          <cell r="C648">
            <v>933856</v>
          </cell>
          <cell r="E648" t="str">
            <v>NBG5T7</v>
          </cell>
          <cell r="F648" t="str">
            <v>MHW507</v>
          </cell>
          <cell r="G648" t="str">
            <v>PHW507</v>
          </cell>
          <cell r="H648" t="str">
            <v xml:space="preserve">E8V </v>
          </cell>
          <cell r="I648" t="str">
            <v xml:space="preserve">IM4 </v>
          </cell>
          <cell r="J648" t="str">
            <v>2XLP</v>
          </cell>
          <cell r="K648">
            <v>28</v>
          </cell>
          <cell r="M648" t="str">
            <v>Thêm mới gửi ngày 11.1</v>
          </cell>
          <cell r="N648">
            <v>2</v>
          </cell>
          <cell r="O648">
            <v>44575</v>
          </cell>
          <cell r="Q648" t="str">
            <v>_____ _</v>
          </cell>
          <cell r="S648">
            <v>44578</v>
          </cell>
          <cell r="X648" t="str">
            <v/>
          </cell>
          <cell r="Y648" t="str">
            <v>AL1</v>
          </cell>
          <cell r="AA648">
            <v>2202065</v>
          </cell>
          <cell r="AB648">
            <v>44572</v>
          </cell>
          <cell r="AD648">
            <v>44575</v>
          </cell>
          <cell r="AE648">
            <v>44574</v>
          </cell>
        </row>
        <row r="649">
          <cell r="B649">
            <v>933861</v>
          </cell>
          <cell r="C649">
            <v>933860</v>
          </cell>
          <cell r="E649" t="str">
            <v>NBG5T7</v>
          </cell>
          <cell r="F649" t="str">
            <v>MHW507</v>
          </cell>
          <cell r="G649" t="str">
            <v>PHW507</v>
          </cell>
          <cell r="H649" t="str">
            <v xml:space="preserve">E8V </v>
          </cell>
          <cell r="I649" t="str">
            <v xml:space="preserve">IM4 </v>
          </cell>
          <cell r="J649" t="str">
            <v>2XLP</v>
          </cell>
          <cell r="K649">
            <v>28</v>
          </cell>
          <cell r="M649" t="str">
            <v>Thêm mới gửi ngày 11.1</v>
          </cell>
          <cell r="N649">
            <v>2</v>
          </cell>
          <cell r="O649">
            <v>44575</v>
          </cell>
          <cell r="Q649" t="str">
            <v>_____ _</v>
          </cell>
          <cell r="S649">
            <v>44578</v>
          </cell>
          <cell r="X649" t="str">
            <v/>
          </cell>
          <cell r="Y649" t="str">
            <v>AL1</v>
          </cell>
          <cell r="AA649">
            <v>2202065</v>
          </cell>
          <cell r="AB649">
            <v>44572</v>
          </cell>
          <cell r="AD649">
            <v>44575</v>
          </cell>
          <cell r="AE649">
            <v>44574</v>
          </cell>
        </row>
        <row r="650">
          <cell r="B650">
            <v>933872</v>
          </cell>
          <cell r="C650">
            <v>933871</v>
          </cell>
          <cell r="E650" t="str">
            <v>NBG5T7</v>
          </cell>
          <cell r="F650" t="str">
            <v>MHW507</v>
          </cell>
          <cell r="G650" t="str">
            <v>PHW507</v>
          </cell>
          <cell r="H650" t="str">
            <v xml:space="preserve">E8V </v>
          </cell>
          <cell r="I650" t="str">
            <v xml:space="preserve">IM4 </v>
          </cell>
          <cell r="J650" t="str">
            <v>2XLP</v>
          </cell>
          <cell r="K650">
            <v>40</v>
          </cell>
          <cell r="M650" t="str">
            <v>Thêm mới gửi ngày 11.1</v>
          </cell>
          <cell r="N650">
            <v>2</v>
          </cell>
          <cell r="O650">
            <v>44575</v>
          </cell>
          <cell r="Q650" t="str">
            <v>_____Ship lẻ thùng_</v>
          </cell>
          <cell r="S650">
            <v>44578</v>
          </cell>
          <cell r="X650" t="str">
            <v/>
          </cell>
          <cell r="Y650" t="str">
            <v>AL1</v>
          </cell>
          <cell r="AA650">
            <v>2202065</v>
          </cell>
          <cell r="AB650">
            <v>44572</v>
          </cell>
          <cell r="AD650">
            <v>44575</v>
          </cell>
          <cell r="AE650">
            <v>44574</v>
          </cell>
        </row>
        <row r="651">
          <cell r="B651">
            <v>933892</v>
          </cell>
          <cell r="C651">
            <v>933891</v>
          </cell>
          <cell r="E651" t="str">
            <v>NBG5T7</v>
          </cell>
          <cell r="F651" t="str">
            <v>MHW507</v>
          </cell>
          <cell r="G651" t="str">
            <v>PHW507</v>
          </cell>
          <cell r="H651" t="str">
            <v xml:space="preserve">E8V </v>
          </cell>
          <cell r="I651" t="str">
            <v xml:space="preserve">IM4 </v>
          </cell>
          <cell r="J651" t="str">
            <v>LP</v>
          </cell>
          <cell r="K651">
            <v>28</v>
          </cell>
          <cell r="M651" t="str">
            <v>Thêm mới gửi ngày 11.1</v>
          </cell>
          <cell r="N651">
            <v>2</v>
          </cell>
          <cell r="O651">
            <v>44575</v>
          </cell>
          <cell r="Q651" t="str">
            <v>_____ _</v>
          </cell>
          <cell r="S651">
            <v>44578</v>
          </cell>
          <cell r="X651" t="str">
            <v/>
          </cell>
          <cell r="Y651" t="str">
            <v>AL1</v>
          </cell>
          <cell r="AA651">
            <v>2202065</v>
          </cell>
          <cell r="AB651">
            <v>44572</v>
          </cell>
          <cell r="AD651">
            <v>44575</v>
          </cell>
          <cell r="AE651">
            <v>44574</v>
          </cell>
        </row>
        <row r="652">
          <cell r="B652">
            <v>933917</v>
          </cell>
          <cell r="C652">
            <v>933916</v>
          </cell>
          <cell r="E652" t="str">
            <v>NBG5T7</v>
          </cell>
          <cell r="F652" t="str">
            <v>MHW507</v>
          </cell>
          <cell r="G652" t="str">
            <v>PHW507</v>
          </cell>
          <cell r="H652" t="str">
            <v xml:space="preserve">E8V </v>
          </cell>
          <cell r="I652" t="str">
            <v xml:space="preserve">IM4 </v>
          </cell>
          <cell r="J652" t="str">
            <v>XLP</v>
          </cell>
          <cell r="K652">
            <v>28</v>
          </cell>
          <cell r="M652" t="str">
            <v>Thêm mới gửi ngày 11.1</v>
          </cell>
          <cell r="N652">
            <v>2</v>
          </cell>
          <cell r="O652">
            <v>44575</v>
          </cell>
          <cell r="Q652" t="str">
            <v>_____ _</v>
          </cell>
          <cell r="S652">
            <v>44578</v>
          </cell>
          <cell r="X652" t="str">
            <v/>
          </cell>
          <cell r="Y652" t="str">
            <v>AL1</v>
          </cell>
          <cell r="AA652">
            <v>2202065</v>
          </cell>
          <cell r="AB652">
            <v>44572</v>
          </cell>
          <cell r="AD652">
            <v>44575</v>
          </cell>
          <cell r="AE652">
            <v>44574</v>
          </cell>
        </row>
        <row r="653">
          <cell r="B653">
            <v>933919</v>
          </cell>
          <cell r="C653">
            <v>933918</v>
          </cell>
          <cell r="E653" t="str">
            <v>NBG5T7</v>
          </cell>
          <cell r="F653" t="str">
            <v>MHW507</v>
          </cell>
          <cell r="G653" t="str">
            <v>PHW507</v>
          </cell>
          <cell r="H653" t="str">
            <v xml:space="preserve">E8V </v>
          </cell>
          <cell r="I653" t="str">
            <v xml:space="preserve">IM4 </v>
          </cell>
          <cell r="J653" t="str">
            <v>XLP</v>
          </cell>
          <cell r="K653">
            <v>28</v>
          </cell>
          <cell r="M653" t="str">
            <v>Thêm mới gửi ngày 11.1</v>
          </cell>
          <cell r="N653">
            <v>2</v>
          </cell>
          <cell r="O653">
            <v>44575</v>
          </cell>
          <cell r="Q653" t="str">
            <v>_____ _</v>
          </cell>
          <cell r="S653">
            <v>44578</v>
          </cell>
          <cell r="X653" t="str">
            <v/>
          </cell>
          <cell r="Y653" t="str">
            <v>AL1</v>
          </cell>
          <cell r="AA653">
            <v>2202065</v>
          </cell>
          <cell r="AB653">
            <v>44572</v>
          </cell>
          <cell r="AD653">
            <v>44575</v>
          </cell>
          <cell r="AE653">
            <v>44574</v>
          </cell>
        </row>
        <row r="654">
          <cell r="B654">
            <v>933930</v>
          </cell>
          <cell r="C654">
            <v>933929</v>
          </cell>
          <cell r="E654" t="str">
            <v>NBG5T7</v>
          </cell>
          <cell r="F654" t="str">
            <v>MHW507</v>
          </cell>
          <cell r="G654" t="str">
            <v>PHW507</v>
          </cell>
          <cell r="H654" t="str">
            <v xml:space="preserve">E8V </v>
          </cell>
          <cell r="I654" t="str">
            <v xml:space="preserve">IM4 </v>
          </cell>
          <cell r="J654" t="str">
            <v>3XL</v>
          </cell>
          <cell r="K654">
            <v>28</v>
          </cell>
          <cell r="M654" t="str">
            <v>Thêm mới gửi ngày 11.1</v>
          </cell>
          <cell r="N654">
            <v>2</v>
          </cell>
          <cell r="O654">
            <v>44575</v>
          </cell>
          <cell r="Q654" t="str">
            <v>_____ _</v>
          </cell>
          <cell r="S654">
            <v>44578</v>
          </cell>
          <cell r="X654" t="str">
            <v/>
          </cell>
          <cell r="Y654" t="str">
            <v>AL1</v>
          </cell>
          <cell r="AA654">
            <v>2202065</v>
          </cell>
          <cell r="AB654">
            <v>44572</v>
          </cell>
          <cell r="AD654">
            <v>44575</v>
          </cell>
          <cell r="AE654">
            <v>44574</v>
          </cell>
        </row>
        <row r="655">
          <cell r="B655">
            <v>933932</v>
          </cell>
          <cell r="C655">
            <v>933931</v>
          </cell>
          <cell r="E655" t="str">
            <v>NBG5T7</v>
          </cell>
          <cell r="F655" t="str">
            <v>MHW507</v>
          </cell>
          <cell r="G655" t="str">
            <v>PHW507</v>
          </cell>
          <cell r="H655" t="str">
            <v xml:space="preserve">E8V </v>
          </cell>
          <cell r="I655" t="str">
            <v xml:space="preserve">IM4 </v>
          </cell>
          <cell r="J655" t="str">
            <v>3XL</v>
          </cell>
          <cell r="K655">
            <v>28</v>
          </cell>
          <cell r="M655" t="str">
            <v>Thêm mới gửi ngày 11.1</v>
          </cell>
          <cell r="N655">
            <v>2</v>
          </cell>
          <cell r="O655">
            <v>44575</v>
          </cell>
          <cell r="Q655" t="str">
            <v>_____ _</v>
          </cell>
          <cell r="S655">
            <v>44578</v>
          </cell>
          <cell r="X655" t="str">
            <v/>
          </cell>
          <cell r="Y655" t="str">
            <v>AL1</v>
          </cell>
          <cell r="AA655">
            <v>2202065</v>
          </cell>
          <cell r="AB655">
            <v>44572</v>
          </cell>
          <cell r="AD655">
            <v>44575</v>
          </cell>
          <cell r="AE655">
            <v>44574</v>
          </cell>
        </row>
        <row r="656">
          <cell r="B656">
            <v>934125</v>
          </cell>
          <cell r="C656">
            <v>934124</v>
          </cell>
          <cell r="E656" t="str">
            <v>NBG5T7</v>
          </cell>
          <cell r="F656" t="str">
            <v>MHW507</v>
          </cell>
          <cell r="G656" t="str">
            <v>PHW507</v>
          </cell>
          <cell r="H656" t="str">
            <v xml:space="preserve">E8V </v>
          </cell>
          <cell r="I656" t="str">
            <v xml:space="preserve">IM4 </v>
          </cell>
          <cell r="J656" t="str">
            <v>L</v>
          </cell>
          <cell r="K656">
            <v>30</v>
          </cell>
          <cell r="M656" t="str">
            <v>Thêm mới gửi ngày 11.1</v>
          </cell>
          <cell r="N656">
            <v>2</v>
          </cell>
          <cell r="O656">
            <v>44575</v>
          </cell>
          <cell r="Q656" t="str">
            <v>_____ _</v>
          </cell>
          <cell r="S656">
            <v>44578</v>
          </cell>
          <cell r="X656" t="str">
            <v/>
          </cell>
          <cell r="Y656" t="str">
            <v>AL1</v>
          </cell>
          <cell r="AA656">
            <v>2202065</v>
          </cell>
          <cell r="AB656">
            <v>44572</v>
          </cell>
          <cell r="AD656">
            <v>44575</v>
          </cell>
          <cell r="AE656">
            <v>44574</v>
          </cell>
        </row>
        <row r="657">
          <cell r="B657">
            <v>934127</v>
          </cell>
          <cell r="C657">
            <v>934126</v>
          </cell>
          <cell r="E657" t="str">
            <v>NBG5T7</v>
          </cell>
          <cell r="F657" t="str">
            <v>MHW507</v>
          </cell>
          <cell r="G657" t="str">
            <v>PHW507</v>
          </cell>
          <cell r="H657" t="str">
            <v xml:space="preserve">E8V </v>
          </cell>
          <cell r="I657" t="str">
            <v xml:space="preserve">IM4 </v>
          </cell>
          <cell r="J657" t="str">
            <v>L</v>
          </cell>
          <cell r="K657">
            <v>30</v>
          </cell>
          <cell r="M657" t="str">
            <v>Thêm mới gửi ngày 11.1</v>
          </cell>
          <cell r="N657">
            <v>2</v>
          </cell>
          <cell r="O657">
            <v>44575</v>
          </cell>
          <cell r="Q657" t="str">
            <v>_____ _</v>
          </cell>
          <cell r="S657">
            <v>44578</v>
          </cell>
          <cell r="X657" t="str">
            <v/>
          </cell>
          <cell r="Y657" t="str">
            <v>AL1</v>
          </cell>
          <cell r="AA657">
            <v>2202065</v>
          </cell>
          <cell r="AB657">
            <v>44572</v>
          </cell>
          <cell r="AD657">
            <v>44575</v>
          </cell>
          <cell r="AE657">
            <v>44574</v>
          </cell>
        </row>
        <row r="658">
          <cell r="B658">
            <v>934135</v>
          </cell>
          <cell r="C658">
            <v>934134</v>
          </cell>
          <cell r="E658" t="str">
            <v>NBG5T7</v>
          </cell>
          <cell r="F658" t="str">
            <v>MHW507</v>
          </cell>
          <cell r="G658" t="str">
            <v>PHW507</v>
          </cell>
          <cell r="H658" t="str">
            <v xml:space="preserve">E8V </v>
          </cell>
          <cell r="I658" t="str">
            <v xml:space="preserve">IM4 </v>
          </cell>
          <cell r="J658" t="str">
            <v>L</v>
          </cell>
          <cell r="K658">
            <v>30</v>
          </cell>
          <cell r="M658" t="str">
            <v>Thêm mới gửi ngày 11.1</v>
          </cell>
          <cell r="N658">
            <v>2</v>
          </cell>
          <cell r="O658">
            <v>44575</v>
          </cell>
          <cell r="Q658" t="str">
            <v>_____ _</v>
          </cell>
          <cell r="S658">
            <v>44578</v>
          </cell>
          <cell r="X658" t="str">
            <v/>
          </cell>
          <cell r="Y658" t="str">
            <v>AL1</v>
          </cell>
          <cell r="AA658">
            <v>2202065</v>
          </cell>
          <cell r="AB658">
            <v>44572</v>
          </cell>
          <cell r="AD658">
            <v>44575</v>
          </cell>
          <cell r="AE658">
            <v>44574</v>
          </cell>
        </row>
        <row r="659">
          <cell r="B659">
            <v>934141</v>
          </cell>
          <cell r="C659">
            <v>934138</v>
          </cell>
          <cell r="E659" t="str">
            <v>NBG5T7</v>
          </cell>
          <cell r="F659" t="str">
            <v>MHW507</v>
          </cell>
          <cell r="G659" t="str">
            <v>PHW507</v>
          </cell>
          <cell r="H659" t="str">
            <v xml:space="preserve">E8V </v>
          </cell>
          <cell r="I659" t="str">
            <v xml:space="preserve">IM4 </v>
          </cell>
          <cell r="J659" t="str">
            <v>L</v>
          </cell>
          <cell r="K659">
            <v>33</v>
          </cell>
          <cell r="M659" t="str">
            <v>Thêm mới gửi ngày 11.1</v>
          </cell>
          <cell r="N659">
            <v>2</v>
          </cell>
          <cell r="O659">
            <v>44575</v>
          </cell>
          <cell r="Q659" t="str">
            <v>_____ _</v>
          </cell>
          <cell r="S659">
            <v>44578</v>
          </cell>
          <cell r="X659" t="str">
            <v/>
          </cell>
          <cell r="Y659" t="str">
            <v>AL1</v>
          </cell>
          <cell r="AA659">
            <v>2202065</v>
          </cell>
          <cell r="AB659">
            <v>44572</v>
          </cell>
          <cell r="AD659">
            <v>44575</v>
          </cell>
          <cell r="AE659">
            <v>44574</v>
          </cell>
        </row>
        <row r="660">
          <cell r="B660">
            <v>933865</v>
          </cell>
          <cell r="C660">
            <v>933862</v>
          </cell>
          <cell r="E660" t="str">
            <v>NBG5T7</v>
          </cell>
          <cell r="F660" t="str">
            <v>MHW507</v>
          </cell>
          <cell r="G660" t="str">
            <v>PHW507</v>
          </cell>
          <cell r="H660" t="str">
            <v xml:space="preserve">E8V </v>
          </cell>
          <cell r="I660" t="str">
            <v xml:space="preserve">IM4 </v>
          </cell>
          <cell r="J660" t="str">
            <v>2XLP</v>
          </cell>
          <cell r="K660">
            <v>28</v>
          </cell>
          <cell r="M660" t="str">
            <v>Thêm mới gửi ngày 11.1</v>
          </cell>
          <cell r="N660">
            <v>2</v>
          </cell>
          <cell r="O660">
            <v>44575</v>
          </cell>
          <cell r="Q660" t="str">
            <v>_____ _</v>
          </cell>
          <cell r="S660">
            <v>44579</v>
          </cell>
          <cell r="X660" t="str">
            <v/>
          </cell>
          <cell r="Y660" t="str">
            <v>AL1</v>
          </cell>
          <cell r="AA660">
            <v>2202065</v>
          </cell>
          <cell r="AB660">
            <v>44572</v>
          </cell>
          <cell r="AD660">
            <v>44575</v>
          </cell>
          <cell r="AE660">
            <v>44574</v>
          </cell>
        </row>
        <row r="661">
          <cell r="B661">
            <v>933904</v>
          </cell>
          <cell r="C661">
            <v>933903</v>
          </cell>
          <cell r="E661" t="str">
            <v>NBG5T7</v>
          </cell>
          <cell r="F661" t="str">
            <v>MHW507</v>
          </cell>
          <cell r="G661" t="str">
            <v>PHW507</v>
          </cell>
          <cell r="H661" t="str">
            <v xml:space="preserve">E8V </v>
          </cell>
          <cell r="I661" t="str">
            <v xml:space="preserve">IM4 </v>
          </cell>
          <cell r="J661" t="str">
            <v>LP</v>
          </cell>
          <cell r="K661">
            <v>28</v>
          </cell>
          <cell r="M661" t="str">
            <v>Thêm mới gửi ngày 11.1</v>
          </cell>
          <cell r="N661">
            <v>2</v>
          </cell>
          <cell r="O661">
            <v>44575</v>
          </cell>
          <cell r="Q661" t="str">
            <v>_____ _</v>
          </cell>
          <cell r="S661">
            <v>44579</v>
          </cell>
          <cell r="X661" t="str">
            <v/>
          </cell>
          <cell r="Y661" t="str">
            <v>AL1</v>
          </cell>
          <cell r="AA661">
            <v>2202065</v>
          </cell>
          <cell r="AB661">
            <v>44572</v>
          </cell>
          <cell r="AD661">
            <v>44575</v>
          </cell>
          <cell r="AE661">
            <v>44574</v>
          </cell>
        </row>
        <row r="662">
          <cell r="B662">
            <v>933910</v>
          </cell>
          <cell r="C662">
            <v>933909</v>
          </cell>
          <cell r="E662" t="str">
            <v>NBG5T7</v>
          </cell>
          <cell r="F662" t="str">
            <v>MHW507</v>
          </cell>
          <cell r="G662" t="str">
            <v>PHW507</v>
          </cell>
          <cell r="H662" t="str">
            <v xml:space="preserve">E8V </v>
          </cell>
          <cell r="I662" t="str">
            <v xml:space="preserve">IM4 </v>
          </cell>
          <cell r="J662" t="str">
            <v>XLP</v>
          </cell>
          <cell r="K662">
            <v>28</v>
          </cell>
          <cell r="M662" t="str">
            <v>Thêm mới gửi ngày 11.1</v>
          </cell>
          <cell r="N662">
            <v>2</v>
          </cell>
          <cell r="O662">
            <v>44575</v>
          </cell>
          <cell r="Q662" t="str">
            <v>_____ _</v>
          </cell>
          <cell r="S662">
            <v>44579</v>
          </cell>
          <cell r="X662" t="str">
            <v/>
          </cell>
          <cell r="Y662" t="str">
            <v>AL1</v>
          </cell>
          <cell r="AA662">
            <v>2202065</v>
          </cell>
          <cell r="AB662">
            <v>44572</v>
          </cell>
          <cell r="AD662">
            <v>44575</v>
          </cell>
          <cell r="AE662">
            <v>44574</v>
          </cell>
        </row>
        <row r="663">
          <cell r="B663">
            <v>933913</v>
          </cell>
          <cell r="C663">
            <v>933911</v>
          </cell>
          <cell r="E663" t="str">
            <v>NBG5T7</v>
          </cell>
          <cell r="F663" t="str">
            <v>MHW507</v>
          </cell>
          <cell r="G663" t="str">
            <v>PHW507</v>
          </cell>
          <cell r="H663" t="str">
            <v xml:space="preserve">E8V </v>
          </cell>
          <cell r="I663" t="str">
            <v xml:space="preserve">IM4 </v>
          </cell>
          <cell r="J663" t="str">
            <v>XLP</v>
          </cell>
          <cell r="K663">
            <v>42</v>
          </cell>
          <cell r="M663" t="str">
            <v>Thêm mới gửi ngày 11.1</v>
          </cell>
          <cell r="N663">
            <v>2</v>
          </cell>
          <cell r="O663">
            <v>44576</v>
          </cell>
          <cell r="Q663" t="str">
            <v>_____ _</v>
          </cell>
          <cell r="S663">
            <v>44579</v>
          </cell>
          <cell r="X663" t="str">
            <v/>
          </cell>
          <cell r="Y663" t="str">
            <v>AL1</v>
          </cell>
          <cell r="AA663">
            <v>2202065</v>
          </cell>
          <cell r="AB663">
            <v>44572</v>
          </cell>
          <cell r="AD663">
            <v>44575</v>
          </cell>
          <cell r="AE663">
            <v>44574</v>
          </cell>
        </row>
        <row r="664">
          <cell r="B664">
            <v>933934</v>
          </cell>
          <cell r="C664">
            <v>933933</v>
          </cell>
          <cell r="E664" t="str">
            <v>NBG5T7</v>
          </cell>
          <cell r="F664" t="str">
            <v>MHW507</v>
          </cell>
          <cell r="G664" t="str">
            <v>PHW507</v>
          </cell>
          <cell r="H664" t="str">
            <v xml:space="preserve">E8V </v>
          </cell>
          <cell r="I664" t="str">
            <v xml:space="preserve">IM4 </v>
          </cell>
          <cell r="J664" t="str">
            <v>3XL</v>
          </cell>
          <cell r="K664">
            <v>28</v>
          </cell>
          <cell r="M664" t="str">
            <v>Thêm mới gửi ngày 11.1</v>
          </cell>
          <cell r="N664">
            <v>2</v>
          </cell>
          <cell r="O664">
            <v>44576</v>
          </cell>
          <cell r="Q664" t="str">
            <v>_____ _</v>
          </cell>
          <cell r="S664">
            <v>44579</v>
          </cell>
          <cell r="X664" t="str">
            <v/>
          </cell>
          <cell r="Y664" t="str">
            <v>AL1</v>
          </cell>
          <cell r="AA664">
            <v>2202065</v>
          </cell>
          <cell r="AB664">
            <v>44572</v>
          </cell>
          <cell r="AD664">
            <v>44575</v>
          </cell>
          <cell r="AE664">
            <v>44574</v>
          </cell>
        </row>
        <row r="665">
          <cell r="B665">
            <v>933936</v>
          </cell>
          <cell r="C665">
            <v>933935</v>
          </cell>
          <cell r="E665" t="str">
            <v>NBG5T7</v>
          </cell>
          <cell r="F665" t="str">
            <v>MHW507</v>
          </cell>
          <cell r="G665" t="str">
            <v>PHW507</v>
          </cell>
          <cell r="H665" t="str">
            <v xml:space="preserve">E8V </v>
          </cell>
          <cell r="I665" t="str">
            <v xml:space="preserve">IM4 </v>
          </cell>
          <cell r="J665" t="str">
            <v>3XL</v>
          </cell>
          <cell r="K665">
            <v>28</v>
          </cell>
          <cell r="M665" t="str">
            <v>Thêm mới gửi ngày 11.1</v>
          </cell>
          <cell r="N665">
            <v>2</v>
          </cell>
          <cell r="O665">
            <v>44576</v>
          </cell>
          <cell r="Q665" t="str">
            <v>_____ _</v>
          </cell>
          <cell r="S665">
            <v>44579</v>
          </cell>
          <cell r="X665" t="str">
            <v/>
          </cell>
          <cell r="Y665" t="str">
            <v>AL1</v>
          </cell>
          <cell r="AA665">
            <v>2202065</v>
          </cell>
          <cell r="AB665">
            <v>44572</v>
          </cell>
          <cell r="AD665">
            <v>44575</v>
          </cell>
          <cell r="AE665">
            <v>44574</v>
          </cell>
        </row>
        <row r="666">
          <cell r="B666">
            <v>933940</v>
          </cell>
          <cell r="C666">
            <v>933939</v>
          </cell>
          <cell r="E666" t="str">
            <v>NBG5T7</v>
          </cell>
          <cell r="F666" t="str">
            <v>MHW507</v>
          </cell>
          <cell r="G666" t="str">
            <v>PHW507</v>
          </cell>
          <cell r="H666" t="str">
            <v xml:space="preserve">E8V </v>
          </cell>
          <cell r="I666" t="str">
            <v xml:space="preserve">IM4 </v>
          </cell>
          <cell r="J666" t="str">
            <v>XL</v>
          </cell>
          <cell r="K666">
            <v>28</v>
          </cell>
          <cell r="M666" t="str">
            <v>Thêm mới gửi ngày 11.1</v>
          </cell>
          <cell r="N666">
            <v>2</v>
          </cell>
          <cell r="O666">
            <v>44576</v>
          </cell>
          <cell r="Q666" t="str">
            <v>_____ _</v>
          </cell>
          <cell r="S666">
            <v>44579</v>
          </cell>
          <cell r="X666" t="str">
            <v/>
          </cell>
          <cell r="Y666" t="str">
            <v>AL1</v>
          </cell>
          <cell r="AA666">
            <v>2202065</v>
          </cell>
          <cell r="AB666">
            <v>44572</v>
          </cell>
          <cell r="AD666">
            <v>44575</v>
          </cell>
          <cell r="AE666">
            <v>44574</v>
          </cell>
        </row>
        <row r="667">
          <cell r="B667">
            <v>934121</v>
          </cell>
          <cell r="C667">
            <v>934120</v>
          </cell>
          <cell r="E667" t="str">
            <v>NBG5T7</v>
          </cell>
          <cell r="F667" t="str">
            <v>MHW507</v>
          </cell>
          <cell r="G667" t="str">
            <v>PHW507</v>
          </cell>
          <cell r="H667" t="str">
            <v xml:space="preserve">E8V </v>
          </cell>
          <cell r="I667" t="str">
            <v xml:space="preserve">IM4 </v>
          </cell>
          <cell r="J667" t="str">
            <v>L</v>
          </cell>
          <cell r="K667">
            <v>30</v>
          </cell>
          <cell r="M667" t="str">
            <v>Thêm mới gửi ngày 11.1</v>
          </cell>
          <cell r="N667">
            <v>2</v>
          </cell>
          <cell r="O667">
            <v>44576</v>
          </cell>
          <cell r="Q667" t="str">
            <v>_____ _</v>
          </cell>
          <cell r="S667">
            <v>44579</v>
          </cell>
          <cell r="X667" t="str">
            <v/>
          </cell>
          <cell r="Y667" t="str">
            <v>AL1</v>
          </cell>
          <cell r="AA667">
            <v>2202065</v>
          </cell>
          <cell r="AB667">
            <v>44572</v>
          </cell>
          <cell r="AD667">
            <v>44575</v>
          </cell>
          <cell r="AE667">
            <v>44574</v>
          </cell>
        </row>
        <row r="668">
          <cell r="B668">
            <v>934148</v>
          </cell>
          <cell r="C668">
            <v>934143</v>
          </cell>
          <cell r="E668" t="str">
            <v>NBG5T7</v>
          </cell>
          <cell r="F668" t="str">
            <v>MHW507</v>
          </cell>
          <cell r="G668" t="str">
            <v>PHW507</v>
          </cell>
          <cell r="H668" t="str">
            <v xml:space="preserve">E8V </v>
          </cell>
          <cell r="I668" t="str">
            <v xml:space="preserve">IM4 </v>
          </cell>
          <cell r="J668" t="str">
            <v>L</v>
          </cell>
          <cell r="K668">
            <v>30</v>
          </cell>
          <cell r="M668" t="str">
            <v>Thêm mới gửi ngày 11.1</v>
          </cell>
          <cell r="N668">
            <v>2</v>
          </cell>
          <cell r="O668">
            <v>44576</v>
          </cell>
          <cell r="Q668" t="str">
            <v>_____ _</v>
          </cell>
          <cell r="S668">
            <v>44579</v>
          </cell>
          <cell r="X668" t="str">
            <v/>
          </cell>
          <cell r="Y668" t="str">
            <v>AL1</v>
          </cell>
          <cell r="AA668">
            <v>2202065</v>
          </cell>
          <cell r="AB668">
            <v>44572</v>
          </cell>
          <cell r="AD668">
            <v>44575</v>
          </cell>
          <cell r="AE668">
            <v>44574</v>
          </cell>
        </row>
        <row r="669">
          <cell r="B669">
            <v>934150</v>
          </cell>
          <cell r="C669">
            <v>934149</v>
          </cell>
          <cell r="E669" t="str">
            <v>NBG5T7</v>
          </cell>
          <cell r="F669" t="str">
            <v>MHW507</v>
          </cell>
          <cell r="G669" t="str">
            <v>PHW507</v>
          </cell>
          <cell r="H669" t="str">
            <v xml:space="preserve">E8V </v>
          </cell>
          <cell r="I669" t="str">
            <v xml:space="preserve">IM4 </v>
          </cell>
          <cell r="J669" t="str">
            <v>L</v>
          </cell>
          <cell r="K669">
            <v>30</v>
          </cell>
          <cell r="M669" t="str">
            <v>Thêm mới gửi ngày 11.1</v>
          </cell>
          <cell r="N669">
            <v>2</v>
          </cell>
          <cell r="O669">
            <v>44576</v>
          </cell>
          <cell r="Q669" t="str">
            <v>_____ _</v>
          </cell>
          <cell r="S669">
            <v>44579</v>
          </cell>
          <cell r="X669" t="str">
            <v/>
          </cell>
          <cell r="Y669" t="str">
            <v>AL1</v>
          </cell>
          <cell r="AA669">
            <v>2202065</v>
          </cell>
          <cell r="AB669">
            <v>44572</v>
          </cell>
          <cell r="AD669">
            <v>44575</v>
          </cell>
          <cell r="AE669">
            <v>44574</v>
          </cell>
        </row>
        <row r="670">
          <cell r="B670">
            <v>934154</v>
          </cell>
          <cell r="C670">
            <v>934153</v>
          </cell>
          <cell r="E670" t="str">
            <v>NBG5T7</v>
          </cell>
          <cell r="F670" t="str">
            <v>MHW507</v>
          </cell>
          <cell r="G670" t="str">
            <v>PHW507</v>
          </cell>
          <cell r="H670" t="str">
            <v xml:space="preserve">E8V </v>
          </cell>
          <cell r="I670" t="str">
            <v xml:space="preserve">IM4 </v>
          </cell>
          <cell r="J670" t="str">
            <v>L</v>
          </cell>
          <cell r="K670">
            <v>30</v>
          </cell>
          <cell r="M670" t="str">
            <v>Thêm mới gửi ngày 11.1</v>
          </cell>
          <cell r="N670">
            <v>2</v>
          </cell>
          <cell r="O670">
            <v>44576</v>
          </cell>
          <cell r="Q670" t="str">
            <v>_____ _</v>
          </cell>
          <cell r="S670">
            <v>44579</v>
          </cell>
          <cell r="X670" t="str">
            <v/>
          </cell>
          <cell r="Y670" t="str">
            <v>AL1</v>
          </cell>
          <cell r="AA670">
            <v>2202065</v>
          </cell>
          <cell r="AB670">
            <v>44572</v>
          </cell>
          <cell r="AD670">
            <v>44575</v>
          </cell>
          <cell r="AE670">
            <v>44574</v>
          </cell>
        </row>
        <row r="671">
          <cell r="B671">
            <v>934156</v>
          </cell>
          <cell r="C671">
            <v>934155</v>
          </cell>
          <cell r="E671" t="str">
            <v>NBG5T7</v>
          </cell>
          <cell r="F671" t="str">
            <v>MHW507</v>
          </cell>
          <cell r="G671" t="str">
            <v>PHW507</v>
          </cell>
          <cell r="H671" t="str">
            <v xml:space="preserve">E8V </v>
          </cell>
          <cell r="I671" t="str">
            <v xml:space="preserve">IM4 </v>
          </cell>
          <cell r="J671" t="str">
            <v>L</v>
          </cell>
          <cell r="K671">
            <v>30</v>
          </cell>
          <cell r="M671" t="str">
            <v>Thêm mới gửi ngày 11.1</v>
          </cell>
          <cell r="N671">
            <v>2</v>
          </cell>
          <cell r="O671">
            <v>44576</v>
          </cell>
          <cell r="Q671" t="str">
            <v>_____ _</v>
          </cell>
          <cell r="S671">
            <v>44579</v>
          </cell>
          <cell r="X671" t="str">
            <v/>
          </cell>
          <cell r="Y671" t="str">
            <v>AL1</v>
          </cell>
          <cell r="AA671">
            <v>2202065</v>
          </cell>
          <cell r="AB671">
            <v>44572</v>
          </cell>
          <cell r="AD671">
            <v>44575</v>
          </cell>
          <cell r="AE671">
            <v>44574</v>
          </cell>
        </row>
        <row r="672">
          <cell r="B672"/>
          <cell r="C672"/>
          <cell r="D672"/>
          <cell r="E672"/>
          <cell r="F672"/>
          <cell r="G672"/>
          <cell r="H672"/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  <cell r="S672"/>
          <cell r="T672"/>
          <cell r="U672"/>
          <cell r="V672"/>
          <cell r="W672"/>
          <cell r="X672"/>
          <cell r="Y672"/>
          <cell r="Z672"/>
          <cell r="AA672"/>
          <cell r="AB672"/>
          <cell r="AC672"/>
          <cell r="AD672" t="str">
            <v/>
          </cell>
          <cell r="AE672">
            <v>44574</v>
          </cell>
        </row>
        <row r="673">
          <cell r="B673">
            <v>264982</v>
          </cell>
          <cell r="C673">
            <v>264981</v>
          </cell>
          <cell r="E673" t="str">
            <v>NBB570</v>
          </cell>
          <cell r="F673" t="str">
            <v>MHH570</v>
          </cell>
          <cell r="G673" t="str">
            <v>PHH570</v>
          </cell>
          <cell r="H673" t="str">
            <v xml:space="preserve">KU8 </v>
          </cell>
          <cell r="I673" t="str">
            <v xml:space="preserve">100 </v>
          </cell>
          <cell r="J673" t="str">
            <v>M</v>
          </cell>
          <cell r="K673">
            <v>48</v>
          </cell>
          <cell r="M673" t="str">
            <v>Thêm mới gửi ngày 11.1</v>
          </cell>
          <cell r="N673">
            <v>1</v>
          </cell>
          <cell r="O673">
            <v>44576</v>
          </cell>
          <cell r="Q673" t="str">
            <v>_____ _</v>
          </cell>
          <cell r="S673">
            <v>44579</v>
          </cell>
          <cell r="X673" t="str">
            <v/>
          </cell>
          <cell r="Y673" t="str">
            <v>AL1</v>
          </cell>
          <cell r="AA673">
            <v>2202066</v>
          </cell>
          <cell r="AB673">
            <v>44572</v>
          </cell>
          <cell r="AD673">
            <v>44576</v>
          </cell>
          <cell r="AE673">
            <v>44575</v>
          </cell>
        </row>
        <row r="674">
          <cell r="B674">
            <v>264984</v>
          </cell>
          <cell r="C674">
            <v>264983</v>
          </cell>
          <cell r="E674" t="str">
            <v>NBB570</v>
          </cell>
          <cell r="F674" t="str">
            <v>MHH570</v>
          </cell>
          <cell r="G674" t="str">
            <v>PHH570</v>
          </cell>
          <cell r="H674" t="str">
            <v xml:space="preserve">KU8 </v>
          </cell>
          <cell r="I674" t="str">
            <v xml:space="preserve">100 </v>
          </cell>
          <cell r="J674" t="str">
            <v>2XL</v>
          </cell>
          <cell r="K674">
            <v>36</v>
          </cell>
          <cell r="M674" t="str">
            <v>Thêm mới gửi ngày 11.1</v>
          </cell>
          <cell r="N674">
            <v>1</v>
          </cell>
          <cell r="O674">
            <v>44576</v>
          </cell>
          <cell r="Q674" t="str">
            <v>_____ _</v>
          </cell>
          <cell r="S674">
            <v>44579</v>
          </cell>
          <cell r="X674" t="str">
            <v/>
          </cell>
          <cell r="Y674" t="str">
            <v>AL1</v>
          </cell>
          <cell r="AA674">
            <v>2202066</v>
          </cell>
          <cell r="AB674">
            <v>44572</v>
          </cell>
          <cell r="AD674">
            <v>44576</v>
          </cell>
          <cell r="AE674">
            <v>44575</v>
          </cell>
        </row>
        <row r="675">
          <cell r="B675">
            <v>264986</v>
          </cell>
          <cell r="C675">
            <v>264985</v>
          </cell>
          <cell r="E675" t="str">
            <v>NBB570</v>
          </cell>
          <cell r="F675" t="str">
            <v>MHH570</v>
          </cell>
          <cell r="G675" t="str">
            <v>PHH570</v>
          </cell>
          <cell r="H675" t="str">
            <v xml:space="preserve">KU8 </v>
          </cell>
          <cell r="I675" t="str">
            <v xml:space="preserve">100 </v>
          </cell>
          <cell r="J675" t="str">
            <v>L</v>
          </cell>
          <cell r="K675">
            <v>30</v>
          </cell>
          <cell r="M675" t="str">
            <v>Thêm mới gửi ngày 11.1</v>
          </cell>
          <cell r="N675">
            <v>1</v>
          </cell>
          <cell r="O675">
            <v>44576</v>
          </cell>
          <cell r="Q675" t="str">
            <v>_____ _</v>
          </cell>
          <cell r="S675">
            <v>44579</v>
          </cell>
          <cell r="X675" t="str">
            <v/>
          </cell>
          <cell r="Y675" t="str">
            <v>AL1</v>
          </cell>
          <cell r="AA675">
            <v>2202066</v>
          </cell>
          <cell r="AB675">
            <v>44572</v>
          </cell>
          <cell r="AD675">
            <v>44576</v>
          </cell>
          <cell r="AE675">
            <v>44575</v>
          </cell>
        </row>
        <row r="676">
          <cell r="B676">
            <v>264988</v>
          </cell>
          <cell r="C676">
            <v>264987</v>
          </cell>
          <cell r="E676" t="str">
            <v>NBB570</v>
          </cell>
          <cell r="F676" t="str">
            <v>MHH570</v>
          </cell>
          <cell r="G676" t="str">
            <v>PHH570</v>
          </cell>
          <cell r="H676" t="str">
            <v xml:space="preserve">KU8 </v>
          </cell>
          <cell r="I676" t="str">
            <v xml:space="preserve">100 </v>
          </cell>
          <cell r="J676" t="str">
            <v>2XL</v>
          </cell>
          <cell r="K676">
            <v>33</v>
          </cell>
          <cell r="M676" t="str">
            <v>Thêm mới gửi ngày 11.1</v>
          </cell>
          <cell r="N676">
            <v>1</v>
          </cell>
          <cell r="O676">
            <v>44576</v>
          </cell>
          <cell r="Q676" t="str">
            <v>_____ _</v>
          </cell>
          <cell r="S676">
            <v>44579</v>
          </cell>
          <cell r="X676" t="str">
            <v/>
          </cell>
          <cell r="Y676" t="str">
            <v>AL1</v>
          </cell>
          <cell r="AA676">
            <v>2202066</v>
          </cell>
          <cell r="AB676">
            <v>44572</v>
          </cell>
          <cell r="AD676">
            <v>44576</v>
          </cell>
          <cell r="AE676">
            <v>44575</v>
          </cell>
        </row>
        <row r="677">
          <cell r="B677">
            <v>264993</v>
          </cell>
          <cell r="C677">
            <v>264992</v>
          </cell>
          <cell r="E677" t="str">
            <v>NBB570</v>
          </cell>
          <cell r="F677" t="str">
            <v>MHH570</v>
          </cell>
          <cell r="G677" t="str">
            <v>PHH570</v>
          </cell>
          <cell r="H677" t="str">
            <v xml:space="preserve">KU8 </v>
          </cell>
          <cell r="I677" t="str">
            <v xml:space="preserve">100 </v>
          </cell>
          <cell r="J677" t="str">
            <v>M</v>
          </cell>
          <cell r="K677">
            <v>57</v>
          </cell>
          <cell r="M677" t="str">
            <v>Thêm mới gửi ngày 11.1</v>
          </cell>
          <cell r="N677">
            <v>1</v>
          </cell>
          <cell r="O677">
            <v>44576</v>
          </cell>
          <cell r="Q677" t="str">
            <v>_____ _</v>
          </cell>
          <cell r="S677">
            <v>44579</v>
          </cell>
          <cell r="X677" t="str">
            <v/>
          </cell>
          <cell r="Y677" t="str">
            <v>AL1</v>
          </cell>
          <cell r="AA677">
            <v>2202066</v>
          </cell>
          <cell r="AB677">
            <v>44572</v>
          </cell>
          <cell r="AD677">
            <v>44576</v>
          </cell>
          <cell r="AE677">
            <v>44575</v>
          </cell>
        </row>
        <row r="678">
          <cell r="B678"/>
          <cell r="C678"/>
          <cell r="D678"/>
          <cell r="E678"/>
          <cell r="F678"/>
          <cell r="G678"/>
          <cell r="H678"/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  <cell r="S678"/>
          <cell r="T678"/>
          <cell r="U678"/>
          <cell r="V678"/>
          <cell r="W678"/>
          <cell r="X678"/>
          <cell r="Y678"/>
          <cell r="Z678"/>
          <cell r="AA678"/>
          <cell r="AB678"/>
          <cell r="AC678"/>
          <cell r="AD678" t="str">
            <v/>
          </cell>
          <cell r="AE678">
            <v>44575</v>
          </cell>
        </row>
        <row r="679">
          <cell r="B679">
            <v>163072</v>
          </cell>
          <cell r="C679">
            <v>163069</v>
          </cell>
          <cell r="E679" t="str">
            <v>NBB570</v>
          </cell>
          <cell r="F679" t="str">
            <v>MHH570</v>
          </cell>
          <cell r="G679" t="str">
            <v>PHH570</v>
          </cell>
          <cell r="H679" t="str">
            <v>A5WC</v>
          </cell>
          <cell r="I679" t="str">
            <v xml:space="preserve">4O7 </v>
          </cell>
          <cell r="J679" t="str">
            <v>XL</v>
          </cell>
          <cell r="K679">
            <v>24</v>
          </cell>
          <cell r="M679" t="str">
            <v>Thêm mới gửi ngày 11.1</v>
          </cell>
          <cell r="N679">
            <v>1</v>
          </cell>
          <cell r="O679">
            <v>44576</v>
          </cell>
          <cell r="Q679" t="str">
            <v>_____ _</v>
          </cell>
          <cell r="S679">
            <v>44579</v>
          </cell>
          <cell r="X679" t="str">
            <v/>
          </cell>
          <cell r="Y679" t="str">
            <v>AL1</v>
          </cell>
          <cell r="AA679">
            <v>2202067</v>
          </cell>
          <cell r="AB679">
            <v>44572</v>
          </cell>
          <cell r="AD679">
            <v>44576</v>
          </cell>
          <cell r="AE679">
            <v>44575</v>
          </cell>
        </row>
        <row r="680">
          <cell r="B680">
            <v>163077</v>
          </cell>
          <cell r="C680">
            <v>163076</v>
          </cell>
          <cell r="E680" t="str">
            <v>NBB570</v>
          </cell>
          <cell r="F680" t="str">
            <v>MHH570</v>
          </cell>
          <cell r="G680" t="str">
            <v>PHH570</v>
          </cell>
          <cell r="H680" t="str">
            <v>A5WC</v>
          </cell>
          <cell r="I680" t="str">
            <v xml:space="preserve">4O7 </v>
          </cell>
          <cell r="J680" t="str">
            <v>XL</v>
          </cell>
          <cell r="K680">
            <v>12</v>
          </cell>
          <cell r="M680" t="str">
            <v>Thêm mới gửi ngày 11.1</v>
          </cell>
          <cell r="N680">
            <v>1</v>
          </cell>
          <cell r="O680">
            <v>44576</v>
          </cell>
          <cell r="Q680" t="str">
            <v>_____ _</v>
          </cell>
          <cell r="S680">
            <v>44579</v>
          </cell>
          <cell r="X680" t="str">
            <v/>
          </cell>
          <cell r="Y680" t="str">
            <v>AL1</v>
          </cell>
          <cell r="AA680">
            <v>2202067</v>
          </cell>
          <cell r="AB680">
            <v>44572</v>
          </cell>
          <cell r="AD680">
            <v>44576</v>
          </cell>
          <cell r="AE680">
            <v>44575</v>
          </cell>
        </row>
        <row r="681">
          <cell r="B681">
            <v>264821</v>
          </cell>
          <cell r="C681">
            <v>264820</v>
          </cell>
          <cell r="E681" t="str">
            <v>NBB570</v>
          </cell>
          <cell r="F681" t="str">
            <v>MHH570</v>
          </cell>
          <cell r="G681" t="str">
            <v>PHH570</v>
          </cell>
          <cell r="H681" t="str">
            <v>A5WC</v>
          </cell>
          <cell r="I681" t="str">
            <v xml:space="preserve">4O7 </v>
          </cell>
          <cell r="J681" t="str">
            <v>XL</v>
          </cell>
          <cell r="K681">
            <v>24</v>
          </cell>
          <cell r="M681" t="str">
            <v>Thêm mới gửi ngày 11.1</v>
          </cell>
          <cell r="N681">
            <v>1</v>
          </cell>
          <cell r="O681">
            <v>44576</v>
          </cell>
          <cell r="Q681" t="str">
            <v>_____ _</v>
          </cell>
          <cell r="S681">
            <v>44579</v>
          </cell>
          <cell r="X681" t="str">
            <v/>
          </cell>
          <cell r="Y681" t="str">
            <v>AL1</v>
          </cell>
          <cell r="AA681">
            <v>2202067</v>
          </cell>
          <cell r="AB681">
            <v>44572</v>
          </cell>
          <cell r="AD681">
            <v>44576</v>
          </cell>
          <cell r="AE681">
            <v>44575</v>
          </cell>
        </row>
        <row r="682">
          <cell r="B682">
            <v>264826</v>
          </cell>
          <cell r="C682">
            <v>264825</v>
          </cell>
          <cell r="E682" t="str">
            <v>NBB570</v>
          </cell>
          <cell r="F682" t="str">
            <v>MHH570</v>
          </cell>
          <cell r="G682" t="str">
            <v>PHH570</v>
          </cell>
          <cell r="H682" t="str">
            <v>A5WC</v>
          </cell>
          <cell r="I682" t="str">
            <v xml:space="preserve">4O7 </v>
          </cell>
          <cell r="J682" t="str">
            <v>XL</v>
          </cell>
          <cell r="K682">
            <v>24</v>
          </cell>
          <cell r="M682" t="str">
            <v>Thêm mới gửi ngày 11.1</v>
          </cell>
          <cell r="N682">
            <v>1</v>
          </cell>
          <cell r="O682">
            <v>44576</v>
          </cell>
          <cell r="Q682" t="str">
            <v>_____ _</v>
          </cell>
          <cell r="S682">
            <v>44579</v>
          </cell>
          <cell r="X682" t="str">
            <v/>
          </cell>
          <cell r="Y682" t="str">
            <v>AL1</v>
          </cell>
          <cell r="AA682">
            <v>2202067</v>
          </cell>
          <cell r="AB682">
            <v>44572</v>
          </cell>
          <cell r="AD682">
            <v>44576</v>
          </cell>
          <cell r="AE682">
            <v>44575</v>
          </cell>
        </row>
        <row r="683">
          <cell r="B683">
            <v>264832</v>
          </cell>
          <cell r="C683">
            <v>264828</v>
          </cell>
          <cell r="E683" t="str">
            <v>NBB570</v>
          </cell>
          <cell r="F683" t="str">
            <v>MHH570</v>
          </cell>
          <cell r="G683" t="str">
            <v>PHH570</v>
          </cell>
          <cell r="H683" t="str">
            <v>A5WC</v>
          </cell>
          <cell r="I683" t="str">
            <v xml:space="preserve">4O7 </v>
          </cell>
          <cell r="J683" t="str">
            <v>XL</v>
          </cell>
          <cell r="K683">
            <v>24</v>
          </cell>
          <cell r="M683" t="str">
            <v>Thêm mới gửi ngày 11.1</v>
          </cell>
          <cell r="N683">
            <v>1</v>
          </cell>
          <cell r="O683">
            <v>44576</v>
          </cell>
          <cell r="Q683" t="str">
            <v>_____ _</v>
          </cell>
          <cell r="S683">
            <v>44579</v>
          </cell>
          <cell r="X683" t="str">
            <v/>
          </cell>
          <cell r="Y683" t="str">
            <v>AL1</v>
          </cell>
          <cell r="AA683">
            <v>2202067</v>
          </cell>
          <cell r="AB683">
            <v>44572</v>
          </cell>
          <cell r="AD683">
            <v>44576</v>
          </cell>
          <cell r="AE683">
            <v>44575</v>
          </cell>
        </row>
        <row r="684">
          <cell r="B684">
            <v>163073</v>
          </cell>
          <cell r="C684">
            <v>163069</v>
          </cell>
          <cell r="E684" t="str">
            <v>NBB57H</v>
          </cell>
          <cell r="F684" t="str">
            <v>MHH570</v>
          </cell>
          <cell r="G684" t="str">
            <v>PHH570</v>
          </cell>
          <cell r="H684" t="str">
            <v>A5WC</v>
          </cell>
          <cell r="I684" t="str">
            <v xml:space="preserve">WT4 </v>
          </cell>
          <cell r="J684" t="str">
            <v>XL</v>
          </cell>
          <cell r="K684">
            <v>24</v>
          </cell>
          <cell r="M684" t="str">
            <v>Thêm mới gửi ngày 11.1</v>
          </cell>
          <cell r="N684">
            <v>1</v>
          </cell>
          <cell r="O684">
            <v>44576</v>
          </cell>
          <cell r="Q684" t="str">
            <v>_____ _</v>
          </cell>
          <cell r="S684">
            <v>44579</v>
          </cell>
          <cell r="X684" t="str">
            <v/>
          </cell>
          <cell r="Y684" t="str">
            <v>AL1</v>
          </cell>
          <cell r="AA684">
            <v>2202067</v>
          </cell>
          <cell r="AB684">
            <v>44572</v>
          </cell>
          <cell r="AD684">
            <v>44576</v>
          </cell>
          <cell r="AE684">
            <v>44575</v>
          </cell>
        </row>
        <row r="685">
          <cell r="B685">
            <v>163078</v>
          </cell>
          <cell r="C685">
            <v>163076</v>
          </cell>
          <cell r="E685" t="str">
            <v>NBB57H</v>
          </cell>
          <cell r="F685" t="str">
            <v>MHH570</v>
          </cell>
          <cell r="G685" t="str">
            <v>PHH570</v>
          </cell>
          <cell r="H685" t="str">
            <v>A5WC</v>
          </cell>
          <cell r="I685" t="str">
            <v xml:space="preserve">WT4 </v>
          </cell>
          <cell r="J685" t="str">
            <v>XL</v>
          </cell>
          <cell r="K685">
            <v>12</v>
          </cell>
          <cell r="M685" t="str">
            <v>Thêm mới gửi ngày 11.1</v>
          </cell>
          <cell r="N685">
            <v>1</v>
          </cell>
          <cell r="O685">
            <v>44576</v>
          </cell>
          <cell r="Q685" t="str">
            <v>_____ _</v>
          </cell>
          <cell r="S685">
            <v>44579</v>
          </cell>
          <cell r="X685" t="str">
            <v/>
          </cell>
          <cell r="Y685" t="str">
            <v>AL1</v>
          </cell>
          <cell r="AA685">
            <v>2202067</v>
          </cell>
          <cell r="AB685">
            <v>44572</v>
          </cell>
          <cell r="AD685">
            <v>44576</v>
          </cell>
          <cell r="AE685">
            <v>44575</v>
          </cell>
        </row>
        <row r="686">
          <cell r="B686">
            <v>264822</v>
          </cell>
          <cell r="C686">
            <v>264820</v>
          </cell>
          <cell r="E686" t="str">
            <v>NBB57H</v>
          </cell>
          <cell r="F686" t="str">
            <v>MHH570</v>
          </cell>
          <cell r="G686" t="str">
            <v>PHH570</v>
          </cell>
          <cell r="H686" t="str">
            <v>A5WC</v>
          </cell>
          <cell r="I686" t="str">
            <v xml:space="preserve">WT4 </v>
          </cell>
          <cell r="J686" t="str">
            <v>XL</v>
          </cell>
          <cell r="K686">
            <v>24</v>
          </cell>
          <cell r="M686" t="str">
            <v>Thêm mới gửi ngày 11.1</v>
          </cell>
          <cell r="N686">
            <v>1</v>
          </cell>
          <cell r="O686">
            <v>44576</v>
          </cell>
          <cell r="Q686" t="str">
            <v>_____ _</v>
          </cell>
          <cell r="S686">
            <v>44579</v>
          </cell>
          <cell r="X686" t="str">
            <v/>
          </cell>
          <cell r="Y686" t="str">
            <v>AL1</v>
          </cell>
          <cell r="AA686">
            <v>2202067</v>
          </cell>
          <cell r="AB686">
            <v>44572</v>
          </cell>
          <cell r="AD686">
            <v>44576</v>
          </cell>
          <cell r="AE686">
            <v>44575</v>
          </cell>
        </row>
        <row r="687">
          <cell r="B687">
            <v>264827</v>
          </cell>
          <cell r="C687">
            <v>264825</v>
          </cell>
          <cell r="E687" t="str">
            <v>NBB57H</v>
          </cell>
          <cell r="F687" t="str">
            <v>MHH570</v>
          </cell>
          <cell r="G687" t="str">
            <v>PHH570</v>
          </cell>
          <cell r="H687" t="str">
            <v>A5WC</v>
          </cell>
          <cell r="I687" t="str">
            <v xml:space="preserve">WT4 </v>
          </cell>
          <cell r="J687" t="str">
            <v>XL</v>
          </cell>
          <cell r="K687">
            <v>24</v>
          </cell>
          <cell r="M687" t="str">
            <v>Thêm mới gửi ngày 11.1</v>
          </cell>
          <cell r="N687">
            <v>1</v>
          </cell>
          <cell r="O687">
            <v>44576</v>
          </cell>
          <cell r="Q687" t="str">
            <v>_____ _</v>
          </cell>
          <cell r="S687">
            <v>44579</v>
          </cell>
          <cell r="X687" t="str">
            <v/>
          </cell>
          <cell r="Y687" t="str">
            <v>AL1</v>
          </cell>
          <cell r="AA687">
            <v>2202067</v>
          </cell>
          <cell r="AB687">
            <v>44572</v>
          </cell>
          <cell r="AD687">
            <v>44576</v>
          </cell>
          <cell r="AE687">
            <v>44575</v>
          </cell>
        </row>
        <row r="688">
          <cell r="B688">
            <v>264834</v>
          </cell>
          <cell r="C688">
            <v>264828</v>
          </cell>
          <cell r="E688" t="str">
            <v>NBB57H</v>
          </cell>
          <cell r="F688" t="str">
            <v>MHH570</v>
          </cell>
          <cell r="G688" t="str">
            <v>PHH570</v>
          </cell>
          <cell r="H688" t="str">
            <v>A5WC</v>
          </cell>
          <cell r="I688" t="str">
            <v xml:space="preserve">WT4 </v>
          </cell>
          <cell r="J688" t="str">
            <v>XL</v>
          </cell>
          <cell r="K688">
            <v>24</v>
          </cell>
          <cell r="M688" t="str">
            <v>Thêm mới gửi ngày 11.1</v>
          </cell>
          <cell r="N688">
            <v>1</v>
          </cell>
          <cell r="O688">
            <v>44576</v>
          </cell>
          <cell r="Q688" t="str">
            <v>_____ _</v>
          </cell>
          <cell r="S688">
            <v>44579</v>
          </cell>
          <cell r="X688" t="str">
            <v/>
          </cell>
          <cell r="Y688" t="str">
            <v>AL1</v>
          </cell>
          <cell r="AA688">
            <v>2202067</v>
          </cell>
          <cell r="AB688">
            <v>44572</v>
          </cell>
          <cell r="AD688">
            <v>44576</v>
          </cell>
          <cell r="AE688">
            <v>44575</v>
          </cell>
        </row>
        <row r="689">
          <cell r="B689"/>
          <cell r="C689"/>
          <cell r="D689"/>
          <cell r="E689"/>
          <cell r="F689"/>
          <cell r="G689"/>
          <cell r="H689"/>
          <cell r="I689"/>
          <cell r="J689"/>
          <cell r="K689"/>
          <cell r="L689"/>
          <cell r="M689"/>
          <cell r="N689"/>
          <cell r="O689"/>
          <cell r="P689"/>
          <cell r="Q689"/>
          <cell r="R689"/>
          <cell r="S689"/>
          <cell r="T689"/>
          <cell r="U689"/>
          <cell r="V689"/>
          <cell r="W689"/>
          <cell r="X689"/>
          <cell r="Y689"/>
          <cell r="Z689"/>
          <cell r="AA689"/>
          <cell r="AB689"/>
          <cell r="AC689"/>
          <cell r="AD689" t="str">
            <v/>
          </cell>
          <cell r="AE689">
            <v>44575</v>
          </cell>
        </row>
        <row r="690">
          <cell r="B690">
            <v>350284</v>
          </cell>
          <cell r="C690">
            <v>350283</v>
          </cell>
          <cell r="E690" t="str">
            <v>NB47S7</v>
          </cell>
          <cell r="F690" t="str">
            <v>US4707</v>
          </cell>
          <cell r="G690" t="str">
            <v>PH4707</v>
          </cell>
          <cell r="H690" t="str">
            <v xml:space="preserve">T0Q </v>
          </cell>
          <cell r="I690" t="str">
            <v xml:space="preserve">T0Q </v>
          </cell>
          <cell r="J690" t="str">
            <v>42D</v>
          </cell>
          <cell r="K690">
            <v>35</v>
          </cell>
          <cell r="M690" t="str">
            <v>Thêm mới gửi ngày 11.1</v>
          </cell>
          <cell r="N690">
            <v>2</v>
          </cell>
          <cell r="O690">
            <v>44575</v>
          </cell>
          <cell r="Q690" t="str">
            <v>_____ _</v>
          </cell>
          <cell r="S690">
            <v>44578</v>
          </cell>
          <cell r="X690" t="str">
            <v/>
          </cell>
          <cell r="Y690" t="str">
            <v>AL1</v>
          </cell>
          <cell r="AA690">
            <v>2202068</v>
          </cell>
          <cell r="AB690">
            <v>44572</v>
          </cell>
          <cell r="AD690">
            <v>44575</v>
          </cell>
          <cell r="AE690">
            <v>44574</v>
          </cell>
        </row>
        <row r="691">
          <cell r="B691">
            <v>360229</v>
          </cell>
          <cell r="C691">
            <v>360228</v>
          </cell>
          <cell r="E691" t="str">
            <v>NB47S7</v>
          </cell>
          <cell r="F691" t="str">
            <v>US4707</v>
          </cell>
          <cell r="G691" t="str">
            <v>PH4707</v>
          </cell>
          <cell r="H691" t="str">
            <v xml:space="preserve">T0Q </v>
          </cell>
          <cell r="I691" t="str">
            <v xml:space="preserve">T0Q </v>
          </cell>
          <cell r="J691" t="str">
            <v>36D</v>
          </cell>
          <cell r="K691">
            <v>40</v>
          </cell>
          <cell r="M691" t="str">
            <v>Thêm mới gửi ngày 11.1</v>
          </cell>
          <cell r="N691">
            <v>1</v>
          </cell>
          <cell r="O691">
            <v>44575</v>
          </cell>
          <cell r="Q691" t="str">
            <v>_____ _</v>
          </cell>
          <cell r="S691">
            <v>44579</v>
          </cell>
          <cell r="X691" t="str">
            <v/>
          </cell>
          <cell r="Y691" t="str">
            <v>AL1</v>
          </cell>
          <cell r="AA691">
            <v>2202068</v>
          </cell>
          <cell r="AB691">
            <v>44572</v>
          </cell>
          <cell r="AD691">
            <v>44575</v>
          </cell>
          <cell r="AE691">
            <v>44574</v>
          </cell>
        </row>
        <row r="692">
          <cell r="B692">
            <v>360269</v>
          </cell>
          <cell r="C692">
            <v>360268</v>
          </cell>
          <cell r="E692" t="str">
            <v>NB47S7</v>
          </cell>
          <cell r="F692" t="str">
            <v>US4707</v>
          </cell>
          <cell r="G692" t="str">
            <v>PH4707</v>
          </cell>
          <cell r="H692" t="str">
            <v xml:space="preserve">T0Q </v>
          </cell>
          <cell r="I692" t="str">
            <v xml:space="preserve">T0Q </v>
          </cell>
          <cell r="J692" t="str">
            <v>363D</v>
          </cell>
          <cell r="K692">
            <v>12</v>
          </cell>
          <cell r="M692" t="str">
            <v>Thêm mới gửi ngày 11.1</v>
          </cell>
          <cell r="N692">
            <v>1</v>
          </cell>
          <cell r="O692">
            <v>44575</v>
          </cell>
          <cell r="Q692" t="str">
            <v>_____ _</v>
          </cell>
          <cell r="S692">
            <v>44580</v>
          </cell>
          <cell r="X692" t="str">
            <v/>
          </cell>
          <cell r="Y692" t="str">
            <v>AL1</v>
          </cell>
          <cell r="AA692">
            <v>2202068</v>
          </cell>
          <cell r="AB692">
            <v>44572</v>
          </cell>
          <cell r="AD692">
            <v>44575</v>
          </cell>
          <cell r="AE692">
            <v>44574</v>
          </cell>
        </row>
        <row r="693">
          <cell r="B693"/>
          <cell r="C693"/>
          <cell r="D693"/>
          <cell r="E693"/>
          <cell r="F693"/>
          <cell r="G693"/>
          <cell r="H693"/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  <cell r="S693"/>
          <cell r="T693"/>
          <cell r="U693"/>
          <cell r="V693"/>
          <cell r="W693"/>
          <cell r="X693"/>
          <cell r="Y693"/>
          <cell r="Z693"/>
          <cell r="AA693"/>
          <cell r="AB693"/>
          <cell r="AC693"/>
          <cell r="AD693" t="str">
            <v/>
          </cell>
          <cell r="AE693">
            <v>44574</v>
          </cell>
        </row>
        <row r="694">
          <cell r="B694">
            <v>224668</v>
          </cell>
          <cell r="C694">
            <v>224667</v>
          </cell>
          <cell r="E694" t="str">
            <v>NB47S7</v>
          </cell>
          <cell r="F694" t="str">
            <v>US4707</v>
          </cell>
          <cell r="G694" t="str">
            <v>PH4707</v>
          </cell>
          <cell r="H694" t="str">
            <v xml:space="preserve">DZ7 </v>
          </cell>
          <cell r="I694" t="str">
            <v xml:space="preserve">XBK </v>
          </cell>
          <cell r="J694" t="str">
            <v>38DD</v>
          </cell>
          <cell r="K694">
            <v>35</v>
          </cell>
          <cell r="M694" t="str">
            <v>Thêm mới gửi ngày 11.1</v>
          </cell>
          <cell r="N694">
            <v>2</v>
          </cell>
          <cell r="O694">
            <v>44575</v>
          </cell>
          <cell r="Q694" t="str">
            <v>_OK____ _</v>
          </cell>
          <cell r="S694">
            <v>44578</v>
          </cell>
          <cell r="X694" t="str">
            <v/>
          </cell>
          <cell r="Y694" t="str">
            <v>AL1</v>
          </cell>
          <cell r="AA694">
            <v>2202069</v>
          </cell>
          <cell r="AB694">
            <v>44572</v>
          </cell>
          <cell r="AD694">
            <v>44575</v>
          </cell>
          <cell r="AE694">
            <v>44574</v>
          </cell>
        </row>
        <row r="695">
          <cell r="B695">
            <v>224670</v>
          </cell>
          <cell r="C695">
            <v>224669</v>
          </cell>
          <cell r="E695" t="str">
            <v>NB47S7</v>
          </cell>
          <cell r="F695" t="str">
            <v>US4707</v>
          </cell>
          <cell r="G695" t="str">
            <v>PH4707</v>
          </cell>
          <cell r="H695" t="str">
            <v xml:space="preserve">DZ7 </v>
          </cell>
          <cell r="I695" t="str">
            <v xml:space="preserve">XBK </v>
          </cell>
          <cell r="J695" t="str">
            <v>40D</v>
          </cell>
          <cell r="K695">
            <v>49</v>
          </cell>
          <cell r="M695" t="str">
            <v>Thêm mới gửi ngày 11.1</v>
          </cell>
          <cell r="N695">
            <v>2</v>
          </cell>
          <cell r="O695">
            <v>44575</v>
          </cell>
          <cell r="Q695" t="str">
            <v>_____ _</v>
          </cell>
          <cell r="S695">
            <v>44578</v>
          </cell>
          <cell r="X695" t="str">
            <v/>
          </cell>
          <cell r="Y695" t="str">
            <v>AL1</v>
          </cell>
          <cell r="AA695">
            <v>2202069</v>
          </cell>
          <cell r="AB695">
            <v>44572</v>
          </cell>
          <cell r="AD695">
            <v>44575</v>
          </cell>
          <cell r="AE695">
            <v>44574</v>
          </cell>
        </row>
        <row r="696">
          <cell r="B696">
            <v>357822</v>
          </cell>
          <cell r="C696">
            <v>357821</v>
          </cell>
          <cell r="E696" t="str">
            <v>NB47S7</v>
          </cell>
          <cell r="F696" t="str">
            <v>US4707</v>
          </cell>
          <cell r="G696" t="str">
            <v>PH4707</v>
          </cell>
          <cell r="H696" t="str">
            <v xml:space="preserve">DZ7 </v>
          </cell>
          <cell r="I696" t="str">
            <v xml:space="preserve">XBK </v>
          </cell>
          <cell r="J696" t="str">
            <v>38C</v>
          </cell>
          <cell r="K696">
            <v>36</v>
          </cell>
          <cell r="M696" t="str">
            <v>Thêm mới gửi ngày 11.1</v>
          </cell>
          <cell r="N696">
            <v>1</v>
          </cell>
          <cell r="O696">
            <v>44575</v>
          </cell>
          <cell r="Q696" t="str">
            <v>_____ _</v>
          </cell>
          <cell r="S696">
            <v>44578</v>
          </cell>
          <cell r="X696" t="str">
            <v/>
          </cell>
          <cell r="Y696" t="str">
            <v>AL1</v>
          </cell>
          <cell r="AA696">
            <v>2202069</v>
          </cell>
          <cell r="AB696">
            <v>44572</v>
          </cell>
          <cell r="AD696">
            <v>44575</v>
          </cell>
          <cell r="AE696">
            <v>44574</v>
          </cell>
        </row>
        <row r="697">
          <cell r="B697">
            <v>943103</v>
          </cell>
          <cell r="C697">
            <v>943099</v>
          </cell>
          <cell r="E697" t="str">
            <v>NB47S7</v>
          </cell>
          <cell r="F697" t="str">
            <v>US4707</v>
          </cell>
          <cell r="G697" t="str">
            <v>PH4707</v>
          </cell>
          <cell r="H697" t="str">
            <v xml:space="preserve">DZ7 </v>
          </cell>
          <cell r="I697" t="str">
            <v xml:space="preserve">XBK </v>
          </cell>
          <cell r="J697" t="str">
            <v>42B</v>
          </cell>
          <cell r="K697">
            <v>32</v>
          </cell>
          <cell r="M697" t="str">
            <v>Thêm mới gửi ngày 11.1</v>
          </cell>
          <cell r="N697">
            <v>2</v>
          </cell>
          <cell r="O697">
            <v>44575</v>
          </cell>
          <cell r="Q697" t="str">
            <v>_OK3____ _</v>
          </cell>
          <cell r="S697">
            <v>44578</v>
          </cell>
          <cell r="X697" t="str">
            <v/>
          </cell>
          <cell r="Y697" t="str">
            <v>AL1</v>
          </cell>
          <cell r="AA697">
            <v>2202069</v>
          </cell>
          <cell r="AB697">
            <v>44572</v>
          </cell>
          <cell r="AD697">
            <v>44575</v>
          </cell>
          <cell r="AE697">
            <v>44574</v>
          </cell>
        </row>
        <row r="698">
          <cell r="B698">
            <v>943105</v>
          </cell>
          <cell r="C698">
            <v>943104</v>
          </cell>
          <cell r="E698" t="str">
            <v>NB47S7</v>
          </cell>
          <cell r="F698" t="str">
            <v>US4707</v>
          </cell>
          <cell r="G698" t="str">
            <v>PH4707</v>
          </cell>
          <cell r="H698" t="str">
            <v xml:space="preserve">DZ7 </v>
          </cell>
          <cell r="I698" t="str">
            <v xml:space="preserve">XBK </v>
          </cell>
          <cell r="J698" t="str">
            <v>42D</v>
          </cell>
          <cell r="K698">
            <v>28</v>
          </cell>
          <cell r="M698" t="str">
            <v>Thêm mới gửi ngày 11.1</v>
          </cell>
          <cell r="N698">
            <v>2</v>
          </cell>
          <cell r="O698">
            <v>44575</v>
          </cell>
          <cell r="Q698" t="str">
            <v>_____ _</v>
          </cell>
          <cell r="S698">
            <v>44578</v>
          </cell>
          <cell r="X698" t="str">
            <v/>
          </cell>
          <cell r="Y698" t="str">
            <v>AL1</v>
          </cell>
          <cell r="AA698">
            <v>2202069</v>
          </cell>
          <cell r="AB698">
            <v>44572</v>
          </cell>
          <cell r="AD698">
            <v>44575</v>
          </cell>
          <cell r="AE698">
            <v>44574</v>
          </cell>
        </row>
        <row r="699">
          <cell r="B699">
            <v>943122</v>
          </cell>
          <cell r="C699">
            <v>943106</v>
          </cell>
          <cell r="E699" t="str">
            <v>NB47S7</v>
          </cell>
          <cell r="F699" t="str">
            <v>US4707</v>
          </cell>
          <cell r="G699" t="str">
            <v>PH4707</v>
          </cell>
          <cell r="H699" t="str">
            <v xml:space="preserve">DZ7 </v>
          </cell>
          <cell r="I699" t="str">
            <v xml:space="preserve">XBK </v>
          </cell>
          <cell r="J699" t="str">
            <v>42D</v>
          </cell>
          <cell r="K699">
            <v>28</v>
          </cell>
          <cell r="M699" t="str">
            <v>Thêm mới gửi ngày 11.1</v>
          </cell>
          <cell r="N699">
            <v>2</v>
          </cell>
          <cell r="O699">
            <v>44575</v>
          </cell>
          <cell r="Q699" t="str">
            <v>_____ _</v>
          </cell>
          <cell r="S699">
            <v>44578</v>
          </cell>
          <cell r="X699" t="str">
            <v/>
          </cell>
          <cell r="Y699" t="str">
            <v>AL1</v>
          </cell>
          <cell r="AA699">
            <v>2202069</v>
          </cell>
          <cell r="AB699">
            <v>44572</v>
          </cell>
          <cell r="AD699">
            <v>44575</v>
          </cell>
          <cell r="AE699">
            <v>44574</v>
          </cell>
        </row>
        <row r="700">
          <cell r="B700">
            <v>224672</v>
          </cell>
          <cell r="C700">
            <v>224671</v>
          </cell>
          <cell r="E700" t="str">
            <v>NB47S7</v>
          </cell>
          <cell r="F700" t="str">
            <v>US4707</v>
          </cell>
          <cell r="G700" t="str">
            <v>PH4707</v>
          </cell>
          <cell r="H700" t="str">
            <v xml:space="preserve">DZ7 </v>
          </cell>
          <cell r="I700" t="str">
            <v xml:space="preserve">XBK </v>
          </cell>
          <cell r="J700" t="str">
            <v>44C</v>
          </cell>
          <cell r="K700">
            <v>21</v>
          </cell>
          <cell r="M700" t="str">
            <v>Thêm mới gửi ngày 11.1</v>
          </cell>
          <cell r="N700">
            <v>2</v>
          </cell>
          <cell r="O700">
            <v>44575</v>
          </cell>
          <cell r="Q700" t="str">
            <v>_OK3____ _</v>
          </cell>
          <cell r="S700">
            <v>44579</v>
          </cell>
          <cell r="X700" t="str">
            <v/>
          </cell>
          <cell r="Y700" t="str">
            <v>AL1</v>
          </cell>
          <cell r="AA700">
            <v>2202069</v>
          </cell>
          <cell r="AB700">
            <v>44572</v>
          </cell>
          <cell r="AD700">
            <v>44575</v>
          </cell>
          <cell r="AE700">
            <v>44574</v>
          </cell>
        </row>
        <row r="701">
          <cell r="B701">
            <v>224674</v>
          </cell>
          <cell r="C701">
            <v>224673</v>
          </cell>
          <cell r="E701" t="str">
            <v>NB47S7</v>
          </cell>
          <cell r="F701" t="str">
            <v>US4707</v>
          </cell>
          <cell r="G701" t="str">
            <v>PH4707</v>
          </cell>
          <cell r="H701" t="str">
            <v xml:space="preserve">DZ7 </v>
          </cell>
          <cell r="I701" t="str">
            <v xml:space="preserve">XBK </v>
          </cell>
          <cell r="J701" t="str">
            <v>42C</v>
          </cell>
          <cell r="K701">
            <v>32</v>
          </cell>
          <cell r="M701" t="str">
            <v>Thêm mới gửi ngày 11.1</v>
          </cell>
          <cell r="N701">
            <v>2</v>
          </cell>
          <cell r="O701">
            <v>44575</v>
          </cell>
          <cell r="Q701" t="str">
            <v>_OK3____ _</v>
          </cell>
          <cell r="S701">
            <v>44579</v>
          </cell>
          <cell r="X701" t="str">
            <v/>
          </cell>
          <cell r="Y701" t="str">
            <v>AL1</v>
          </cell>
          <cell r="AA701">
            <v>2202069</v>
          </cell>
          <cell r="AB701">
            <v>44572</v>
          </cell>
          <cell r="AD701">
            <v>44575</v>
          </cell>
          <cell r="AE701">
            <v>44574</v>
          </cell>
        </row>
        <row r="702">
          <cell r="B702">
            <v>224676</v>
          </cell>
          <cell r="C702">
            <v>224675</v>
          </cell>
          <cell r="E702" t="str">
            <v>NB47S7</v>
          </cell>
          <cell r="F702" t="str">
            <v>US4707</v>
          </cell>
          <cell r="G702" t="str">
            <v>PH4707</v>
          </cell>
          <cell r="H702" t="str">
            <v xml:space="preserve">DZ7 </v>
          </cell>
          <cell r="I702" t="str">
            <v xml:space="preserve">XBK </v>
          </cell>
          <cell r="J702" t="str">
            <v>40C</v>
          </cell>
          <cell r="K702">
            <v>32</v>
          </cell>
          <cell r="M702" t="str">
            <v>Thêm mới gửi ngày 11.1</v>
          </cell>
          <cell r="N702">
            <v>2</v>
          </cell>
          <cell r="O702">
            <v>44576</v>
          </cell>
          <cell r="Q702" t="str">
            <v>_OK3____ _</v>
          </cell>
          <cell r="S702">
            <v>44579</v>
          </cell>
          <cell r="X702" t="str">
            <v/>
          </cell>
          <cell r="Y702" t="str">
            <v>AL1</v>
          </cell>
          <cell r="AA702">
            <v>2202069</v>
          </cell>
          <cell r="AB702">
            <v>44572</v>
          </cell>
          <cell r="AD702">
            <v>44575</v>
          </cell>
          <cell r="AE702">
            <v>44574</v>
          </cell>
        </row>
        <row r="703">
          <cell r="B703">
            <v>357824</v>
          </cell>
          <cell r="C703">
            <v>357823</v>
          </cell>
          <cell r="E703" t="str">
            <v>NB47S7</v>
          </cell>
          <cell r="F703" t="str">
            <v>US4707</v>
          </cell>
          <cell r="G703" t="str">
            <v>PH4707</v>
          </cell>
          <cell r="H703" t="str">
            <v xml:space="preserve">DZ7 </v>
          </cell>
          <cell r="I703" t="str">
            <v xml:space="preserve">XBK </v>
          </cell>
          <cell r="J703" t="str">
            <v>42B</v>
          </cell>
          <cell r="K703">
            <v>40</v>
          </cell>
          <cell r="M703" t="str">
            <v>Thêm mới gửi ngày 11.1</v>
          </cell>
          <cell r="N703">
            <v>1</v>
          </cell>
          <cell r="O703">
            <v>44576</v>
          </cell>
          <cell r="Q703" t="str">
            <v>_OK3____ _</v>
          </cell>
          <cell r="S703">
            <v>44579</v>
          </cell>
          <cell r="X703" t="str">
            <v/>
          </cell>
          <cell r="Y703" t="str">
            <v>AL1</v>
          </cell>
          <cell r="AA703">
            <v>2202069</v>
          </cell>
          <cell r="AB703">
            <v>44572</v>
          </cell>
          <cell r="AD703">
            <v>44575</v>
          </cell>
          <cell r="AE703">
            <v>44574</v>
          </cell>
        </row>
        <row r="704">
          <cell r="B704">
            <v>357826</v>
          </cell>
          <cell r="C704">
            <v>357825</v>
          </cell>
          <cell r="E704" t="str">
            <v>NB47S7</v>
          </cell>
          <cell r="F704" t="str">
            <v>US4707</v>
          </cell>
          <cell r="G704" t="str">
            <v>PH4707</v>
          </cell>
          <cell r="H704" t="str">
            <v xml:space="preserve">DZ7 </v>
          </cell>
          <cell r="I704" t="str">
            <v xml:space="preserve">XBK </v>
          </cell>
          <cell r="J704" t="str">
            <v>42C</v>
          </cell>
          <cell r="K704">
            <v>28</v>
          </cell>
          <cell r="M704" t="str">
            <v>Thêm mới gửi ngày 11.1</v>
          </cell>
          <cell r="N704">
            <v>1</v>
          </cell>
          <cell r="O704">
            <v>44576</v>
          </cell>
          <cell r="Q704" t="str">
            <v>_OK3____ _</v>
          </cell>
          <cell r="S704">
            <v>44579</v>
          </cell>
          <cell r="X704" t="str">
            <v/>
          </cell>
          <cell r="Y704" t="str">
            <v>AL1</v>
          </cell>
          <cell r="AA704">
            <v>2202069</v>
          </cell>
          <cell r="AB704">
            <v>44572</v>
          </cell>
          <cell r="AD704">
            <v>44575</v>
          </cell>
          <cell r="AE704">
            <v>44574</v>
          </cell>
        </row>
        <row r="705">
          <cell r="B705">
            <v>943124</v>
          </cell>
          <cell r="C705">
            <v>943123</v>
          </cell>
          <cell r="E705" t="str">
            <v>NB47S7</v>
          </cell>
          <cell r="F705" t="str">
            <v>US4707</v>
          </cell>
          <cell r="G705" t="str">
            <v>PH4707</v>
          </cell>
          <cell r="H705" t="str">
            <v xml:space="preserve">DZ7 </v>
          </cell>
          <cell r="I705" t="str">
            <v xml:space="preserve">XBK </v>
          </cell>
          <cell r="J705" t="str">
            <v>42DD</v>
          </cell>
          <cell r="K705">
            <v>28</v>
          </cell>
          <cell r="M705" t="str">
            <v>Thêm mới gửi ngày 11.1</v>
          </cell>
          <cell r="N705">
            <v>2</v>
          </cell>
          <cell r="O705">
            <v>44576</v>
          </cell>
          <cell r="Q705" t="str">
            <v>_OK____ _</v>
          </cell>
          <cell r="S705">
            <v>44579</v>
          </cell>
          <cell r="X705" t="str">
            <v/>
          </cell>
          <cell r="Y705" t="str">
            <v>AL1</v>
          </cell>
          <cell r="AA705">
            <v>2202069</v>
          </cell>
          <cell r="AB705">
            <v>44572</v>
          </cell>
          <cell r="AD705">
            <v>44575</v>
          </cell>
          <cell r="AE705">
            <v>44574</v>
          </cell>
        </row>
        <row r="706">
          <cell r="B706">
            <v>943126</v>
          </cell>
          <cell r="C706">
            <v>943125</v>
          </cell>
          <cell r="E706" t="str">
            <v>NB47S7</v>
          </cell>
          <cell r="F706" t="str">
            <v>US4707</v>
          </cell>
          <cell r="G706" t="str">
            <v>PH4707</v>
          </cell>
          <cell r="H706" t="str">
            <v xml:space="preserve">DZ7 </v>
          </cell>
          <cell r="I706" t="str">
            <v xml:space="preserve">XBK </v>
          </cell>
          <cell r="J706" t="str">
            <v>42DD</v>
          </cell>
          <cell r="K706">
            <v>28</v>
          </cell>
          <cell r="M706" t="str">
            <v>Thêm mới gửi ngày 11.1</v>
          </cell>
          <cell r="N706">
            <v>2</v>
          </cell>
          <cell r="O706">
            <v>44576</v>
          </cell>
          <cell r="Q706" t="str">
            <v>_OK____ _</v>
          </cell>
          <cell r="S706">
            <v>44579</v>
          </cell>
          <cell r="X706" t="str">
            <v/>
          </cell>
          <cell r="Y706" t="str">
            <v>AL1</v>
          </cell>
          <cell r="AA706">
            <v>2202069</v>
          </cell>
          <cell r="AB706">
            <v>44572</v>
          </cell>
          <cell r="AD706">
            <v>44575</v>
          </cell>
          <cell r="AE706">
            <v>44574</v>
          </cell>
        </row>
        <row r="707">
          <cell r="B707">
            <v>951252</v>
          </cell>
          <cell r="C707">
            <v>951251</v>
          </cell>
          <cell r="E707" t="str">
            <v>NB47S7</v>
          </cell>
          <cell r="F707" t="str">
            <v>US4707</v>
          </cell>
          <cell r="G707" t="str">
            <v>PH4707</v>
          </cell>
          <cell r="H707" t="str">
            <v xml:space="preserve">DZ7 </v>
          </cell>
          <cell r="I707" t="str">
            <v xml:space="preserve">XBK </v>
          </cell>
          <cell r="J707" t="str">
            <v>38DD</v>
          </cell>
          <cell r="K707">
            <v>35</v>
          </cell>
          <cell r="M707" t="str">
            <v>Thêm mới gửi ngày 11.1</v>
          </cell>
          <cell r="N707">
            <v>2</v>
          </cell>
          <cell r="O707">
            <v>44576</v>
          </cell>
          <cell r="Q707" t="str">
            <v>_OK____ _</v>
          </cell>
          <cell r="S707">
            <v>44579</v>
          </cell>
          <cell r="X707" t="str">
            <v/>
          </cell>
          <cell r="Y707" t="str">
            <v>AL1</v>
          </cell>
          <cell r="AA707">
            <v>2202069</v>
          </cell>
          <cell r="AB707">
            <v>44572</v>
          </cell>
          <cell r="AD707">
            <v>44575</v>
          </cell>
          <cell r="AE707">
            <v>44574</v>
          </cell>
        </row>
        <row r="708">
          <cell r="B708"/>
          <cell r="C708"/>
          <cell r="D708"/>
          <cell r="E708"/>
          <cell r="F708"/>
          <cell r="G708"/>
          <cell r="H708"/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  <cell r="S708"/>
          <cell r="T708"/>
          <cell r="U708"/>
          <cell r="V708"/>
          <cell r="W708"/>
          <cell r="X708"/>
          <cell r="Y708"/>
          <cell r="Z708"/>
          <cell r="AA708"/>
          <cell r="AB708"/>
          <cell r="AC708"/>
          <cell r="AD708" t="str">
            <v/>
          </cell>
          <cell r="AE708">
            <v>44574</v>
          </cell>
        </row>
        <row r="709">
          <cell r="AD709" t="str">
            <v/>
          </cell>
          <cell r="AE709">
            <v>44574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nk check vai"/>
      <sheetName val="Sheet2"/>
      <sheetName val="Sheet3"/>
      <sheetName val="Fabric 95-22-5-19"/>
    </sheetNames>
    <sheetDataSet>
      <sheetData sheetId="0">
        <row r="1">
          <cell r="A1" t="str">
            <v>Fabric</v>
          </cell>
          <cell r="B1" t="str">
            <v>100%cotton</v>
          </cell>
        </row>
        <row r="2">
          <cell r="A2" t="str">
            <v>CK4005</v>
          </cell>
          <cell r="B2" t="str">
            <v>100%cotton</v>
          </cell>
        </row>
        <row r="3">
          <cell r="A3" t="str">
            <v>CK4011</v>
          </cell>
          <cell r="B3" t="str">
            <v>Không phải 100% cotton</v>
          </cell>
        </row>
        <row r="4">
          <cell r="A4" t="str">
            <v>CK4057</v>
          </cell>
          <cell r="B4" t="str">
            <v>Không phải 100% cotton</v>
          </cell>
        </row>
        <row r="5">
          <cell r="A5" t="str">
            <v>CK4059</v>
          </cell>
          <cell r="B5" t="str">
            <v>Không phải 100% cotton</v>
          </cell>
        </row>
        <row r="6">
          <cell r="A6" t="str">
            <v>CK4235</v>
          </cell>
          <cell r="B6" t="str">
            <v>Không phải 100% cotton</v>
          </cell>
        </row>
        <row r="7">
          <cell r="A7" t="str">
            <v>CK4303</v>
          </cell>
          <cell r="B7" t="str">
            <v>Không phải 100% cotton</v>
          </cell>
        </row>
        <row r="8">
          <cell r="A8" t="str">
            <v>CK4322</v>
          </cell>
          <cell r="B8" t="str">
            <v>Không phải 100% cotton</v>
          </cell>
        </row>
        <row r="9">
          <cell r="A9" t="str">
            <v>CK4333</v>
          </cell>
          <cell r="B9" t="str">
            <v>Không phải 100% cotton</v>
          </cell>
        </row>
        <row r="10">
          <cell r="A10" t="str">
            <v>CK4T24</v>
          </cell>
          <cell r="B10" t="str">
            <v>Không phải 100% cotton</v>
          </cell>
        </row>
        <row r="11">
          <cell r="A11" t="str">
            <v>EB4043</v>
          </cell>
          <cell r="B11" t="str">
            <v>Không phải 100% cotton</v>
          </cell>
        </row>
        <row r="12">
          <cell r="A12" t="str">
            <v>EM4106</v>
          </cell>
          <cell r="B12" t="str">
            <v>Không phải 100% cotton</v>
          </cell>
        </row>
        <row r="13">
          <cell r="A13" t="str">
            <v>EM4107</v>
          </cell>
          <cell r="B13" t="str">
            <v>Không phải 100% cotton</v>
          </cell>
        </row>
        <row r="14">
          <cell r="A14" t="str">
            <v>EM4108</v>
          </cell>
          <cell r="B14" t="str">
            <v>Không phải 100% cotton</v>
          </cell>
        </row>
        <row r="15">
          <cell r="A15" t="str">
            <v>EM4240</v>
          </cell>
          <cell r="B15" t="str">
            <v>Không phải 100% cotton</v>
          </cell>
        </row>
        <row r="16">
          <cell r="A16" t="str">
            <v>EM4291</v>
          </cell>
          <cell r="B16" t="str">
            <v>Không phải 100% cotton</v>
          </cell>
        </row>
        <row r="17">
          <cell r="A17" t="str">
            <v>EM4300</v>
          </cell>
          <cell r="B17" t="str">
            <v>Không phải 100% cotton</v>
          </cell>
        </row>
        <row r="18">
          <cell r="A18" t="str">
            <v>JE1078</v>
          </cell>
          <cell r="B18" t="str">
            <v>100%cotton</v>
          </cell>
        </row>
        <row r="19">
          <cell r="A19" t="str">
            <v>JE1333</v>
          </cell>
          <cell r="B19" t="str">
            <v>100%cotton</v>
          </cell>
        </row>
        <row r="20">
          <cell r="A20" t="str">
            <v>JE1400</v>
          </cell>
          <cell r="B20" t="str">
            <v>Không phải 100% cotton</v>
          </cell>
        </row>
        <row r="21">
          <cell r="A21" t="str">
            <v>JE1410</v>
          </cell>
          <cell r="B21" t="str">
            <v>100%cotton</v>
          </cell>
        </row>
        <row r="22">
          <cell r="A22" t="str">
            <v>JE1411</v>
          </cell>
          <cell r="B22" t="str">
            <v>100%cotton</v>
          </cell>
        </row>
        <row r="23">
          <cell r="A23" t="str">
            <v>JE1527</v>
          </cell>
          <cell r="B23" t="str">
            <v>100%cotton</v>
          </cell>
        </row>
        <row r="24">
          <cell r="A24" t="str">
            <v>JE1535</v>
          </cell>
          <cell r="B24" t="str">
            <v>100%cotton</v>
          </cell>
        </row>
        <row r="25">
          <cell r="A25" t="str">
            <v>JE1692</v>
          </cell>
          <cell r="B25" t="str">
            <v>100%cotton</v>
          </cell>
        </row>
        <row r="26">
          <cell r="A26" t="str">
            <v>JE2361</v>
          </cell>
          <cell r="B26" t="str">
            <v>Không phải 100% cotton</v>
          </cell>
        </row>
        <row r="27">
          <cell r="A27" t="str">
            <v>JE2375</v>
          </cell>
          <cell r="B27" t="str">
            <v>Không phải 100% cotton</v>
          </cell>
        </row>
        <row r="28">
          <cell r="A28" t="str">
            <v>JE2644</v>
          </cell>
          <cell r="B28" t="str">
            <v>Không phải 100% cotton</v>
          </cell>
        </row>
        <row r="29">
          <cell r="A29" t="str">
            <v>JE2859</v>
          </cell>
          <cell r="B29" t="str">
            <v>Không phải 100% cotton</v>
          </cell>
        </row>
        <row r="30">
          <cell r="A30" t="str">
            <v>JE2890</v>
          </cell>
          <cell r="B30" t="str">
            <v>Không phải 100% cotton</v>
          </cell>
        </row>
        <row r="31">
          <cell r="A31" t="str">
            <v>JE2892</v>
          </cell>
          <cell r="B31" t="str">
            <v>Không phải 100% cotton</v>
          </cell>
        </row>
        <row r="32">
          <cell r="A32" t="str">
            <v>JE28X5</v>
          </cell>
          <cell r="B32" t="str">
            <v>Không phải 100% cotton</v>
          </cell>
        </row>
        <row r="33">
          <cell r="A33" t="str">
            <v>JE2908</v>
          </cell>
          <cell r="B33" t="str">
            <v>Không phải 100% cotton</v>
          </cell>
        </row>
        <row r="34">
          <cell r="A34" t="str">
            <v>JE2909</v>
          </cell>
          <cell r="B34" t="str">
            <v>Không phải 100% cotton</v>
          </cell>
        </row>
        <row r="35">
          <cell r="A35" t="str">
            <v>JE2939</v>
          </cell>
          <cell r="B35" t="str">
            <v>Không phải 100% cotton</v>
          </cell>
        </row>
        <row r="36">
          <cell r="A36" t="str">
            <v>JE2994</v>
          </cell>
          <cell r="B36" t="str">
            <v>Không phải 100% cotton</v>
          </cell>
        </row>
        <row r="37">
          <cell r="A37" t="str">
            <v>JE2998</v>
          </cell>
          <cell r="B37" t="str">
            <v>Không phải 100% cotton</v>
          </cell>
        </row>
        <row r="38">
          <cell r="A38" t="str">
            <v>JE2W71</v>
          </cell>
          <cell r="B38" t="str">
            <v>Không phải 100% cotton</v>
          </cell>
        </row>
        <row r="39">
          <cell r="A39" t="str">
            <v>JE2X59</v>
          </cell>
          <cell r="B39" t="str">
            <v>Không phải 100% cotton</v>
          </cell>
        </row>
        <row r="40">
          <cell r="A40" t="str">
            <v>JE3456</v>
          </cell>
          <cell r="B40" t="str">
            <v>100%cotton</v>
          </cell>
        </row>
        <row r="41">
          <cell r="A41" t="str">
            <v>JE3W56</v>
          </cell>
          <cell r="B41" t="str">
            <v>100%cotton</v>
          </cell>
        </row>
        <row r="42">
          <cell r="A42" t="str">
            <v>JE4143</v>
          </cell>
          <cell r="B42" t="str">
            <v>Không phải 100% cotton</v>
          </cell>
        </row>
        <row r="43">
          <cell r="A43" t="str">
            <v>JE4156</v>
          </cell>
          <cell r="B43" t="str">
            <v>Không phải 100% cotton</v>
          </cell>
        </row>
        <row r="44">
          <cell r="A44" t="str">
            <v>JE4157</v>
          </cell>
          <cell r="B44" t="str">
            <v>Không phải 100% cotton</v>
          </cell>
        </row>
        <row r="45">
          <cell r="A45" t="str">
            <v>JE4170</v>
          </cell>
          <cell r="B45" t="str">
            <v>Không phải 100% cotton</v>
          </cell>
        </row>
        <row r="46">
          <cell r="A46" t="str">
            <v>JE4171</v>
          </cell>
          <cell r="B46" t="str">
            <v>Không phải 100% cotton</v>
          </cell>
        </row>
        <row r="47">
          <cell r="A47" t="str">
            <v>JE4192</v>
          </cell>
          <cell r="B47" t="str">
            <v>Không phải 100% cotton</v>
          </cell>
        </row>
        <row r="48">
          <cell r="A48" t="str">
            <v>JE4200</v>
          </cell>
          <cell r="B48" t="str">
            <v>Không phải 100% cotton</v>
          </cell>
        </row>
        <row r="49">
          <cell r="A49" t="str">
            <v>JE4206</v>
          </cell>
          <cell r="B49" t="str">
            <v>Không phải 100% cotton</v>
          </cell>
        </row>
        <row r="50">
          <cell r="A50" t="str">
            <v>JE4222</v>
          </cell>
          <cell r="B50" t="str">
            <v>Không phải 100% cotton</v>
          </cell>
        </row>
        <row r="51">
          <cell r="A51" t="str">
            <v>JE4281</v>
          </cell>
          <cell r="B51" t="str">
            <v>Không phải 100% cotton</v>
          </cell>
        </row>
        <row r="52">
          <cell r="A52" t="str">
            <v>JE4387</v>
          </cell>
          <cell r="B52" t="str">
            <v>Không phải 100% cotton</v>
          </cell>
        </row>
        <row r="53">
          <cell r="A53" t="str">
            <v>JE4909</v>
          </cell>
          <cell r="B53" t="str">
            <v>Không phải 100% cotton</v>
          </cell>
        </row>
        <row r="54">
          <cell r="A54" t="str">
            <v>JE4W06</v>
          </cell>
          <cell r="B54" t="str">
            <v>Không phải 100% cotton</v>
          </cell>
        </row>
        <row r="55">
          <cell r="A55" t="str">
            <v>JE5004</v>
          </cell>
          <cell r="B55" t="str">
            <v>Không phải 100% cotton</v>
          </cell>
        </row>
        <row r="56">
          <cell r="A56" t="str">
            <v>JEB527</v>
          </cell>
          <cell r="B56" t="str">
            <v>100%cotton</v>
          </cell>
        </row>
        <row r="57">
          <cell r="A57" t="str">
            <v>JEB939</v>
          </cell>
          <cell r="B57" t="str">
            <v>Không phải 100% cotton</v>
          </cell>
        </row>
        <row r="58">
          <cell r="A58" t="str">
            <v>JEH8X5</v>
          </cell>
          <cell r="B58" t="str">
            <v>Không phải 100% cotton</v>
          </cell>
        </row>
        <row r="59">
          <cell r="A59" t="str">
            <v>JEH8X6</v>
          </cell>
          <cell r="B59" t="str">
            <v>Không phải 100% cotton</v>
          </cell>
        </row>
        <row r="60">
          <cell r="A60" t="str">
            <v>JEW078</v>
          </cell>
          <cell r="B60" t="str">
            <v>100%cotton</v>
          </cell>
        </row>
        <row r="61">
          <cell r="A61" t="str">
            <v>JEW726</v>
          </cell>
          <cell r="B61" t="str">
            <v>Không phải 100% cotton</v>
          </cell>
        </row>
        <row r="62">
          <cell r="A62" t="str">
            <v>JEX275</v>
          </cell>
          <cell r="B62" t="str">
            <v>Không phải 100% cotton</v>
          </cell>
        </row>
        <row r="63">
          <cell r="A63" t="str">
            <v>JEX27N</v>
          </cell>
          <cell r="B63" t="str">
            <v>Không phải 100% cotton</v>
          </cell>
        </row>
        <row r="64">
          <cell r="A64" t="str">
            <v>LN4090</v>
          </cell>
          <cell r="B64" t="str">
            <v>Không phải 100% cotton</v>
          </cell>
        </row>
        <row r="65">
          <cell r="A65" t="str">
            <v>LN4130</v>
          </cell>
          <cell r="B65" t="str">
            <v>Không phải 100% cotton</v>
          </cell>
        </row>
        <row r="66">
          <cell r="A66" t="str">
            <v>LN4272</v>
          </cell>
          <cell r="B66" t="str">
            <v>Không phải 100% cotton</v>
          </cell>
        </row>
        <row r="67">
          <cell r="A67" t="str">
            <v>LN4275</v>
          </cell>
          <cell r="B67" t="str">
            <v>Không phải 100% cotton</v>
          </cell>
        </row>
        <row r="68">
          <cell r="A68" t="str">
            <v>LN4347</v>
          </cell>
          <cell r="B68" t="str">
            <v>Không phải 100% cotton</v>
          </cell>
        </row>
        <row r="69">
          <cell r="A69" t="str">
            <v>LN4396</v>
          </cell>
          <cell r="B69" t="str">
            <v>Không phải 100% cotton</v>
          </cell>
        </row>
        <row r="70">
          <cell r="A70" t="str">
            <v>LN4412</v>
          </cell>
          <cell r="B70" t="str">
            <v>Không phải 100% cotton</v>
          </cell>
        </row>
        <row r="71">
          <cell r="A71" t="str">
            <v>LN4460</v>
          </cell>
          <cell r="B71" t="str">
            <v>Không phải 100% cotton</v>
          </cell>
        </row>
        <row r="72">
          <cell r="A72" t="str">
            <v>LN4491</v>
          </cell>
          <cell r="B72" t="str">
            <v>Không phải 100% cotton</v>
          </cell>
        </row>
        <row r="73">
          <cell r="A73" t="str">
            <v>LN4505</v>
          </cell>
          <cell r="B73" t="str">
            <v>Không phải 100% cotton</v>
          </cell>
        </row>
        <row r="74">
          <cell r="A74" t="str">
            <v>LN4512</v>
          </cell>
          <cell r="B74" t="str">
            <v>Không phải 100% cotton</v>
          </cell>
        </row>
        <row r="75">
          <cell r="A75" t="str">
            <v>LN4514</v>
          </cell>
          <cell r="B75" t="str">
            <v>Không phải 100% cotton</v>
          </cell>
        </row>
        <row r="76">
          <cell r="A76" t="str">
            <v>LN4521</v>
          </cell>
          <cell r="B76" t="str">
            <v>Không phải 100% cotton</v>
          </cell>
        </row>
        <row r="77">
          <cell r="A77" t="str">
            <v>LN4540</v>
          </cell>
          <cell r="B77" t="str">
            <v>Không phải 100% cotton</v>
          </cell>
        </row>
        <row r="78">
          <cell r="A78" t="str">
            <v>LN4554</v>
          </cell>
          <cell r="B78" t="str">
            <v>Không phải 100% cotton</v>
          </cell>
        </row>
        <row r="79">
          <cell r="A79" t="str">
            <v>LN4577</v>
          </cell>
          <cell r="B79" t="str">
            <v>Không phải 100% cotton</v>
          </cell>
        </row>
        <row r="80">
          <cell r="A80" t="str">
            <v>LN4581</v>
          </cell>
          <cell r="B80" t="str">
            <v>Không phải 100% cotton</v>
          </cell>
        </row>
        <row r="81">
          <cell r="A81" t="str">
            <v>LN4598</v>
          </cell>
          <cell r="B81" t="str">
            <v>Không phải 100% cotton</v>
          </cell>
        </row>
        <row r="82">
          <cell r="A82" t="str">
            <v>LN4601</v>
          </cell>
          <cell r="B82" t="str">
            <v>Không phải 100% cotton</v>
          </cell>
        </row>
        <row r="83">
          <cell r="A83" t="str">
            <v>LN4605</v>
          </cell>
          <cell r="B83" t="str">
            <v>Không phải 100% cotton</v>
          </cell>
        </row>
        <row r="84">
          <cell r="A84" t="str">
            <v>LN4607</v>
          </cell>
          <cell r="B84" t="str">
            <v>Không phải 100% cotton</v>
          </cell>
        </row>
        <row r="85">
          <cell r="A85" t="str">
            <v>LN4608</v>
          </cell>
          <cell r="B85" t="str">
            <v>Không phải 100% cotton</v>
          </cell>
        </row>
        <row r="86">
          <cell r="A86" t="str">
            <v>LN4611</v>
          </cell>
          <cell r="B86" t="str">
            <v>Không phải 100% cotton</v>
          </cell>
        </row>
        <row r="87">
          <cell r="A87" t="str">
            <v>LN4646</v>
          </cell>
          <cell r="B87" t="str">
            <v>Không phải 100% cotton</v>
          </cell>
        </row>
        <row r="88">
          <cell r="A88" t="str">
            <v>LN4712</v>
          </cell>
          <cell r="B88" t="str">
            <v>Không phải 100% cotton</v>
          </cell>
        </row>
        <row r="89">
          <cell r="A89" t="str">
            <v>LNP598</v>
          </cell>
          <cell r="B89" t="str">
            <v>Không phải 100% cotton</v>
          </cell>
        </row>
        <row r="90">
          <cell r="A90" t="str">
            <v>LP1769</v>
          </cell>
          <cell r="B90" t="str">
            <v>Không phải 100% cotton</v>
          </cell>
        </row>
        <row r="91">
          <cell r="A91" t="str">
            <v>LP1772</v>
          </cell>
          <cell r="B91" t="str">
            <v>Không phải 100% cotton</v>
          </cell>
        </row>
        <row r="92">
          <cell r="A92" t="str">
            <v>LP4097</v>
          </cell>
          <cell r="B92" t="str">
            <v>Không phải 100% cotton</v>
          </cell>
        </row>
        <row r="93">
          <cell r="A93" t="str">
            <v>LP4163</v>
          </cell>
          <cell r="B93" t="str">
            <v>Không phải 100% cotton</v>
          </cell>
        </row>
        <row r="94">
          <cell r="A94" t="str">
            <v>LP4172</v>
          </cell>
          <cell r="B94" t="str">
            <v>Không phải 100% cotton</v>
          </cell>
        </row>
        <row r="95">
          <cell r="A95" t="str">
            <v>LP4185</v>
          </cell>
          <cell r="B95" t="str">
            <v>Không phải 100% cotton</v>
          </cell>
        </row>
        <row r="96">
          <cell r="A96" t="str">
            <v>LP4320</v>
          </cell>
          <cell r="B96" t="str">
            <v>Không phải 100% cotton</v>
          </cell>
        </row>
        <row r="97">
          <cell r="A97" t="str">
            <v>LP4801</v>
          </cell>
          <cell r="B97" t="str">
            <v>Không phải 100% cotton</v>
          </cell>
        </row>
        <row r="98">
          <cell r="A98" t="str">
            <v>LP4813</v>
          </cell>
          <cell r="B98" t="str">
            <v>Không phải 100% cotton</v>
          </cell>
        </row>
        <row r="99">
          <cell r="A99" t="str">
            <v>LP4814</v>
          </cell>
          <cell r="B99" t="str">
            <v>Không phải 100% cotton</v>
          </cell>
        </row>
        <row r="100">
          <cell r="A100" t="str">
            <v>LP4821</v>
          </cell>
          <cell r="B100" t="str">
            <v>Không phải 100% cotton</v>
          </cell>
        </row>
        <row r="101">
          <cell r="A101" t="str">
            <v>LP4825</v>
          </cell>
          <cell r="B101" t="str">
            <v>Không phải 100% cotton</v>
          </cell>
        </row>
        <row r="102">
          <cell r="A102" t="str">
            <v>LP4829</v>
          </cell>
          <cell r="B102" t="str">
            <v>Không phải 100% cotton</v>
          </cell>
        </row>
        <row r="103">
          <cell r="A103" t="str">
            <v>LP4853</v>
          </cell>
          <cell r="B103" t="str">
            <v>Không phải 100% cotton</v>
          </cell>
        </row>
        <row r="104">
          <cell r="A104" t="str">
            <v>LP4B09</v>
          </cell>
          <cell r="B104" t="str">
            <v>Không phải 100% cotton</v>
          </cell>
        </row>
        <row r="105">
          <cell r="A105" t="str">
            <v>LPH097</v>
          </cell>
          <cell r="B105" t="str">
            <v>Không phải 100% cotton</v>
          </cell>
        </row>
        <row r="106">
          <cell r="A106" t="str">
            <v>LPH172</v>
          </cell>
          <cell r="B106" t="str">
            <v>Không phải 100% cotton</v>
          </cell>
        </row>
        <row r="107">
          <cell r="A107" t="str">
            <v>LPH5E2</v>
          </cell>
          <cell r="B107" t="str">
            <v>Không phải 100% cotton</v>
          </cell>
        </row>
        <row r="108">
          <cell r="A108" t="str">
            <v>LPH813</v>
          </cell>
          <cell r="B108" t="str">
            <v>Không phải 100% cotton</v>
          </cell>
        </row>
        <row r="109">
          <cell r="A109" t="str">
            <v>LW4054</v>
          </cell>
          <cell r="B109" t="str">
            <v>Không phải 100% cotton</v>
          </cell>
        </row>
        <row r="110">
          <cell r="A110" t="str">
            <v>LW4069</v>
          </cell>
          <cell r="B110" t="str">
            <v>Không phải 100% cotton</v>
          </cell>
        </row>
        <row r="111">
          <cell r="A111" t="str">
            <v>LW4256</v>
          </cell>
          <cell r="B111" t="str">
            <v>Không phải 100% cotton</v>
          </cell>
        </row>
        <row r="112">
          <cell r="A112" t="str">
            <v>LW4323</v>
          </cell>
          <cell r="B112" t="str">
            <v>Không phải 100% cotton</v>
          </cell>
        </row>
        <row r="113">
          <cell r="A113" t="str">
            <v>LW4348</v>
          </cell>
          <cell r="B113" t="str">
            <v>Không phải 100% cotton</v>
          </cell>
        </row>
        <row r="114">
          <cell r="A114" t="str">
            <v>LW4350</v>
          </cell>
          <cell r="B114" t="str">
            <v>Không phải 100% cotton</v>
          </cell>
        </row>
        <row r="115">
          <cell r="A115" t="str">
            <v>LW4637</v>
          </cell>
          <cell r="B115" t="str">
            <v>Không phải 100% cotton</v>
          </cell>
        </row>
        <row r="116">
          <cell r="A116" t="str">
            <v>LW4651</v>
          </cell>
          <cell r="B116" t="str">
            <v>Không phải 100% cotton</v>
          </cell>
        </row>
        <row r="117">
          <cell r="A117" t="str">
            <v>LW4668</v>
          </cell>
          <cell r="B117" t="str">
            <v>Không phải 100% cotton</v>
          </cell>
        </row>
        <row r="118">
          <cell r="A118" t="str">
            <v>LWA069</v>
          </cell>
          <cell r="B118" t="str">
            <v>Không phải 100% cotton</v>
          </cell>
        </row>
        <row r="119">
          <cell r="A119" t="str">
            <v>PR2208</v>
          </cell>
          <cell r="B119" t="str">
            <v>Không phải 100% cotton</v>
          </cell>
        </row>
        <row r="120">
          <cell r="A120" t="str">
            <v>PR2210</v>
          </cell>
          <cell r="B120" t="str">
            <v>Không phải 100% cotton</v>
          </cell>
        </row>
        <row r="121">
          <cell r="A121" t="str">
            <v>PR2218</v>
          </cell>
          <cell r="B121" t="str">
            <v>Không phải 100% cotton</v>
          </cell>
        </row>
        <row r="122">
          <cell r="A122" t="str">
            <v>PR2261</v>
          </cell>
          <cell r="B122" t="str">
            <v>Không phải 100% cotton</v>
          </cell>
        </row>
        <row r="123">
          <cell r="A123" t="str">
            <v>PR2270</v>
          </cell>
          <cell r="B123" t="str">
            <v>Không phải 100% cotton</v>
          </cell>
        </row>
        <row r="124">
          <cell r="A124" t="str">
            <v>PR2274</v>
          </cell>
          <cell r="B124" t="str">
            <v>Không phải 100% cotton</v>
          </cell>
        </row>
        <row r="125">
          <cell r="A125" t="str">
            <v>PR2616</v>
          </cell>
          <cell r="B125" t="str">
            <v>Không phải 100% cotton</v>
          </cell>
        </row>
        <row r="126">
          <cell r="A126" t="str">
            <v>PR2619</v>
          </cell>
          <cell r="B126" t="str">
            <v>Không phải 100% cotton</v>
          </cell>
        </row>
        <row r="127">
          <cell r="A127" t="str">
            <v>PR2698</v>
          </cell>
          <cell r="B127" t="str">
            <v>Không phải 100% cotton</v>
          </cell>
        </row>
        <row r="128">
          <cell r="A128" t="str">
            <v>PR26T6</v>
          </cell>
          <cell r="B128" t="str">
            <v>Không phải 100% cotton</v>
          </cell>
        </row>
        <row r="129">
          <cell r="A129" t="str">
            <v>PR26T9</v>
          </cell>
          <cell r="B129" t="str">
            <v>Không phải 100% cotton</v>
          </cell>
        </row>
        <row r="130">
          <cell r="A130" t="str">
            <v>PR2859</v>
          </cell>
          <cell r="B130" t="str">
            <v>Không phải 100% cotton</v>
          </cell>
        </row>
        <row r="131">
          <cell r="A131" t="str">
            <v>PR2908</v>
          </cell>
          <cell r="B131" t="str">
            <v>Không phải 100% cotton</v>
          </cell>
        </row>
        <row r="132">
          <cell r="A132" t="str">
            <v>PR2A48</v>
          </cell>
          <cell r="B132" t="str">
            <v>Không phải 100% cotton</v>
          </cell>
        </row>
        <row r="133">
          <cell r="A133" t="str">
            <v>PR2C16</v>
          </cell>
          <cell r="B133" t="str">
            <v>Không phải 100% cotton</v>
          </cell>
        </row>
        <row r="134">
          <cell r="A134" t="str">
            <v>PR2C19</v>
          </cell>
          <cell r="B134" t="str">
            <v>Không phải 100% cotton</v>
          </cell>
        </row>
        <row r="135">
          <cell r="A135" t="str">
            <v>PR2D16</v>
          </cell>
          <cell r="B135" t="str">
            <v>Không phải 100% cotton</v>
          </cell>
        </row>
        <row r="136">
          <cell r="A136" t="str">
            <v>PR2D19</v>
          </cell>
          <cell r="B136" t="str">
            <v>Không phải 100% cotton</v>
          </cell>
        </row>
        <row r="137">
          <cell r="A137" t="str">
            <v>PR2D48</v>
          </cell>
          <cell r="B137" t="str">
            <v>Không phải 100% cotton</v>
          </cell>
        </row>
        <row r="138">
          <cell r="A138" t="str">
            <v>PR2F16</v>
          </cell>
          <cell r="B138" t="str">
            <v>Không phải 100% cotton</v>
          </cell>
        </row>
        <row r="139">
          <cell r="A139" t="str">
            <v>PR2F19</v>
          </cell>
          <cell r="B139" t="str">
            <v>Không phải 100% cotton</v>
          </cell>
        </row>
        <row r="140">
          <cell r="A140" t="str">
            <v>PR2F48</v>
          </cell>
          <cell r="B140" t="str">
            <v>Không phải 100% cotton</v>
          </cell>
        </row>
        <row r="141">
          <cell r="A141" t="str">
            <v>PR2G16</v>
          </cell>
          <cell r="B141" t="str">
            <v>Không phải 100% cotton</v>
          </cell>
        </row>
        <row r="142">
          <cell r="A142" t="str">
            <v>PR2G19</v>
          </cell>
          <cell r="B142" t="str">
            <v>Không phải 100% cotton</v>
          </cell>
        </row>
        <row r="143">
          <cell r="A143" t="str">
            <v>PR2L48</v>
          </cell>
          <cell r="B143" t="str">
            <v>Không phải 100% cotton</v>
          </cell>
        </row>
        <row r="144">
          <cell r="A144" t="str">
            <v>PR2M16</v>
          </cell>
          <cell r="B144" t="str">
            <v>Không phải 100% cotton</v>
          </cell>
        </row>
        <row r="145">
          <cell r="A145" t="str">
            <v>PR2M19</v>
          </cell>
          <cell r="B145" t="str">
            <v>Không phải 100% cotton</v>
          </cell>
        </row>
        <row r="146">
          <cell r="A146" t="str">
            <v>PR2N16</v>
          </cell>
          <cell r="B146" t="str">
            <v>Không phải 100% cotton</v>
          </cell>
        </row>
        <row r="147">
          <cell r="A147" t="str">
            <v>PR2N19</v>
          </cell>
          <cell r="B147" t="str">
            <v>Không phải 100% cotton</v>
          </cell>
        </row>
        <row r="148">
          <cell r="A148" t="str">
            <v>PR2P16</v>
          </cell>
          <cell r="B148" t="str">
            <v>Không phải 100% cotton</v>
          </cell>
        </row>
        <row r="149">
          <cell r="A149" t="str">
            <v>PR2P19</v>
          </cell>
          <cell r="B149" t="str">
            <v>Không phải 100% cotton</v>
          </cell>
        </row>
        <row r="150">
          <cell r="A150" t="str">
            <v>PR2R16</v>
          </cell>
          <cell r="B150" t="str">
            <v>Không phải 100% cotton</v>
          </cell>
        </row>
        <row r="151">
          <cell r="A151" t="str">
            <v>PR2R19</v>
          </cell>
          <cell r="B151" t="str">
            <v>Không phải 100% cotton</v>
          </cell>
        </row>
        <row r="152">
          <cell r="A152" t="str">
            <v>PR2S48</v>
          </cell>
          <cell r="B152" t="str">
            <v>Không phải 100% cotton</v>
          </cell>
        </row>
        <row r="153">
          <cell r="A153" t="str">
            <v>PR2W16</v>
          </cell>
          <cell r="B153" t="str">
            <v>Không phải 100% cotton</v>
          </cell>
        </row>
        <row r="154">
          <cell r="A154" t="str">
            <v>PR2W19</v>
          </cell>
          <cell r="B154" t="str">
            <v>Không phải 100% cotton</v>
          </cell>
        </row>
        <row r="155">
          <cell r="A155" t="str">
            <v>PR2X59</v>
          </cell>
          <cell r="B155" t="str">
            <v>Không phải 100% cotton</v>
          </cell>
        </row>
        <row r="156">
          <cell r="A156" t="str">
            <v>PR4156</v>
          </cell>
          <cell r="B156" t="str">
            <v>Không phải 100% cotton</v>
          </cell>
        </row>
        <row r="157">
          <cell r="A157" t="str">
            <v>PR4303</v>
          </cell>
          <cell r="B157" t="str">
            <v>Không phải 100% cotton</v>
          </cell>
        </row>
        <row r="158">
          <cell r="A158" t="str">
            <v>PR4387</v>
          </cell>
          <cell r="B158" t="str">
            <v>Không phải 100% cotton</v>
          </cell>
        </row>
        <row r="159">
          <cell r="A159" t="str">
            <v>PRB939</v>
          </cell>
          <cell r="B159" t="str">
            <v>Không phải 100% cotton</v>
          </cell>
        </row>
        <row r="160">
          <cell r="A160" t="str">
            <v>PRR748</v>
          </cell>
          <cell r="B160" t="str">
            <v>Không phải 100% cotton</v>
          </cell>
        </row>
        <row r="161">
          <cell r="A161" t="str">
            <v>PRW813</v>
          </cell>
          <cell r="B161" t="str">
            <v>Không phải 100% cotton</v>
          </cell>
        </row>
        <row r="162">
          <cell r="A162" t="str">
            <v>TR1240</v>
          </cell>
          <cell r="B162" t="str">
            <v>Không phải 100% cotton</v>
          </cell>
        </row>
        <row r="163">
          <cell r="A163" t="str">
            <v>TR1241</v>
          </cell>
          <cell r="B163" t="str">
            <v>Không phải 100% cotton</v>
          </cell>
        </row>
        <row r="164">
          <cell r="A164" t="str">
            <v>TR1242</v>
          </cell>
          <cell r="B164" t="str">
            <v>Không phải 100% cotton</v>
          </cell>
        </row>
        <row r="165">
          <cell r="A165" t="str">
            <v>TR1243</v>
          </cell>
          <cell r="B165" t="str">
            <v>Không phải 100% cotton</v>
          </cell>
        </row>
        <row r="166">
          <cell r="A166" t="str">
            <v>TR2200</v>
          </cell>
          <cell r="B166" t="str">
            <v>Không phải 100% cotton</v>
          </cell>
        </row>
        <row r="167">
          <cell r="A167" t="str">
            <v>TR2208</v>
          </cell>
          <cell r="B167" t="str">
            <v>Không phải 100% cotton</v>
          </cell>
        </row>
        <row r="168">
          <cell r="A168" t="str">
            <v>TR2210</v>
          </cell>
          <cell r="B168" t="str">
            <v>Không phải 100% cotton</v>
          </cell>
        </row>
        <row r="169">
          <cell r="A169" t="str">
            <v>TR2218</v>
          </cell>
          <cell r="B169" t="str">
            <v>Không phải 100% cotton</v>
          </cell>
        </row>
        <row r="170">
          <cell r="A170" t="str">
            <v>TR2239</v>
          </cell>
          <cell r="B170" t="str">
            <v>Không phải 100% cotton</v>
          </cell>
        </row>
        <row r="171">
          <cell r="A171" t="str">
            <v>TR2261</v>
          </cell>
          <cell r="B171" t="str">
            <v>Không phải 100% cotton</v>
          </cell>
        </row>
        <row r="172">
          <cell r="A172" t="str">
            <v>TR2269</v>
          </cell>
          <cell r="B172" t="str">
            <v>Không phải 100% cotton</v>
          </cell>
        </row>
        <row r="173">
          <cell r="A173" t="str">
            <v>TR2270</v>
          </cell>
          <cell r="B173" t="str">
            <v>Không phải 100% cotton</v>
          </cell>
        </row>
        <row r="174">
          <cell r="A174" t="str">
            <v>TR2274</v>
          </cell>
          <cell r="B174" t="str">
            <v>Không phải 100% cotton</v>
          </cell>
        </row>
        <row r="175">
          <cell r="A175" t="str">
            <v>TR2300</v>
          </cell>
          <cell r="B175" t="str">
            <v>Không phải 100% cotton</v>
          </cell>
        </row>
        <row r="176">
          <cell r="A176" t="str">
            <v>TR2331</v>
          </cell>
          <cell r="B176" t="str">
            <v>Không phải 100% cotton</v>
          </cell>
        </row>
        <row r="177">
          <cell r="A177" t="str">
            <v>TR2369</v>
          </cell>
          <cell r="B177" t="str">
            <v>Không phải 100% cotton</v>
          </cell>
        </row>
        <row r="178">
          <cell r="A178" t="str">
            <v>TR2390</v>
          </cell>
          <cell r="B178" t="str">
            <v>Không phải 100% cotton</v>
          </cell>
        </row>
        <row r="179">
          <cell r="A179" t="str">
            <v>TR2440</v>
          </cell>
          <cell r="B179" t="str">
            <v>Không phải 100% cotton</v>
          </cell>
        </row>
        <row r="180">
          <cell r="A180" t="str">
            <v>TR2457</v>
          </cell>
          <cell r="B180" t="str">
            <v>Không phải 100% cotton</v>
          </cell>
        </row>
        <row r="181">
          <cell r="A181" t="str">
            <v>TR2508</v>
          </cell>
          <cell r="B181" t="str">
            <v>Không phải 100% cotton</v>
          </cell>
        </row>
        <row r="182">
          <cell r="A182" t="str">
            <v>TR2520</v>
          </cell>
          <cell r="B182" t="str">
            <v>Không phải 100% cotton</v>
          </cell>
        </row>
        <row r="183">
          <cell r="A183" t="str">
            <v>TR2598</v>
          </cell>
          <cell r="B183" t="str">
            <v>Không phải 100% cotton</v>
          </cell>
        </row>
        <row r="184">
          <cell r="A184" t="str">
            <v>TR2599</v>
          </cell>
          <cell r="B184" t="str">
            <v>Không phải 100% cotton</v>
          </cell>
        </row>
        <row r="185">
          <cell r="A185" t="str">
            <v>TR2616</v>
          </cell>
          <cell r="B185" t="str">
            <v>Không phải 100% cotton</v>
          </cell>
        </row>
        <row r="186">
          <cell r="A186" t="str">
            <v>TR2617</v>
          </cell>
          <cell r="B186" t="str">
            <v>Không phải 100% cotton</v>
          </cell>
        </row>
        <row r="187">
          <cell r="A187" t="str">
            <v>TR2619</v>
          </cell>
          <cell r="B187" t="str">
            <v>Không phải 100% cotton</v>
          </cell>
        </row>
        <row r="188">
          <cell r="A188" t="str">
            <v>TR2642</v>
          </cell>
          <cell r="B188" t="str">
            <v>Không phải 100% cotton</v>
          </cell>
        </row>
        <row r="189">
          <cell r="A189" t="str">
            <v>TR2643</v>
          </cell>
          <cell r="B189" t="str">
            <v>Không phải 100% cotton</v>
          </cell>
        </row>
        <row r="190">
          <cell r="A190" t="str">
            <v>TR2651</v>
          </cell>
          <cell r="B190" t="str">
            <v>Không phải 100% cotton</v>
          </cell>
        </row>
        <row r="191">
          <cell r="A191" t="str">
            <v>TR2655</v>
          </cell>
          <cell r="B191" t="str">
            <v>Không phải 100% cotton</v>
          </cell>
        </row>
        <row r="192">
          <cell r="A192" t="str">
            <v>TR2656</v>
          </cell>
          <cell r="B192" t="str">
            <v>Không phải 100% cotton</v>
          </cell>
        </row>
        <row r="193">
          <cell r="A193" t="str">
            <v>TR2657</v>
          </cell>
          <cell r="B193" t="str">
            <v>Không phải 100% cotton</v>
          </cell>
        </row>
        <row r="194">
          <cell r="A194" t="str">
            <v>TR2658</v>
          </cell>
          <cell r="B194" t="str">
            <v>Không phải 100% cotton</v>
          </cell>
        </row>
        <row r="195">
          <cell r="A195" t="str">
            <v>TR2659</v>
          </cell>
          <cell r="B195" t="str">
            <v>Không phải 100% cotton</v>
          </cell>
        </row>
        <row r="196">
          <cell r="A196" t="str">
            <v>TR2660</v>
          </cell>
          <cell r="B196" t="str">
            <v>Không phải 100% cotton</v>
          </cell>
        </row>
        <row r="197">
          <cell r="A197" t="str">
            <v>TR2661</v>
          </cell>
          <cell r="B197" t="str">
            <v>Không phải 100% cotton</v>
          </cell>
        </row>
        <row r="198">
          <cell r="A198" t="str">
            <v>TR2670</v>
          </cell>
          <cell r="B198" t="str">
            <v>Không phải 100% cotton</v>
          </cell>
        </row>
        <row r="199">
          <cell r="A199" t="str">
            <v>TR2671</v>
          </cell>
          <cell r="B199" t="str">
            <v>Không phải 100% cotton</v>
          </cell>
        </row>
        <row r="200">
          <cell r="A200" t="str">
            <v>TR2672</v>
          </cell>
          <cell r="B200" t="str">
            <v>Không phải 100% cotton</v>
          </cell>
        </row>
        <row r="201">
          <cell r="A201" t="str">
            <v>TR2673</v>
          </cell>
          <cell r="B201" t="str">
            <v>Không phải 100% cotton</v>
          </cell>
        </row>
        <row r="202">
          <cell r="A202" t="str">
            <v>TR2674</v>
          </cell>
          <cell r="B202" t="str">
            <v>Không phải 100% cotton</v>
          </cell>
        </row>
        <row r="203">
          <cell r="A203" t="str">
            <v>TR2676</v>
          </cell>
          <cell r="B203" t="str">
            <v>Không phải 100% cotton</v>
          </cell>
        </row>
        <row r="204">
          <cell r="A204" t="str">
            <v>TR2677</v>
          </cell>
          <cell r="B204" t="str">
            <v>Không phải 100% cotton</v>
          </cell>
        </row>
        <row r="205">
          <cell r="A205" t="str">
            <v>TR2719</v>
          </cell>
          <cell r="B205" t="str">
            <v>Không phải 100% cotton</v>
          </cell>
        </row>
        <row r="206">
          <cell r="A206" t="str">
            <v>TR2731</v>
          </cell>
          <cell r="B206" t="str">
            <v>Không phải 100% cotton</v>
          </cell>
        </row>
        <row r="207">
          <cell r="A207" t="str">
            <v>TR2755</v>
          </cell>
          <cell r="B207" t="str">
            <v>Không phải 100% cotton</v>
          </cell>
        </row>
        <row r="208">
          <cell r="A208" t="str">
            <v>TR2770</v>
          </cell>
          <cell r="B208" t="str">
            <v>Không phải 100% cotton</v>
          </cell>
        </row>
        <row r="209">
          <cell r="A209" t="str">
            <v>TR2771</v>
          </cell>
          <cell r="B209" t="str">
            <v>Không phải 100% cotton</v>
          </cell>
        </row>
        <row r="210">
          <cell r="A210" t="str">
            <v>TR2773</v>
          </cell>
          <cell r="B210" t="str">
            <v>Không phải 100% cotton</v>
          </cell>
        </row>
        <row r="211">
          <cell r="A211" t="str">
            <v>TR2774</v>
          </cell>
          <cell r="B211" t="str">
            <v>Không phải 100% cotton</v>
          </cell>
        </row>
        <row r="212">
          <cell r="A212" t="str">
            <v>TR2775</v>
          </cell>
          <cell r="B212" t="str">
            <v>Không phải 100% cotton</v>
          </cell>
        </row>
        <row r="213">
          <cell r="A213" t="str">
            <v>TR2810</v>
          </cell>
          <cell r="B213" t="str">
            <v>Không phải 100% cotton</v>
          </cell>
        </row>
        <row r="214">
          <cell r="A214" t="str">
            <v>TR2816</v>
          </cell>
          <cell r="B214" t="str">
            <v>Không phải 100% cotton</v>
          </cell>
        </row>
        <row r="215">
          <cell r="A215" t="str">
            <v>TX2204</v>
          </cell>
          <cell r="B215" t="str">
            <v>Không phải 100% cotton</v>
          </cell>
        </row>
        <row r="216">
          <cell r="A216" t="str">
            <v>TX2407</v>
          </cell>
          <cell r="B216" t="str">
            <v>Không phải 100% cotton</v>
          </cell>
        </row>
        <row r="217">
          <cell r="A217" t="str">
            <v>WE4016</v>
          </cell>
          <cell r="B217" t="str">
            <v>Không phải 100% cotton</v>
          </cell>
        </row>
        <row r="218">
          <cell r="A218" t="str">
            <v>WE4035</v>
          </cell>
          <cell r="B218" t="str">
            <v>Không phải 100% cotton</v>
          </cell>
        </row>
        <row r="219">
          <cell r="A219" t="str">
            <v>WE4064</v>
          </cell>
          <cell r="B219" t="str">
            <v>Không phải 100% cotton</v>
          </cell>
        </row>
        <row r="220">
          <cell r="A220" t="str">
            <v>WE4077</v>
          </cell>
          <cell r="B220" t="str">
            <v>Không phải 100% cotton</v>
          </cell>
        </row>
        <row r="221">
          <cell r="A221" t="str">
            <v>WE4T04</v>
          </cell>
          <cell r="B221" t="str">
            <v>Không phải 100% cotton</v>
          </cell>
        </row>
        <row r="222">
          <cell r="A222" t="str">
            <v>WE4T20</v>
          </cell>
          <cell r="B222" t="str">
            <v>Không phải 100% cotton</v>
          </cell>
        </row>
        <row r="223">
          <cell r="A223" t="str">
            <v>WE4T30</v>
          </cell>
          <cell r="B223" t="str">
            <v>Không phải 100% cotton</v>
          </cell>
        </row>
        <row r="224">
          <cell r="A224" t="str">
            <v>WE4T33</v>
          </cell>
          <cell r="B224" t="str">
            <v>Không phải 100% cotton</v>
          </cell>
        </row>
        <row r="225">
          <cell r="A225" t="str">
            <v>WK4006</v>
          </cell>
          <cell r="B225" t="str">
            <v>Không phải 100% cotton</v>
          </cell>
        </row>
        <row r="226">
          <cell r="A226" t="str">
            <v>WK4015</v>
          </cell>
          <cell r="B226" t="str">
            <v>Không phải 100% cotton</v>
          </cell>
        </row>
        <row r="227">
          <cell r="A227" t="str">
            <v>WK4016</v>
          </cell>
          <cell r="B227" t="str">
            <v>Không phải 100% cotton</v>
          </cell>
        </row>
        <row r="228">
          <cell r="A228" t="str">
            <v>WKD016</v>
          </cell>
          <cell r="B228" t="str">
            <v>Không phải 100% cotton</v>
          </cell>
        </row>
        <row r="229">
          <cell r="A229" t="str">
            <v>WKJ076</v>
          </cell>
          <cell r="B229" t="str">
            <v>Không phải 100% cotton</v>
          </cell>
        </row>
        <row r="230">
          <cell r="A230" t="str">
            <v>WKJ8K5</v>
          </cell>
          <cell r="B230" t="str">
            <v>Không phải 100% cotton</v>
          </cell>
        </row>
        <row r="231">
          <cell r="A231" t="str">
            <v>WO1422</v>
          </cell>
          <cell r="B231" t="str">
            <v>Không phải 100% cotton</v>
          </cell>
        </row>
        <row r="232">
          <cell r="A232" t="str">
            <v>WOJ418</v>
          </cell>
          <cell r="B232" t="str">
            <v>Không phải 100% cotton</v>
          </cell>
        </row>
        <row r="233">
          <cell r="A233" t="str">
            <v>NW4007</v>
          </cell>
          <cell r="B233" t="str">
            <v>Không phải 100% cotton</v>
          </cell>
        </row>
        <row r="234">
          <cell r="A234" t="str">
            <v>JA2056</v>
          </cell>
          <cell r="B234" t="str">
            <v>Không phải 100% cotton</v>
          </cell>
        </row>
        <row r="235">
          <cell r="A235" t="str">
            <v>WV08XX</v>
          </cell>
          <cell r="B235" t="str">
            <v>Không phải 100% cotton</v>
          </cell>
        </row>
        <row r="236">
          <cell r="A236" t="str">
            <v>WV09XX</v>
          </cell>
          <cell r="B236" t="str">
            <v>Không phải 100% cotton</v>
          </cell>
        </row>
        <row r="237">
          <cell r="A237" t="str">
            <v>WVN9XX</v>
          </cell>
          <cell r="B237" t="str">
            <v>Không phải 100% cotton</v>
          </cell>
        </row>
        <row r="238">
          <cell r="A238" t="str">
            <v>WVF9XX</v>
          </cell>
          <cell r="B238" t="str">
            <v>Không phải 100% cotton</v>
          </cell>
        </row>
        <row r="239">
          <cell r="A239" t="str">
            <v>WVP9XX</v>
          </cell>
          <cell r="B239" t="str">
            <v>Không phải 100% cotton</v>
          </cell>
        </row>
        <row r="240">
          <cell r="A240" t="str">
            <v>WVN8XX</v>
          </cell>
          <cell r="B240" t="str">
            <v>Không phải 100% cotton</v>
          </cell>
        </row>
        <row r="241">
          <cell r="A241" t="str">
            <v>WVW8XX</v>
          </cell>
          <cell r="B241" t="str">
            <v>Không phải 100% cotton</v>
          </cell>
        </row>
        <row r="242">
          <cell r="A242" t="str">
            <v>WV03XX</v>
          </cell>
          <cell r="B242" t="str">
            <v>Không phải 100% cotton</v>
          </cell>
        </row>
        <row r="243">
          <cell r="A243" t="str">
            <v>WV04XX</v>
          </cell>
          <cell r="B243" t="str">
            <v>Không phải 100% cotton</v>
          </cell>
        </row>
        <row r="244">
          <cell r="A244" t="str">
            <v>PI1X27</v>
          </cell>
          <cell r="B244" t="str">
            <v>Không phải 100% cotton</v>
          </cell>
        </row>
        <row r="245">
          <cell r="A245" t="str">
            <v>PI1X28</v>
          </cell>
          <cell r="B245" t="str">
            <v>Không phải 100% cotton</v>
          </cell>
        </row>
        <row r="246">
          <cell r="A246" t="str">
            <v>JE1365</v>
          </cell>
          <cell r="B246" t="str">
            <v>Không phải 100% cotton</v>
          </cell>
        </row>
        <row r="247">
          <cell r="A247" t="str">
            <v>JEF365</v>
          </cell>
          <cell r="B247" t="str">
            <v>Không phải 100% cotton</v>
          </cell>
        </row>
        <row r="248">
          <cell r="A248" t="str">
            <v>WV22XX</v>
          </cell>
          <cell r="B248" t="str">
            <v>Không phải 100% cotton</v>
          </cell>
        </row>
        <row r="249">
          <cell r="A249" t="str">
            <v>WV21XX</v>
          </cell>
          <cell r="B249" t="str">
            <v>Không phải 100% cotton</v>
          </cell>
        </row>
        <row r="250">
          <cell r="A250" t="str">
            <v>JA2F52</v>
          </cell>
          <cell r="B250" t="str">
            <v>Không phải 100% cotton</v>
          </cell>
        </row>
        <row r="251">
          <cell r="A251" t="str">
            <v>PR4F32</v>
          </cell>
          <cell r="B251" t="str">
            <v>Không phải 100% cotton</v>
          </cell>
        </row>
        <row r="252">
          <cell r="A252" t="str">
            <v>JA2052</v>
          </cell>
          <cell r="B252" t="str">
            <v>Không phải 100% cotton</v>
          </cell>
        </row>
        <row r="253">
          <cell r="A253" t="str">
            <v>JA2X52</v>
          </cell>
          <cell r="B253" t="str">
            <v>Không phải 100% cotton</v>
          </cell>
        </row>
        <row r="254">
          <cell r="A254" t="str">
            <v>JA2E52</v>
          </cell>
          <cell r="B254" t="str">
            <v>Không phải 100% cotton</v>
          </cell>
        </row>
        <row r="255">
          <cell r="A255" t="str">
            <v>4043MP</v>
          </cell>
          <cell r="B255" t="str">
            <v>100%cotton</v>
          </cell>
        </row>
        <row r="256">
          <cell r="A256" t="str">
            <v>4043SD</v>
          </cell>
          <cell r="B256" t="str">
            <v>100%cotton</v>
          </cell>
        </row>
        <row r="257">
          <cell r="A257" t="str">
            <v>4043ZF</v>
          </cell>
          <cell r="B257" t="str">
            <v>100%cotton</v>
          </cell>
        </row>
        <row r="258">
          <cell r="A258" t="str">
            <v>4591BP</v>
          </cell>
          <cell r="B258" t="str">
            <v>Không phải 100% cotton</v>
          </cell>
        </row>
        <row r="259">
          <cell r="A259" t="str">
            <v>9762ZD</v>
          </cell>
          <cell r="B259" t="str">
            <v>100%cotton</v>
          </cell>
        </row>
        <row r="260">
          <cell r="A260" t="str">
            <v>9762ZF</v>
          </cell>
          <cell r="B260" t="str">
            <v>100%cotton</v>
          </cell>
        </row>
        <row r="261">
          <cell r="A261" t="str">
            <v>JE1B88</v>
          </cell>
          <cell r="B261" t="str">
            <v>100%cotton</v>
          </cell>
        </row>
        <row r="262">
          <cell r="A262" t="str">
            <v>JE2390</v>
          </cell>
          <cell r="B262" t="str">
            <v>Không phải 100% cotton</v>
          </cell>
        </row>
        <row r="263">
          <cell r="A263" t="str">
            <v>4043AG</v>
          </cell>
          <cell r="B263" t="str">
            <v>100%cotton</v>
          </cell>
        </row>
        <row r="264">
          <cell r="A264" t="str">
            <v>4043FD</v>
          </cell>
          <cell r="B264" t="str">
            <v>100%cotton</v>
          </cell>
        </row>
        <row r="265">
          <cell r="A265" t="str">
            <v>4043MD</v>
          </cell>
          <cell r="B265" t="str">
            <v>100%cotton</v>
          </cell>
        </row>
        <row r="266">
          <cell r="A266" t="str">
            <v>4043MW</v>
          </cell>
          <cell r="B266" t="str">
            <v>100%cotton</v>
          </cell>
        </row>
        <row r="267">
          <cell r="A267" t="str">
            <v>4043ZD</v>
          </cell>
          <cell r="B267" t="str">
            <v>100%cotton</v>
          </cell>
        </row>
        <row r="268">
          <cell r="A268" t="str">
            <v>JE1F88</v>
          </cell>
          <cell r="B268" t="str">
            <v>100%cotton</v>
          </cell>
        </row>
        <row r="269">
          <cell r="A269" t="str">
            <v>JE1W88</v>
          </cell>
          <cell r="B269" t="str">
            <v>100%cotton</v>
          </cell>
        </row>
        <row r="270">
          <cell r="A270" t="str">
            <v>9762BX</v>
          </cell>
          <cell r="B270" t="str">
            <v>100%cotton</v>
          </cell>
        </row>
        <row r="271">
          <cell r="A271" t="str">
            <v>9762DX</v>
          </cell>
          <cell r="B271" t="str">
            <v>100%cotton</v>
          </cell>
        </row>
        <row r="272">
          <cell r="A272" t="str">
            <v>JE1188</v>
          </cell>
          <cell r="B272" t="str">
            <v>100%cotton</v>
          </cell>
        </row>
        <row r="273">
          <cell r="A273" t="str">
            <v>WV11XX</v>
          </cell>
          <cell r="B273" t="str">
            <v>Không phải 100% cotton</v>
          </cell>
        </row>
        <row r="274">
          <cell r="A274" t="str">
            <v>WVN1XX</v>
          </cell>
          <cell r="B274" t="str">
            <v>Không phải 100% cotton</v>
          </cell>
        </row>
        <row r="275">
          <cell r="A275" t="str">
            <v>WV12XX</v>
          </cell>
          <cell r="B275" t="str">
            <v>Không phải 100% cotton</v>
          </cell>
        </row>
        <row r="276">
          <cell r="A276" t="str">
            <v>WVF2XX</v>
          </cell>
          <cell r="B276" t="str">
            <v>Không phải 100% cotton</v>
          </cell>
        </row>
        <row r="277">
          <cell r="A277" t="str">
            <v>WV25XX</v>
          </cell>
          <cell r="B277" t="str">
            <v>Không phải 100% cotton</v>
          </cell>
        </row>
        <row r="278">
          <cell r="A278" t="str">
            <v>PR2T89</v>
          </cell>
          <cell r="B278" t="str">
            <v>Không phải 100% cotton</v>
          </cell>
        </row>
        <row r="279">
          <cell r="A279" t="str">
            <v>TX2391</v>
          </cell>
          <cell r="B279" t="str">
            <v>Không phải 100% cotton</v>
          </cell>
        </row>
        <row r="280">
          <cell r="A280" t="str">
            <v>PR2E89</v>
          </cell>
          <cell r="B280" t="str">
            <v>Không phải 100% cotton</v>
          </cell>
        </row>
        <row r="281">
          <cell r="A281" t="str">
            <v>TX2E91</v>
          </cell>
          <cell r="B281" t="str">
            <v>Không phải 100% cotton</v>
          </cell>
        </row>
        <row r="282">
          <cell r="A282" t="str">
            <v>WV10XX</v>
          </cell>
          <cell r="B282" t="str">
            <v>Không phải 100% cotton</v>
          </cell>
        </row>
        <row r="283">
          <cell r="A283" t="str">
            <v>WVN0XX</v>
          </cell>
          <cell r="B283" t="str">
            <v>Không phải 100% cotton</v>
          </cell>
        </row>
        <row r="284">
          <cell r="A284" t="str">
            <v>WV01XX</v>
          </cell>
          <cell r="B284" t="str">
            <v>Không phải 100% cotton</v>
          </cell>
        </row>
        <row r="285">
          <cell r="A285" t="str">
            <v>WVP0XX</v>
          </cell>
          <cell r="B285" t="str">
            <v>Không phải 100% cotton</v>
          </cell>
        </row>
        <row r="286">
          <cell r="A286" t="str">
            <v>JE2589</v>
          </cell>
          <cell r="B286" t="str">
            <v>Không phải 100% cotton</v>
          </cell>
        </row>
        <row r="287">
          <cell r="A287" t="str">
            <v>JE2F59</v>
          </cell>
          <cell r="B287" t="str">
            <v>Không phải 100% cotton</v>
          </cell>
        </row>
        <row r="288">
          <cell r="A288" t="str">
            <v>PR2F59</v>
          </cell>
          <cell r="B288" t="str">
            <v>Không phải 100% cotton</v>
          </cell>
        </row>
        <row r="289">
          <cell r="A289" t="str">
            <v>JE2C59</v>
          </cell>
          <cell r="B289" t="str">
            <v>Không phải 100% cotton</v>
          </cell>
        </row>
        <row r="290">
          <cell r="A290" t="str">
            <v>JEF859</v>
          </cell>
          <cell r="B290" t="str">
            <v>Không phải 100% cotton</v>
          </cell>
        </row>
        <row r="291">
          <cell r="A291" t="str">
            <v>PRF859</v>
          </cell>
          <cell r="B291" t="str">
            <v>Không phải 100% cotton</v>
          </cell>
        </row>
        <row r="292">
          <cell r="A292" t="str">
            <v>JE1491</v>
          </cell>
          <cell r="B292" t="str">
            <v>Không phải 100% cotton</v>
          </cell>
        </row>
        <row r="293">
          <cell r="A293" t="str">
            <v>JE1492</v>
          </cell>
          <cell r="B293" t="str">
            <v>100%cotton</v>
          </cell>
        </row>
        <row r="294">
          <cell r="A294" t="str">
            <v>JE4657</v>
          </cell>
          <cell r="B294" t="str">
            <v>100%cotton</v>
          </cell>
        </row>
        <row r="295">
          <cell r="A295" t="str">
            <v>JE4659</v>
          </cell>
          <cell r="B295" t="str">
            <v>100%cotton</v>
          </cell>
        </row>
        <row r="296">
          <cell r="A296" t="str">
            <v>PR4344</v>
          </cell>
          <cell r="B296" t="str">
            <v>100%cotton</v>
          </cell>
        </row>
        <row r="297">
          <cell r="A297" t="str">
            <v>JE4622</v>
          </cell>
          <cell r="B297" t="str">
            <v>Không phải 100% cotton</v>
          </cell>
        </row>
        <row r="298">
          <cell r="A298" t="str">
            <v>TX1801</v>
          </cell>
          <cell r="B298" t="str">
            <v>Không phải 100% cotton</v>
          </cell>
        </row>
        <row r="299">
          <cell r="A299" t="str">
            <v>TX1E01</v>
          </cell>
          <cell r="B299" t="str">
            <v>Không phải 100% cotton</v>
          </cell>
        </row>
        <row r="300">
          <cell r="A300" t="str">
            <v>EB4044</v>
          </cell>
          <cell r="B300" t="str">
            <v>Không phải 100% cotton</v>
          </cell>
        </row>
        <row r="301">
          <cell r="A301" t="str">
            <v>JE1372</v>
          </cell>
          <cell r="B301" t="str">
            <v>Không phải 100% cotton</v>
          </cell>
        </row>
        <row r="302">
          <cell r="A302" t="str">
            <v>JE1390</v>
          </cell>
          <cell r="B302" t="str">
            <v>Không phải 100% cotton</v>
          </cell>
        </row>
        <row r="303">
          <cell r="A303" t="str">
            <v>JE2754</v>
          </cell>
          <cell r="B303" t="str">
            <v>Không phải 100% cotton</v>
          </cell>
        </row>
        <row r="304">
          <cell r="A304" t="str">
            <v>JEF372</v>
          </cell>
          <cell r="B304" t="str">
            <v>Không phải 100% cotton</v>
          </cell>
        </row>
        <row r="305">
          <cell r="A305" t="str">
            <v>PR4334</v>
          </cell>
          <cell r="B305" t="str">
            <v>Không phải 100% cotton</v>
          </cell>
        </row>
        <row r="306">
          <cell r="A306" t="str">
            <v>EB4040</v>
          </cell>
          <cell r="B306" t="str">
            <v>Không phải 100% cotton</v>
          </cell>
        </row>
        <row r="307">
          <cell r="A307" t="str">
            <v>EB4041</v>
          </cell>
          <cell r="B307" t="str">
            <v>Không phải 100% cotton</v>
          </cell>
        </row>
        <row r="308">
          <cell r="A308" t="str">
            <v>EB4E41</v>
          </cell>
          <cell r="B308" t="str">
            <v>Không phải 100% cotton</v>
          </cell>
        </row>
        <row r="309">
          <cell r="A309" t="str">
            <v>EB4X41</v>
          </cell>
          <cell r="B309" t="str">
            <v>Không phải 100% cotton</v>
          </cell>
        </row>
        <row r="310">
          <cell r="A310" t="str">
            <v>JE1246</v>
          </cell>
          <cell r="B310" t="str">
            <v>Không phải 100% cotton</v>
          </cell>
        </row>
        <row r="311">
          <cell r="A311" t="str">
            <v>JE1329</v>
          </cell>
          <cell r="B311" t="str">
            <v>Không phải 100% cotton</v>
          </cell>
        </row>
        <row r="312">
          <cell r="A312" t="str">
            <v>JE1330</v>
          </cell>
          <cell r="B312" t="str">
            <v>Không phải 100% cotton</v>
          </cell>
        </row>
        <row r="313">
          <cell r="A313" t="str">
            <v>JE1392</v>
          </cell>
          <cell r="B313" t="str">
            <v>Không phải 100% cotton</v>
          </cell>
        </row>
        <row r="314">
          <cell r="A314" t="str">
            <v>JE1E30</v>
          </cell>
          <cell r="B314" t="str">
            <v>Không phải 100% cotton</v>
          </cell>
        </row>
        <row r="315">
          <cell r="A315" t="str">
            <v>PR1329</v>
          </cell>
          <cell r="B315" t="str">
            <v>Không phải 100% cotton</v>
          </cell>
        </row>
        <row r="316">
          <cell r="A316" t="str">
            <v>PR1392</v>
          </cell>
          <cell r="B316" t="str">
            <v>Không phải 100% cotton</v>
          </cell>
        </row>
        <row r="317">
          <cell r="A317" t="str">
            <v>PRJ330</v>
          </cell>
          <cell r="B317" t="str">
            <v>Không phải 100% cotton</v>
          </cell>
        </row>
        <row r="318">
          <cell r="A318" t="str">
            <v>PRJE30</v>
          </cell>
          <cell r="B318" t="str">
            <v>Không phải 100% cotton</v>
          </cell>
        </row>
        <row r="319">
          <cell r="A319" t="str">
            <v>JE1226</v>
          </cell>
          <cell r="B319" t="str">
            <v>Không phải 100% cotton</v>
          </cell>
        </row>
        <row r="320">
          <cell r="A320" t="str">
            <v>JE1399</v>
          </cell>
          <cell r="B320" t="str">
            <v>Không phải 100% cotton</v>
          </cell>
        </row>
        <row r="321">
          <cell r="A321" t="str">
            <v>JE140E</v>
          </cell>
          <cell r="B321" t="str">
            <v>Không phải 100% cotton</v>
          </cell>
        </row>
        <row r="322">
          <cell r="A322" t="str">
            <v>JE140X</v>
          </cell>
          <cell r="B322" t="str">
            <v>Không phải 100% cotton</v>
          </cell>
        </row>
        <row r="323">
          <cell r="A323" t="str">
            <v>JE14E0</v>
          </cell>
          <cell r="B323" t="str">
            <v>Không phải 100% cotton</v>
          </cell>
        </row>
        <row r="324">
          <cell r="A324" t="str">
            <v>PR1400</v>
          </cell>
          <cell r="B324" t="str">
            <v>Không phải 100% cotton</v>
          </cell>
        </row>
        <row r="325">
          <cell r="A325" t="str">
            <v>PR140X</v>
          </cell>
          <cell r="B325" t="str">
            <v>Không phải 100% cotton</v>
          </cell>
        </row>
        <row r="326">
          <cell r="A326" t="str">
            <v>PR14E0</v>
          </cell>
          <cell r="B326" t="str">
            <v>Không phải 100% cotton</v>
          </cell>
        </row>
        <row r="327">
          <cell r="A327" t="str">
            <v>JEH399</v>
          </cell>
          <cell r="B327" t="str">
            <v>Không phải 100% cotton</v>
          </cell>
        </row>
        <row r="328">
          <cell r="A328" t="str">
            <v>JEH400</v>
          </cell>
          <cell r="B328" t="str">
            <v>Không phải 100% cotton</v>
          </cell>
        </row>
        <row r="329">
          <cell r="A329" t="str">
            <v>JEH40X</v>
          </cell>
          <cell r="B329" t="str">
            <v>Không phải 100% cotton</v>
          </cell>
        </row>
        <row r="330">
          <cell r="A330" t="str">
            <v>JEH413</v>
          </cell>
          <cell r="B330" t="str">
            <v>Không phải 100% cotton</v>
          </cell>
        </row>
        <row r="331">
          <cell r="A331" t="str">
            <v>JEH415</v>
          </cell>
          <cell r="B331" t="str">
            <v>Không phải 100% cotton</v>
          </cell>
        </row>
        <row r="332">
          <cell r="A332" t="str">
            <v>JEE400</v>
          </cell>
          <cell r="B332" t="str">
            <v>Không phải 100% cotton</v>
          </cell>
        </row>
        <row r="333">
          <cell r="A333" t="str">
            <v>JEE413</v>
          </cell>
          <cell r="B333" t="str">
            <v>Không phải 100% cotton</v>
          </cell>
        </row>
        <row r="334">
          <cell r="A334" t="str">
            <v>JEE415</v>
          </cell>
          <cell r="B334" t="str">
            <v>Không phải 100% cotton</v>
          </cell>
        </row>
        <row r="335">
          <cell r="A335" t="str">
            <v>TX1663</v>
          </cell>
          <cell r="B335" t="str">
            <v>Không phải 100% cotton</v>
          </cell>
        </row>
        <row r="336">
          <cell r="A336" t="str">
            <v>TX1480</v>
          </cell>
          <cell r="B336" t="str">
            <v>Không phải 100% cotton</v>
          </cell>
        </row>
        <row r="337">
          <cell r="A337" t="str">
            <v>TX1668</v>
          </cell>
          <cell r="B337" t="str">
            <v>Không phải 100% cotton</v>
          </cell>
        </row>
        <row r="338">
          <cell r="A338" t="str">
            <v>TX1808</v>
          </cell>
          <cell r="B338" t="str">
            <v>Không phải 100% cotton</v>
          </cell>
        </row>
        <row r="339">
          <cell r="A339" t="str">
            <v>TX16E8</v>
          </cell>
          <cell r="B339" t="str">
            <v>Không phải 100% cotton</v>
          </cell>
        </row>
        <row r="340">
          <cell r="A340" t="str">
            <v>TX1E08</v>
          </cell>
          <cell r="B340" t="str">
            <v>Không phải 100% cotton</v>
          </cell>
        </row>
        <row r="341">
          <cell r="A341" t="str">
            <v>TX1803</v>
          </cell>
          <cell r="B341" t="str">
            <v>Không phải 100% cotton</v>
          </cell>
        </row>
        <row r="342">
          <cell r="A342" t="str">
            <v>TX1E03</v>
          </cell>
          <cell r="B342" t="str">
            <v>Không phải 100% cotton</v>
          </cell>
        </row>
        <row r="343">
          <cell r="A343" t="str">
            <v>TX1660</v>
          </cell>
          <cell r="B343" t="str">
            <v>Không phải 100% cotton</v>
          </cell>
        </row>
        <row r="344">
          <cell r="A344" t="str">
            <v>TX1X60</v>
          </cell>
          <cell r="B344" t="str">
            <v>Không phải 100% cotton</v>
          </cell>
        </row>
        <row r="345">
          <cell r="A345" t="str">
            <v>TX2409</v>
          </cell>
          <cell r="B345" t="str">
            <v>Không phải 100% cotton</v>
          </cell>
        </row>
        <row r="346">
          <cell r="A346" t="str">
            <v>WV24XX</v>
          </cell>
          <cell r="B346" t="str">
            <v>Không phải 100% cotton</v>
          </cell>
        </row>
        <row r="347">
          <cell r="A347" t="str">
            <v>4806HD</v>
          </cell>
          <cell r="B347" t="str">
            <v>Không phải 100% cotton</v>
          </cell>
        </row>
        <row r="348">
          <cell r="A348" t="str">
            <v>JE3F53</v>
          </cell>
          <cell r="B348" t="str">
            <v>100%cotton</v>
          </cell>
        </row>
        <row r="349">
          <cell r="A349" t="str">
            <v>JE8F06</v>
          </cell>
          <cell r="B349" t="str">
            <v>Không phải 100% cotton</v>
          </cell>
        </row>
        <row r="350">
          <cell r="A350" t="str">
            <v>3456AW</v>
          </cell>
          <cell r="B350" t="str">
            <v>100%cotton</v>
          </cell>
        </row>
        <row r="351">
          <cell r="A351" t="str">
            <v>8395ZD</v>
          </cell>
          <cell r="B351" t="str">
            <v>100%cotton</v>
          </cell>
        </row>
        <row r="352">
          <cell r="A352" t="str">
            <v>8395ZF</v>
          </cell>
          <cell r="B352" t="str">
            <v>100%cotton</v>
          </cell>
        </row>
        <row r="353">
          <cell r="A353" t="str">
            <v>8813RK</v>
          </cell>
          <cell r="B353" t="str">
            <v>Không phải 100% cotton</v>
          </cell>
        </row>
        <row r="354">
          <cell r="A354" t="str">
            <v>JE4806</v>
          </cell>
          <cell r="B354" t="str">
            <v>Không phải 100% cotton</v>
          </cell>
        </row>
        <row r="355">
          <cell r="A355" t="str">
            <v>JE8806</v>
          </cell>
          <cell r="B355" t="str">
            <v>Không phải 100% cotton</v>
          </cell>
        </row>
        <row r="356">
          <cell r="A356" t="str">
            <v>JE9453</v>
          </cell>
          <cell r="B356" t="str">
            <v>100%cotton</v>
          </cell>
        </row>
        <row r="357">
          <cell r="A357" t="str">
            <v>PR3456</v>
          </cell>
          <cell r="B357" t="str">
            <v>100%cotton</v>
          </cell>
        </row>
        <row r="358">
          <cell r="A358" t="str">
            <v>PR8813</v>
          </cell>
          <cell r="B358" t="str">
            <v>Không phải 100% cotton</v>
          </cell>
        </row>
        <row r="359">
          <cell r="A359" t="str">
            <v>3453DK</v>
          </cell>
          <cell r="B359" t="str">
            <v>100%cotton</v>
          </cell>
        </row>
        <row r="360">
          <cell r="A360" t="str">
            <v>3453PS</v>
          </cell>
          <cell r="B360" t="str">
            <v>100%cotton</v>
          </cell>
        </row>
        <row r="361">
          <cell r="A361" t="str">
            <v>3456OO</v>
          </cell>
          <cell r="B361" t="str">
            <v>100%cotton</v>
          </cell>
        </row>
        <row r="362">
          <cell r="A362" t="str">
            <v>3456OY</v>
          </cell>
          <cell r="B362" t="str">
            <v>100%cotton</v>
          </cell>
        </row>
        <row r="363">
          <cell r="A363" t="str">
            <v>4806DK</v>
          </cell>
          <cell r="B363" t="str">
            <v>Không phải 100% cotton</v>
          </cell>
        </row>
        <row r="364">
          <cell r="A364" t="str">
            <v>4806PS</v>
          </cell>
          <cell r="B364" t="str">
            <v>Không phải 100% cotton</v>
          </cell>
        </row>
        <row r="365">
          <cell r="A365" t="str">
            <v>JE8W06</v>
          </cell>
          <cell r="B365" t="str">
            <v>Không phải 100% cotton</v>
          </cell>
        </row>
        <row r="366">
          <cell r="A366" t="str">
            <v>JE9W53</v>
          </cell>
          <cell r="B366" t="str">
            <v>100%cotton</v>
          </cell>
        </row>
        <row r="367">
          <cell r="A367" t="str">
            <v>PR3W53</v>
          </cell>
          <cell r="B367" t="str">
            <v>100%cotton</v>
          </cell>
        </row>
        <row r="368">
          <cell r="A368" t="str">
            <v>PR3W56</v>
          </cell>
          <cell r="B368" t="str">
            <v>100%cotton</v>
          </cell>
        </row>
        <row r="369">
          <cell r="A369" t="str">
            <v>2858AW</v>
          </cell>
          <cell r="B369" t="str">
            <v>100%cotton</v>
          </cell>
        </row>
        <row r="370">
          <cell r="A370" t="str">
            <v>2858AD</v>
          </cell>
          <cell r="B370" t="str">
            <v>100%cotton</v>
          </cell>
        </row>
        <row r="371">
          <cell r="A371" t="str">
            <v>2858HD</v>
          </cell>
          <cell r="B371" t="str">
            <v>100%cotton</v>
          </cell>
        </row>
        <row r="372">
          <cell r="A372" t="str">
            <v>2858ZB</v>
          </cell>
          <cell r="B372" t="str">
            <v>100%cotton</v>
          </cell>
        </row>
        <row r="373">
          <cell r="A373" t="str">
            <v>2858ZD</v>
          </cell>
          <cell r="B373" t="str">
            <v>100%cotton</v>
          </cell>
        </row>
        <row r="374">
          <cell r="A374" t="str">
            <v>2858ZF</v>
          </cell>
          <cell r="B374" t="str">
            <v>100%cotton</v>
          </cell>
        </row>
        <row r="375">
          <cell r="A375" t="str">
            <v>JE8395</v>
          </cell>
          <cell r="B375" t="str">
            <v>100%cotton</v>
          </cell>
        </row>
        <row r="376">
          <cell r="A376" t="str">
            <v>JE8399</v>
          </cell>
          <cell r="B376" t="str">
            <v>Không phải 100% cotton</v>
          </cell>
        </row>
        <row r="377">
          <cell r="A377" t="str">
            <v>2858DW</v>
          </cell>
          <cell r="B377" t="str">
            <v>100%cotton</v>
          </cell>
        </row>
        <row r="378">
          <cell r="A378" t="str">
            <v>2858FZ</v>
          </cell>
          <cell r="B378" t="str">
            <v>100%cotton</v>
          </cell>
        </row>
        <row r="379">
          <cell r="A379" t="str">
            <v>JE2A71</v>
          </cell>
          <cell r="B379" t="str">
            <v>Không phải 100% cotton</v>
          </cell>
        </row>
        <row r="380">
          <cell r="A380" t="str">
            <v>JEA078</v>
          </cell>
          <cell r="B380" t="str">
            <v>100%cotton</v>
          </cell>
        </row>
        <row r="381">
          <cell r="A381" t="str">
            <v>JEA247</v>
          </cell>
          <cell r="B381" t="str">
            <v>Không phải 100% cotton</v>
          </cell>
        </row>
        <row r="382">
          <cell r="A382" t="str">
            <v>JEA527</v>
          </cell>
          <cell r="B382" t="str">
            <v>100%cotton</v>
          </cell>
        </row>
        <row r="383">
          <cell r="A383" t="str">
            <v>JEA726</v>
          </cell>
          <cell r="B383" t="str">
            <v>Không phải 100% cotton</v>
          </cell>
        </row>
        <row r="384">
          <cell r="A384" t="str">
            <v>JE2F71</v>
          </cell>
          <cell r="B384" t="str">
            <v>Không phải 100% cotton</v>
          </cell>
        </row>
        <row r="385">
          <cell r="A385" t="str">
            <v>JE5F37</v>
          </cell>
          <cell r="B385" t="str">
            <v>Không phải 100% cotton</v>
          </cell>
        </row>
        <row r="386">
          <cell r="A386" t="str">
            <v>JE5FY7</v>
          </cell>
          <cell r="B386" t="str">
            <v>Không phải 100% cotton</v>
          </cell>
        </row>
        <row r="387">
          <cell r="A387" t="str">
            <v>JE8493</v>
          </cell>
          <cell r="B387" t="str">
            <v>Không phải 100% cotton</v>
          </cell>
        </row>
        <row r="388">
          <cell r="A388" t="str">
            <v>JEF078</v>
          </cell>
          <cell r="B388" t="str">
            <v>100%cotton</v>
          </cell>
        </row>
        <row r="389">
          <cell r="A389" t="str">
            <v>JEF2D7</v>
          </cell>
          <cell r="B389" t="str">
            <v>Không phải 100% cotton</v>
          </cell>
        </row>
        <row r="390">
          <cell r="A390" t="str">
            <v>JEF527</v>
          </cell>
          <cell r="B390" t="str">
            <v>100%cotton</v>
          </cell>
        </row>
        <row r="391">
          <cell r="A391" t="str">
            <v>JEF726</v>
          </cell>
          <cell r="B391" t="str">
            <v>Không phải 100% cotton</v>
          </cell>
        </row>
        <row r="392">
          <cell r="A392" t="str">
            <v>8438KD</v>
          </cell>
          <cell r="B392" t="str">
            <v>Không phải 100% cotton</v>
          </cell>
        </row>
        <row r="393">
          <cell r="A393" t="str">
            <v>8438KP</v>
          </cell>
          <cell r="B393" t="str">
            <v>Không phải 100% cotton</v>
          </cell>
        </row>
        <row r="394">
          <cell r="A394" t="str">
            <v>8519AB</v>
          </cell>
          <cell r="B394" t="str">
            <v>100%cotton</v>
          </cell>
        </row>
        <row r="395">
          <cell r="A395" t="str">
            <v>8519AD</v>
          </cell>
          <cell r="B395" t="str">
            <v>100%cotton</v>
          </cell>
        </row>
        <row r="396">
          <cell r="A396" t="str">
            <v>8519EW</v>
          </cell>
          <cell r="B396" t="str">
            <v>100%cotton</v>
          </cell>
        </row>
        <row r="397">
          <cell r="A397" t="str">
            <v>8519ZD</v>
          </cell>
          <cell r="B397" t="str">
            <v>100%cotton</v>
          </cell>
        </row>
        <row r="398">
          <cell r="A398" t="str">
            <v>8519ZW</v>
          </cell>
          <cell r="B398" t="str">
            <v>100%cotton</v>
          </cell>
        </row>
        <row r="399">
          <cell r="A399" t="str">
            <v>JE2271</v>
          </cell>
          <cell r="B399" t="str">
            <v>Không phải 100% cotton</v>
          </cell>
        </row>
        <row r="400">
          <cell r="A400" t="str">
            <v>JE8726</v>
          </cell>
          <cell r="B400" t="str">
            <v>Không phải 100% cotton</v>
          </cell>
        </row>
        <row r="401">
          <cell r="A401" t="str">
            <v>JEB526</v>
          </cell>
          <cell r="B401" t="str">
            <v>100%cotton</v>
          </cell>
        </row>
        <row r="402">
          <cell r="A402" t="str">
            <v>PR1078</v>
          </cell>
          <cell r="B402" t="str">
            <v>100%cotton</v>
          </cell>
        </row>
        <row r="403">
          <cell r="A403" t="str">
            <v>PR2271</v>
          </cell>
          <cell r="B403" t="str">
            <v>Không phải 100% cotton</v>
          </cell>
        </row>
        <row r="404">
          <cell r="A404" t="str">
            <v>PR3453</v>
          </cell>
          <cell r="B404" t="str">
            <v>100%cotton</v>
          </cell>
        </row>
        <row r="405">
          <cell r="A405" t="str">
            <v>PRB526</v>
          </cell>
          <cell r="B405" t="str">
            <v>100%cotton</v>
          </cell>
        </row>
        <row r="406">
          <cell r="A406" t="str">
            <v>PRB527</v>
          </cell>
          <cell r="B406" t="str">
            <v>100%cotton</v>
          </cell>
        </row>
        <row r="407">
          <cell r="A407" t="str">
            <v>JE1526</v>
          </cell>
          <cell r="B407" t="str">
            <v>100%cotton</v>
          </cell>
        </row>
        <row r="408">
          <cell r="A408" t="str">
            <v>JE3W59</v>
          </cell>
          <cell r="B408" t="str">
            <v>Không phải 100% cotton</v>
          </cell>
        </row>
        <row r="409">
          <cell r="A409" t="str">
            <v>JE5W37</v>
          </cell>
          <cell r="B409" t="str">
            <v>Không phải 100% cotton</v>
          </cell>
        </row>
        <row r="410">
          <cell r="A410" t="str">
            <v>JE8354</v>
          </cell>
          <cell r="B410" t="str">
            <v>Không phải 100% cotton</v>
          </cell>
        </row>
        <row r="411">
          <cell r="A411" t="str">
            <v>JE83X5</v>
          </cell>
          <cell r="B411" t="str">
            <v>Không phải 100% cotton</v>
          </cell>
        </row>
        <row r="412">
          <cell r="A412" t="str">
            <v>JE84T3</v>
          </cell>
          <cell r="B412" t="str">
            <v>Không phải 100% cotton</v>
          </cell>
        </row>
        <row r="413">
          <cell r="A413" t="str">
            <v>JE8413</v>
          </cell>
          <cell r="B413" t="str">
            <v>Không phải 100% cotton</v>
          </cell>
        </row>
        <row r="414">
          <cell r="A414" t="str">
            <v>JE8T54</v>
          </cell>
          <cell r="B414" t="str">
            <v>Không phải 100% cotton</v>
          </cell>
        </row>
        <row r="415">
          <cell r="A415" t="str">
            <v>JE8W93</v>
          </cell>
          <cell r="B415" t="str">
            <v>Không phải 100% cotton</v>
          </cell>
        </row>
        <row r="416">
          <cell r="A416" t="str">
            <v>JEW247</v>
          </cell>
          <cell r="B416" t="str">
            <v>Không phải 100% cotton</v>
          </cell>
        </row>
        <row r="417">
          <cell r="A417" t="str">
            <v>JEW2D7</v>
          </cell>
          <cell r="B417" t="str">
            <v>Không phải 100% cotton</v>
          </cell>
        </row>
        <row r="418">
          <cell r="A418" t="str">
            <v>PR1527</v>
          </cell>
          <cell r="B418" t="str">
            <v>100%cotton</v>
          </cell>
        </row>
        <row r="419">
          <cell r="A419" t="str">
            <v>PR1W78</v>
          </cell>
          <cell r="B419" t="str">
            <v>100%cotton</v>
          </cell>
        </row>
        <row r="420">
          <cell r="A420" t="str">
            <v>PR2W71</v>
          </cell>
          <cell r="B420" t="str">
            <v>Không phải 100% cotton</v>
          </cell>
        </row>
        <row r="421">
          <cell r="A421" t="str">
            <v>PRW939</v>
          </cell>
          <cell r="B421" t="str">
            <v>Không phải 100% cotton</v>
          </cell>
        </row>
        <row r="422">
          <cell r="A422" t="str">
            <v>8519XF</v>
          </cell>
          <cell r="B422" t="str">
            <v>100%cotton</v>
          </cell>
        </row>
        <row r="423">
          <cell r="A423" t="str">
            <v>JE2X71</v>
          </cell>
          <cell r="B423" t="str">
            <v>Không phải 100% cotton</v>
          </cell>
        </row>
        <row r="424">
          <cell r="A424" t="str">
            <v>JE3X59</v>
          </cell>
          <cell r="B424" t="str">
            <v>Không phải 100% cotton</v>
          </cell>
        </row>
        <row r="425">
          <cell r="A425" t="str">
            <v>JE8X02</v>
          </cell>
          <cell r="B425" t="str">
            <v>Không phải 100% cotton</v>
          </cell>
        </row>
        <row r="426">
          <cell r="A426" t="str">
            <v>JEX078</v>
          </cell>
          <cell r="B426" t="str">
            <v>100%cotton</v>
          </cell>
        </row>
        <row r="427">
          <cell r="A427" t="str">
            <v>JEX527</v>
          </cell>
          <cell r="B427" t="str">
            <v>100%cotton</v>
          </cell>
        </row>
        <row r="428">
          <cell r="A428" t="str">
            <v>JEX726</v>
          </cell>
          <cell r="B428" t="str">
            <v>Không phải 100% cotton</v>
          </cell>
        </row>
        <row r="429">
          <cell r="A429" t="str">
            <v>PR1X78</v>
          </cell>
          <cell r="B429" t="str">
            <v>100%cotton</v>
          </cell>
        </row>
        <row r="430">
          <cell r="A430" t="str">
            <v>PR2X71</v>
          </cell>
          <cell r="B430" t="str">
            <v>Không phải 100% cotton</v>
          </cell>
        </row>
        <row r="431">
          <cell r="A431" t="str">
            <v>JE8C51</v>
          </cell>
          <cell r="B431" t="str">
            <v>Không phải 100% cotton</v>
          </cell>
        </row>
        <row r="432">
          <cell r="A432" t="str">
            <v>2804ZF</v>
          </cell>
          <cell r="B432" t="str">
            <v>100%cotton</v>
          </cell>
        </row>
        <row r="433">
          <cell r="A433" t="str">
            <v>2804ZR</v>
          </cell>
          <cell r="B433" t="str">
            <v>100%cotton</v>
          </cell>
        </row>
        <row r="434">
          <cell r="A434" t="str">
            <v>8497AF</v>
          </cell>
          <cell r="B434" t="str">
            <v>100%cotton</v>
          </cell>
        </row>
        <row r="435">
          <cell r="A435" t="str">
            <v>8497CD</v>
          </cell>
          <cell r="B435" t="str">
            <v>100%cotton</v>
          </cell>
        </row>
        <row r="436">
          <cell r="A436" t="str">
            <v>8497CW</v>
          </cell>
          <cell r="B436" t="str">
            <v>100%cotton</v>
          </cell>
        </row>
        <row r="437">
          <cell r="A437" t="str">
            <v>8497DK</v>
          </cell>
          <cell r="B437" t="str">
            <v>100%cotton</v>
          </cell>
        </row>
        <row r="438">
          <cell r="A438" t="str">
            <v>8497EW</v>
          </cell>
          <cell r="B438" t="str">
            <v>100%cotton</v>
          </cell>
        </row>
        <row r="439">
          <cell r="A439" t="str">
            <v>8497XD</v>
          </cell>
          <cell r="B439" t="str">
            <v>100%cotton</v>
          </cell>
        </row>
        <row r="440">
          <cell r="A440" t="str">
            <v>8497XF</v>
          </cell>
          <cell r="B440" t="str">
            <v>100%cotton</v>
          </cell>
        </row>
        <row r="441">
          <cell r="A441" t="str">
            <v>2804BX</v>
          </cell>
          <cell r="B441" t="str">
            <v>100%cotton</v>
          </cell>
        </row>
        <row r="442">
          <cell r="A442" t="str">
            <v>2804DX</v>
          </cell>
          <cell r="B442" t="str">
            <v>100%cotton</v>
          </cell>
        </row>
        <row r="443">
          <cell r="A443" t="str">
            <v>8497BX</v>
          </cell>
          <cell r="B443" t="str">
            <v>100%cotton</v>
          </cell>
        </row>
        <row r="444">
          <cell r="A444" t="str">
            <v>8497OX</v>
          </cell>
          <cell r="B444" t="str">
            <v>100%cotton</v>
          </cell>
        </row>
        <row r="445">
          <cell r="A445" t="str">
            <v>WV23XX</v>
          </cell>
          <cell r="B445" t="str">
            <v>Không phải 100% cotton</v>
          </cell>
        </row>
        <row r="446">
          <cell r="A446" t="str">
            <v>PR2171</v>
          </cell>
          <cell r="B446" t="str">
            <v>Không phải 100% cotton</v>
          </cell>
        </row>
        <row r="447">
          <cell r="A447" t="str">
            <v>TX2171</v>
          </cell>
          <cell r="B447" t="str">
            <v>Không phải 100% cotton</v>
          </cell>
        </row>
        <row r="448">
          <cell r="A448" t="str">
            <v>PR2E71</v>
          </cell>
          <cell r="B448" t="str">
            <v>Không phải 100% cotton</v>
          </cell>
        </row>
        <row r="449">
          <cell r="A449" t="str">
            <v>TX2E71</v>
          </cell>
          <cell r="B449" t="str">
            <v>Không phải 100% cotton</v>
          </cell>
        </row>
        <row r="450">
          <cell r="A450" t="str">
            <v>JE6F40</v>
          </cell>
          <cell r="B450" t="str">
            <v>Không phải 100% cotton</v>
          </cell>
        </row>
        <row r="451">
          <cell r="A451" t="str">
            <v>2978FD</v>
          </cell>
          <cell r="B451" t="str">
            <v>Không phải 100% cotton</v>
          </cell>
        </row>
        <row r="452">
          <cell r="A452" t="str">
            <v>JE5978</v>
          </cell>
          <cell r="B452" t="str">
            <v>Không phải 100% cotton</v>
          </cell>
        </row>
        <row r="453">
          <cell r="A453" t="str">
            <v>JE5B78</v>
          </cell>
          <cell r="B453" t="str">
            <v>Không phải 100% cotton</v>
          </cell>
        </row>
        <row r="454">
          <cell r="A454" t="str">
            <v>4719QD</v>
          </cell>
          <cell r="B454" t="str">
            <v>Không phải 100% cotton</v>
          </cell>
        </row>
        <row r="455">
          <cell r="A455" t="str">
            <v>JE4208</v>
          </cell>
          <cell r="B455" t="str">
            <v>Không phải 100% cotton</v>
          </cell>
        </row>
        <row r="456">
          <cell r="A456" t="str">
            <v>JE4F85</v>
          </cell>
          <cell r="B456" t="str">
            <v>Không phải 100% cotton</v>
          </cell>
        </row>
        <row r="457">
          <cell r="A457" t="str">
            <v>PR4208</v>
          </cell>
          <cell r="B457" t="str">
            <v>Không phải 100% cotton</v>
          </cell>
        </row>
        <row r="458">
          <cell r="A458" t="str">
            <v>JE4B07</v>
          </cell>
          <cell r="B458" t="str">
            <v>Không phải 100% cotton</v>
          </cell>
        </row>
        <row r="459">
          <cell r="A459" t="str">
            <v>PR4B07</v>
          </cell>
          <cell r="B459" t="str">
            <v>Không phải 100% cotton</v>
          </cell>
        </row>
        <row r="460">
          <cell r="A460" t="str">
            <v>JE4209</v>
          </cell>
          <cell r="B460" t="str">
            <v>Không phải 100% cotton</v>
          </cell>
        </row>
        <row r="461">
          <cell r="A461" t="str">
            <v>JE4385</v>
          </cell>
          <cell r="B461" t="str">
            <v>Không phải 100% cotton</v>
          </cell>
        </row>
        <row r="462">
          <cell r="A462" t="str">
            <v>PR4209</v>
          </cell>
          <cell r="B462" t="str">
            <v>Không phải 100% cotton</v>
          </cell>
        </row>
        <row r="463">
          <cell r="A463" t="str">
            <v>4719XD</v>
          </cell>
          <cell r="B463" t="str">
            <v>Không phải 100% cotton</v>
          </cell>
        </row>
        <row r="464">
          <cell r="A464" t="str">
            <v>4719XP</v>
          </cell>
          <cell r="B464" t="str">
            <v>Không phải 100% cotton</v>
          </cell>
        </row>
        <row r="465">
          <cell r="A465" t="str">
            <v>JE4207</v>
          </cell>
          <cell r="B465" t="str">
            <v>Không phải 100% cotton</v>
          </cell>
        </row>
        <row r="466">
          <cell r="A466" t="str">
            <v>PR4207</v>
          </cell>
          <cell r="B466" t="str">
            <v>Không phải 100% cotton</v>
          </cell>
        </row>
        <row r="467">
          <cell r="A467" t="str">
            <v>PRA207</v>
          </cell>
          <cell r="B467" t="str">
            <v>Không phải 100% cotton</v>
          </cell>
        </row>
        <row r="468">
          <cell r="A468" t="str">
            <v>JE4E07</v>
          </cell>
          <cell r="B468" t="str">
            <v>Không phải 100% cotton</v>
          </cell>
        </row>
        <row r="469">
          <cell r="A469" t="str">
            <v>PR4E07</v>
          </cell>
          <cell r="B469" t="str">
            <v>Không phải 100% cotton</v>
          </cell>
        </row>
        <row r="470">
          <cell r="A470" t="str">
            <v>JEA207</v>
          </cell>
          <cell r="B470" t="str">
            <v>Không phải 100% cotton</v>
          </cell>
        </row>
        <row r="471">
          <cell r="A471" t="str">
            <v>JEF207</v>
          </cell>
          <cell r="B471" t="str">
            <v>Không phải 100% cotton</v>
          </cell>
        </row>
        <row r="472">
          <cell r="A472" t="str">
            <v>PRF207</v>
          </cell>
          <cell r="B472" t="str">
            <v>Không phải 100% cotton</v>
          </cell>
        </row>
        <row r="473">
          <cell r="A473" t="str">
            <v>TX2F81</v>
          </cell>
          <cell r="B473" t="str">
            <v>Không phải 100% cotton</v>
          </cell>
        </row>
        <row r="474">
          <cell r="A474" t="str">
            <v>JE4A56</v>
          </cell>
          <cell r="B474" t="str">
            <v>Không phải 100% cotton</v>
          </cell>
        </row>
        <row r="475">
          <cell r="A475" t="str">
            <v>JEA939</v>
          </cell>
          <cell r="B475" t="str">
            <v>Không phải 100% cotton</v>
          </cell>
        </row>
        <row r="476">
          <cell r="A476" t="str">
            <v>PR4A56</v>
          </cell>
          <cell r="B476" t="str">
            <v>Không phải 100% cotton</v>
          </cell>
        </row>
        <row r="477">
          <cell r="A477" t="str">
            <v>PRA939</v>
          </cell>
          <cell r="B477" t="str">
            <v>Không phải 100% cotton</v>
          </cell>
        </row>
        <row r="478">
          <cell r="A478" t="str">
            <v>4445OX</v>
          </cell>
          <cell r="B478" t="str">
            <v>Không phải 100% cotton</v>
          </cell>
        </row>
        <row r="479">
          <cell r="A479" t="str">
            <v>JE4F07</v>
          </cell>
          <cell r="B479" t="str">
            <v>Không phải 100% cotton</v>
          </cell>
        </row>
        <row r="480">
          <cell r="A480" t="str">
            <v>JE4F31</v>
          </cell>
          <cell r="B480" t="str">
            <v>Không phải 100% cotton</v>
          </cell>
        </row>
        <row r="481">
          <cell r="A481" t="str">
            <v>JE4F71</v>
          </cell>
          <cell r="B481" t="str">
            <v>Không phải 100% cotton</v>
          </cell>
        </row>
        <row r="482">
          <cell r="A482" t="str">
            <v>JEF939</v>
          </cell>
          <cell r="B482" t="str">
            <v>Không phải 100% cotton</v>
          </cell>
        </row>
        <row r="483">
          <cell r="A483" t="str">
            <v>JEF93N</v>
          </cell>
          <cell r="B483" t="str">
            <v>Không phải 100% cotton</v>
          </cell>
        </row>
        <row r="484">
          <cell r="A484" t="str">
            <v>PR4F31</v>
          </cell>
          <cell r="B484" t="str">
            <v>Không phải 100% cotton</v>
          </cell>
        </row>
        <row r="485">
          <cell r="A485" t="str">
            <v>PR4F71</v>
          </cell>
          <cell r="B485" t="str">
            <v>Không phải 100% cotton</v>
          </cell>
        </row>
        <row r="486">
          <cell r="A486" t="str">
            <v>PRF939</v>
          </cell>
          <cell r="B486" t="str">
            <v>Không phải 100% cotton</v>
          </cell>
        </row>
        <row r="487">
          <cell r="A487" t="str">
            <v>4439DZ</v>
          </cell>
          <cell r="B487" t="str">
            <v>Không phải 100% cotton</v>
          </cell>
        </row>
        <row r="488">
          <cell r="A488" t="str">
            <v>4439WZ</v>
          </cell>
          <cell r="B488" t="str">
            <v>Không phải 100% cotton</v>
          </cell>
        </row>
        <row r="489">
          <cell r="A489" t="str">
            <v>4445XD</v>
          </cell>
          <cell r="B489" t="str">
            <v>Không phải 100% cotton</v>
          </cell>
        </row>
        <row r="490">
          <cell r="A490" t="str">
            <v>4459DE</v>
          </cell>
          <cell r="B490" t="str">
            <v>Không phải 100% cotton</v>
          </cell>
        </row>
        <row r="491">
          <cell r="A491" t="str">
            <v>4459DP</v>
          </cell>
          <cell r="B491" t="str">
            <v>Không phải 100% cotton</v>
          </cell>
        </row>
        <row r="492">
          <cell r="A492" t="str">
            <v>4558PS</v>
          </cell>
          <cell r="B492" t="str">
            <v>Không phải 100% cotton</v>
          </cell>
        </row>
        <row r="493">
          <cell r="A493" t="str">
            <v>JE4122</v>
          </cell>
          <cell r="B493" t="str">
            <v>Không phải 100% cotton</v>
          </cell>
        </row>
        <row r="494">
          <cell r="A494" t="str">
            <v>JE4407</v>
          </cell>
          <cell r="B494" t="str">
            <v>Không phải 100% cotton</v>
          </cell>
        </row>
        <row r="495">
          <cell r="A495" t="str">
            <v>JE4631</v>
          </cell>
          <cell r="B495" t="str">
            <v>Không phải 100% cotton</v>
          </cell>
        </row>
        <row r="496">
          <cell r="A496" t="str">
            <v>JEB93N</v>
          </cell>
          <cell r="B496" t="str">
            <v>Không phải 100% cotton</v>
          </cell>
        </row>
        <row r="497">
          <cell r="A497" t="str">
            <v>PR4171</v>
          </cell>
          <cell r="B497" t="str">
            <v>Không phải 100% cotton</v>
          </cell>
        </row>
        <row r="498">
          <cell r="A498" t="str">
            <v>PR4407</v>
          </cell>
          <cell r="B498" t="str">
            <v>Không phải 100% cotton</v>
          </cell>
        </row>
        <row r="499">
          <cell r="A499" t="str">
            <v>PR4631</v>
          </cell>
          <cell r="B499" t="str">
            <v>Không phải 100% cotton</v>
          </cell>
        </row>
        <row r="500">
          <cell r="A500" t="str">
            <v>4445ZP</v>
          </cell>
          <cell r="B500" t="str">
            <v>Không phải 100% cotton</v>
          </cell>
        </row>
        <row r="501">
          <cell r="A501" t="str">
            <v>4558AD</v>
          </cell>
          <cell r="B501" t="str">
            <v>Không phải 100% cotton</v>
          </cell>
        </row>
        <row r="502">
          <cell r="A502" t="str">
            <v>JE4W07</v>
          </cell>
          <cell r="B502" t="str">
            <v>Không phải 100% cotton</v>
          </cell>
        </row>
        <row r="503">
          <cell r="A503" t="str">
            <v>JE4W31</v>
          </cell>
          <cell r="B503" t="str">
            <v>Không phải 100% cotton</v>
          </cell>
        </row>
        <row r="504">
          <cell r="A504" t="str">
            <v>JE4W56</v>
          </cell>
          <cell r="B504" t="str">
            <v>Không phải 100% cotton</v>
          </cell>
        </row>
        <row r="505">
          <cell r="A505" t="str">
            <v>JE4W71</v>
          </cell>
          <cell r="B505" t="str">
            <v>Không phải 100% cotton</v>
          </cell>
        </row>
        <row r="506">
          <cell r="A506" t="str">
            <v>JEW939</v>
          </cell>
          <cell r="B506" t="str">
            <v>Không phải 100% cotton</v>
          </cell>
        </row>
        <row r="507">
          <cell r="A507" t="str">
            <v>JEW93N</v>
          </cell>
          <cell r="B507" t="str">
            <v>Không phải 100% cotton</v>
          </cell>
        </row>
        <row r="508">
          <cell r="A508" t="str">
            <v>PR4W07</v>
          </cell>
          <cell r="B508" t="str">
            <v>Không phải 100% cotton</v>
          </cell>
        </row>
        <row r="509">
          <cell r="A509" t="str">
            <v>PR4W31</v>
          </cell>
          <cell r="B509" t="str">
            <v>Không phải 100% cotton</v>
          </cell>
        </row>
        <row r="510">
          <cell r="A510" t="str">
            <v>PR4W56</v>
          </cell>
          <cell r="B510" t="str">
            <v>Không phải 100% cotton</v>
          </cell>
        </row>
        <row r="511">
          <cell r="A511" t="str">
            <v>PR4W71</v>
          </cell>
          <cell r="B511" t="str">
            <v>Không phải 100% cotton</v>
          </cell>
        </row>
        <row r="512">
          <cell r="A512" t="str">
            <v>4558DX</v>
          </cell>
          <cell r="B512" t="str">
            <v>Không phải 100% cotton</v>
          </cell>
        </row>
        <row r="513">
          <cell r="A513" t="str">
            <v>JE4X07</v>
          </cell>
          <cell r="B513" t="str">
            <v>Không phải 100% cotton</v>
          </cell>
        </row>
        <row r="514">
          <cell r="A514" t="str">
            <v>JE4X56</v>
          </cell>
          <cell r="B514" t="str">
            <v>Không phải 100% cotton</v>
          </cell>
        </row>
        <row r="515">
          <cell r="A515" t="str">
            <v>JE4X71</v>
          </cell>
          <cell r="B515" t="str">
            <v>Không phải 100% cotton</v>
          </cell>
        </row>
        <row r="516">
          <cell r="A516" t="str">
            <v>JEX939</v>
          </cell>
          <cell r="B516" t="str">
            <v>Không phải 100% cotton</v>
          </cell>
        </row>
        <row r="517">
          <cell r="A517" t="str">
            <v>PR4X71</v>
          </cell>
          <cell r="B517" t="str">
            <v>Không phải 100% cotton</v>
          </cell>
        </row>
        <row r="518">
          <cell r="A518" t="str">
            <v>PRX939</v>
          </cell>
          <cell r="B518" t="str">
            <v>Không phải 100% cotton</v>
          </cell>
        </row>
        <row r="519">
          <cell r="A519" t="str">
            <v>JE4C07</v>
          </cell>
          <cell r="B519" t="str">
            <v>Không phải 100% cotton</v>
          </cell>
        </row>
        <row r="520">
          <cell r="A520" t="str">
            <v>JE4C71</v>
          </cell>
          <cell r="B520" t="str">
            <v>Không phải 100% cotton</v>
          </cell>
        </row>
        <row r="521">
          <cell r="A521" t="str">
            <v>JEC939</v>
          </cell>
          <cell r="B521" t="str">
            <v>Không phải 100% cotton</v>
          </cell>
        </row>
        <row r="522">
          <cell r="A522" t="str">
            <v>PR4C71</v>
          </cell>
          <cell r="B522" t="str">
            <v>Không phải 100% cotton</v>
          </cell>
        </row>
        <row r="523">
          <cell r="A523" t="str">
            <v>PRC939</v>
          </cell>
          <cell r="B523" t="str">
            <v>Không phải 100% cotton</v>
          </cell>
        </row>
        <row r="524">
          <cell r="A524" t="str">
            <v>2395QD</v>
          </cell>
          <cell r="B524" t="str">
            <v>Không phải 100% cotton</v>
          </cell>
        </row>
        <row r="525">
          <cell r="A525" t="str">
            <v>PR2739</v>
          </cell>
          <cell r="B525" t="str">
            <v>Không phải 100% cotton</v>
          </cell>
        </row>
        <row r="526">
          <cell r="A526" t="str">
            <v>PR27E9</v>
          </cell>
          <cell r="B526" t="str">
            <v>Không phải 100% cotton</v>
          </cell>
        </row>
        <row r="527">
          <cell r="A527" t="str">
            <v>4716DQ</v>
          </cell>
          <cell r="B527" t="str">
            <v>Không phải 100% cotton</v>
          </cell>
        </row>
        <row r="528">
          <cell r="A528" t="str">
            <v>2645YP</v>
          </cell>
          <cell r="B528" t="str">
            <v>Không phải 100% cotton</v>
          </cell>
        </row>
        <row r="529">
          <cell r="A529" t="str">
            <v>2645ZP</v>
          </cell>
          <cell r="B529" t="str">
            <v>Không phải 100% cotton</v>
          </cell>
        </row>
        <row r="530">
          <cell r="A530" t="str">
            <v>4000PQ</v>
          </cell>
          <cell r="B530" t="str">
            <v>Không phải 100% cotton</v>
          </cell>
        </row>
        <row r="531">
          <cell r="A531" t="str">
            <v>4000WQ</v>
          </cell>
          <cell r="B531" t="str">
            <v>Không phải 100% cotton</v>
          </cell>
        </row>
        <row r="532">
          <cell r="A532" t="str">
            <v>4717QW</v>
          </cell>
          <cell r="B532" t="str">
            <v>Không phải 100% cotton</v>
          </cell>
        </row>
        <row r="533">
          <cell r="A533" t="str">
            <v>4717WQ</v>
          </cell>
          <cell r="B533" t="str">
            <v>Không phải 100% cotton</v>
          </cell>
        </row>
        <row r="534">
          <cell r="A534" t="str">
            <v>JE4F17</v>
          </cell>
          <cell r="B534" t="str">
            <v>Không phải 100% cotton</v>
          </cell>
        </row>
        <row r="535">
          <cell r="A535" t="str">
            <v>JEF275</v>
          </cell>
          <cell r="B535" t="str">
            <v>Không phải 100% cotton</v>
          </cell>
        </row>
        <row r="536">
          <cell r="A536" t="str">
            <v>JEF27N</v>
          </cell>
          <cell r="B536" t="str">
            <v>Không phải 100% cotton</v>
          </cell>
        </row>
        <row r="537">
          <cell r="A537" t="str">
            <v>4000ZP</v>
          </cell>
          <cell r="B537" t="str">
            <v>Không phải 100% cotton</v>
          </cell>
        </row>
        <row r="538">
          <cell r="A538" t="str">
            <v>JE4B17</v>
          </cell>
          <cell r="B538" t="str">
            <v>Không phải 100% cotton</v>
          </cell>
        </row>
        <row r="539">
          <cell r="A539" t="str">
            <v>JEB275</v>
          </cell>
          <cell r="B539" t="str">
            <v>Không phải 100% cotton</v>
          </cell>
        </row>
        <row r="540">
          <cell r="A540" t="str">
            <v>JEB27N</v>
          </cell>
          <cell r="B540" t="str">
            <v>Không phải 100% cotton</v>
          </cell>
        </row>
        <row r="541">
          <cell r="A541" t="str">
            <v>PRB275</v>
          </cell>
          <cell r="B541" t="str">
            <v>Không phải 100% cotton</v>
          </cell>
        </row>
        <row r="542">
          <cell r="A542" t="str">
            <v>4717DQ</v>
          </cell>
          <cell r="B542" t="str">
            <v>Không phải 100% cotton</v>
          </cell>
        </row>
        <row r="543">
          <cell r="A543" t="str">
            <v>JE4W17</v>
          </cell>
          <cell r="B543" t="str">
            <v>Không phải 100% cotton</v>
          </cell>
        </row>
        <row r="544">
          <cell r="A544" t="str">
            <v>JEW275</v>
          </cell>
          <cell r="B544" t="str">
            <v>Không phải 100% cotton</v>
          </cell>
        </row>
        <row r="545">
          <cell r="A545" t="str">
            <v>JEW27N</v>
          </cell>
          <cell r="B545" t="str">
            <v>Không phải 100% cotton</v>
          </cell>
        </row>
        <row r="546">
          <cell r="A546" t="str">
            <v>PRW275</v>
          </cell>
          <cell r="B546" t="str">
            <v>Không phải 100% cotton</v>
          </cell>
        </row>
        <row r="547">
          <cell r="A547" t="str">
            <v>4000ZD</v>
          </cell>
          <cell r="B547" t="str">
            <v>Không phải 100% cotton</v>
          </cell>
        </row>
        <row r="548">
          <cell r="A548" t="str">
            <v>4717AX</v>
          </cell>
          <cell r="B548" t="str">
            <v>Không phải 100% cotton</v>
          </cell>
        </row>
        <row r="549">
          <cell r="A549" t="str">
            <v>4717DX</v>
          </cell>
          <cell r="B549" t="str">
            <v>Không phải 100% cotton</v>
          </cell>
        </row>
        <row r="550">
          <cell r="A550" t="str">
            <v>4717PX</v>
          </cell>
          <cell r="B550" t="str">
            <v>Không phải 100% cotton</v>
          </cell>
        </row>
        <row r="551">
          <cell r="A551" t="str">
            <v>4928XR</v>
          </cell>
          <cell r="B551" t="str">
            <v>Không phải 100% cotton</v>
          </cell>
        </row>
        <row r="552">
          <cell r="A552" t="str">
            <v>JE4X17</v>
          </cell>
          <cell r="B552" t="str">
            <v>Không phải 100% cotton</v>
          </cell>
        </row>
        <row r="553">
          <cell r="A553" t="str">
            <v>PRX275</v>
          </cell>
          <cell r="B553" t="str">
            <v>Không phải 100% cotton</v>
          </cell>
        </row>
        <row r="554">
          <cell r="A554" t="str">
            <v>JE4E17</v>
          </cell>
          <cell r="B554" t="str">
            <v>Không phải 100% cotton</v>
          </cell>
        </row>
        <row r="555">
          <cell r="A555" t="str">
            <v>JE4C16</v>
          </cell>
          <cell r="B555" t="str">
            <v>Không phải 100% cotton</v>
          </cell>
        </row>
        <row r="556">
          <cell r="A556" t="str">
            <v>JE4C17</v>
          </cell>
          <cell r="B556" t="str">
            <v>Không phải 100% cotton</v>
          </cell>
        </row>
        <row r="557">
          <cell r="A557" t="str">
            <v>JEC27N</v>
          </cell>
          <cell r="B557" t="str">
            <v>Không phải 100% cotton</v>
          </cell>
        </row>
        <row r="558">
          <cell r="A558" t="str">
            <v>JE5W62</v>
          </cell>
          <cell r="B558" t="str">
            <v>Không phải 100% cotton</v>
          </cell>
        </row>
        <row r="559">
          <cell r="A559" t="str">
            <v>PR5W62</v>
          </cell>
          <cell r="B559" t="str">
            <v>Không phải 100% cotton</v>
          </cell>
        </row>
        <row r="560">
          <cell r="A560" t="str">
            <v>JE3F95</v>
          </cell>
          <cell r="B560" t="str">
            <v>Không phải 100% cotton</v>
          </cell>
        </row>
        <row r="561">
          <cell r="A561" t="str">
            <v>JEF395</v>
          </cell>
          <cell r="B561" t="str">
            <v>Không phải 100% cotton</v>
          </cell>
        </row>
        <row r="562">
          <cell r="A562" t="str">
            <v>JEF3T5</v>
          </cell>
          <cell r="B562" t="str">
            <v>Không phải 100% cotton</v>
          </cell>
        </row>
        <row r="563">
          <cell r="A563" t="str">
            <v>PR3F95</v>
          </cell>
          <cell r="B563" t="str">
            <v>Không phải 100% cotton</v>
          </cell>
        </row>
        <row r="564">
          <cell r="A564" t="str">
            <v>PRF395</v>
          </cell>
          <cell r="B564" t="str">
            <v>Không phải 100% cotton</v>
          </cell>
        </row>
        <row r="565">
          <cell r="A565" t="str">
            <v>JE5395</v>
          </cell>
          <cell r="B565" t="str">
            <v>Không phải 100% cotton</v>
          </cell>
        </row>
        <row r="566">
          <cell r="A566" t="str">
            <v>JE53T5</v>
          </cell>
          <cell r="B566" t="str">
            <v>Không phải 100% cotton</v>
          </cell>
        </row>
        <row r="567">
          <cell r="A567" t="str">
            <v>PR5395</v>
          </cell>
          <cell r="B567" t="str">
            <v>Không phải 100% cotton</v>
          </cell>
        </row>
        <row r="568">
          <cell r="A568" t="str">
            <v>JE3W95</v>
          </cell>
          <cell r="B568" t="str">
            <v>Không phải 100% cotton</v>
          </cell>
        </row>
        <row r="569">
          <cell r="A569" t="str">
            <v>JEW395</v>
          </cell>
          <cell r="B569" t="str">
            <v>Không phải 100% cotton</v>
          </cell>
        </row>
        <row r="570">
          <cell r="A570" t="str">
            <v>JEW3T5</v>
          </cell>
          <cell r="B570" t="str">
            <v>Không phải 100% cotton</v>
          </cell>
        </row>
        <row r="571">
          <cell r="A571" t="str">
            <v>PRW395</v>
          </cell>
          <cell r="B571" t="str">
            <v>Không phải 100% cotton</v>
          </cell>
        </row>
        <row r="572">
          <cell r="A572" t="str">
            <v>2396XK</v>
          </cell>
          <cell r="B572" t="str">
            <v>Không phải 100% cotton</v>
          </cell>
        </row>
        <row r="573">
          <cell r="A573" t="str">
            <v>JE3X95</v>
          </cell>
          <cell r="B573" t="str">
            <v>Không phải 100% cotton</v>
          </cell>
        </row>
        <row r="574">
          <cell r="A574" t="str">
            <v>JEX395</v>
          </cell>
          <cell r="B574" t="str">
            <v>Không phải 100% cotton</v>
          </cell>
        </row>
        <row r="575">
          <cell r="A575" t="str">
            <v>JEX3T5</v>
          </cell>
          <cell r="B575" t="str">
            <v>Không phải 100% cotton</v>
          </cell>
        </row>
        <row r="576">
          <cell r="A576" t="str">
            <v>PR3X95</v>
          </cell>
          <cell r="B576" t="str">
            <v>Không phải 100% cotton</v>
          </cell>
        </row>
        <row r="577">
          <cell r="A577" t="str">
            <v>PRX395</v>
          </cell>
          <cell r="B577" t="str">
            <v>Không phải 100% cotton</v>
          </cell>
        </row>
        <row r="578">
          <cell r="A578" t="str">
            <v>JE3E95</v>
          </cell>
          <cell r="B578" t="str">
            <v>Không phải 100% cotton</v>
          </cell>
        </row>
        <row r="579">
          <cell r="A579" t="str">
            <v>JEE3T5</v>
          </cell>
          <cell r="B579" t="str">
            <v>Không phải 100% cotton</v>
          </cell>
        </row>
        <row r="580">
          <cell r="A580" t="str">
            <v>PRE395</v>
          </cell>
          <cell r="B580" t="str">
            <v>Không phải 100% cotton</v>
          </cell>
        </row>
        <row r="581">
          <cell r="A581" t="str">
            <v>JE3C95</v>
          </cell>
          <cell r="B581" t="str">
            <v>Không phải 100% cotton</v>
          </cell>
        </row>
        <row r="582">
          <cell r="A582" t="str">
            <v>JEC395</v>
          </cell>
          <cell r="B582" t="str">
            <v>Không phải 100% cotton</v>
          </cell>
        </row>
        <row r="583">
          <cell r="A583" t="str">
            <v>JEC3T5</v>
          </cell>
          <cell r="B583" t="str">
            <v>Không phải 100% cotton</v>
          </cell>
        </row>
        <row r="584">
          <cell r="A584" t="str">
            <v>PR3C95</v>
          </cell>
          <cell r="B584" t="str">
            <v>Không phải 100% cotton</v>
          </cell>
        </row>
        <row r="585">
          <cell r="A585" t="str">
            <v>PRC395</v>
          </cell>
          <cell r="B585" t="str">
            <v>Không phải 100% cotton</v>
          </cell>
        </row>
        <row r="586">
          <cell r="A586" t="str">
            <v>JE2739</v>
          </cell>
          <cell r="B586" t="str">
            <v>Không phải 100% cotton</v>
          </cell>
        </row>
        <row r="587">
          <cell r="A587" t="str">
            <v>JE27E9</v>
          </cell>
          <cell r="B587" t="str">
            <v>Không phải 100% cotton</v>
          </cell>
        </row>
        <row r="588">
          <cell r="A588" t="str">
            <v>TX2281</v>
          </cell>
          <cell r="B588" t="str">
            <v>Không phải 100% cotton</v>
          </cell>
        </row>
        <row r="589">
          <cell r="A589" t="str">
            <v>JE8A19</v>
          </cell>
          <cell r="B589" t="str">
            <v>100%cotton</v>
          </cell>
        </row>
        <row r="590">
          <cell r="A590" t="str">
            <v>JE8519</v>
          </cell>
          <cell r="B590" t="str">
            <v>100%cotton</v>
          </cell>
        </row>
        <row r="591">
          <cell r="A591" t="str">
            <v>JE8C19</v>
          </cell>
          <cell r="B591" t="str">
            <v>100%cotton</v>
          </cell>
        </row>
        <row r="592">
          <cell r="A592" t="str">
            <v>JE4383</v>
          </cell>
          <cell r="B592" t="str">
            <v>Không phải 100% cotton</v>
          </cell>
        </row>
        <row r="593">
          <cell r="A593" t="str">
            <v>JE4658</v>
          </cell>
          <cell r="B593" t="str">
            <v>Không phải 100% cotton</v>
          </cell>
        </row>
        <row r="594">
          <cell r="A594" t="str">
            <v>2953MW</v>
          </cell>
          <cell r="B594" t="str">
            <v>100%cotton</v>
          </cell>
        </row>
        <row r="595">
          <cell r="A595" t="str">
            <v>PR1A50</v>
          </cell>
          <cell r="B595" t="str">
            <v>100%cotton</v>
          </cell>
        </row>
        <row r="596">
          <cell r="A596" t="str">
            <v>RB2AT1</v>
          </cell>
          <cell r="B596" t="str">
            <v>Không phải 100% cotton</v>
          </cell>
        </row>
        <row r="597">
          <cell r="A597" t="str">
            <v>RB2BT1</v>
          </cell>
          <cell r="B597" t="str">
            <v>Không phải 100% cotton</v>
          </cell>
        </row>
        <row r="598">
          <cell r="A598" t="str">
            <v>RB4A48</v>
          </cell>
          <cell r="B598" t="str">
            <v>Không phải 100% cotton</v>
          </cell>
        </row>
        <row r="599">
          <cell r="A599" t="str">
            <v>RB4A56</v>
          </cell>
          <cell r="B599" t="str">
            <v>Không phải 100% cotton</v>
          </cell>
        </row>
        <row r="600">
          <cell r="A600" t="str">
            <v>RBTA32</v>
          </cell>
          <cell r="B600" t="str">
            <v>100%cotton</v>
          </cell>
        </row>
        <row r="601">
          <cell r="A601" t="str">
            <v>RBTB32</v>
          </cell>
          <cell r="B601" t="str">
            <v>100%cotton</v>
          </cell>
        </row>
        <row r="602">
          <cell r="A602" t="str">
            <v>RBTC32</v>
          </cell>
          <cell r="B602" t="str">
            <v>100%cotton</v>
          </cell>
        </row>
        <row r="603">
          <cell r="A603" t="str">
            <v>PR1F50</v>
          </cell>
          <cell r="B603" t="str">
            <v>100%cotton</v>
          </cell>
        </row>
        <row r="604">
          <cell r="A604" t="str">
            <v>PR5F48</v>
          </cell>
          <cell r="B604" t="str">
            <v>Không phải 100% cotton</v>
          </cell>
        </row>
        <row r="605">
          <cell r="A605" t="str">
            <v>RB326F</v>
          </cell>
          <cell r="B605" t="str">
            <v>Không phải 100% cotton</v>
          </cell>
        </row>
        <row r="606">
          <cell r="A606" t="str">
            <v>4557AD</v>
          </cell>
          <cell r="B606" t="str">
            <v>Không phải 100% cotton</v>
          </cell>
        </row>
        <row r="607">
          <cell r="A607" t="str">
            <v>4596PS</v>
          </cell>
          <cell r="B607" t="str">
            <v>Không phải 100% cotton</v>
          </cell>
        </row>
        <row r="608">
          <cell r="A608" t="str">
            <v>4596PZ</v>
          </cell>
          <cell r="B608" t="str">
            <v>Không phải 100% cotton</v>
          </cell>
        </row>
        <row r="609">
          <cell r="A609" t="str">
            <v>4756AD</v>
          </cell>
          <cell r="B609" t="str">
            <v>Không phải 100% cotton</v>
          </cell>
        </row>
        <row r="610">
          <cell r="A610" t="str">
            <v>6356DZ</v>
          </cell>
          <cell r="B610" t="str">
            <v>100%cotton</v>
          </cell>
        </row>
        <row r="611">
          <cell r="A611" t="str">
            <v>6356ZF</v>
          </cell>
          <cell r="B611" t="str">
            <v>100%cotton</v>
          </cell>
        </row>
        <row r="612">
          <cell r="A612" t="str">
            <v>8442ZF</v>
          </cell>
          <cell r="B612" t="str">
            <v>100%cotton</v>
          </cell>
        </row>
        <row r="613">
          <cell r="A613" t="str">
            <v>9786DK</v>
          </cell>
          <cell r="B613" t="str">
            <v>100%cotton</v>
          </cell>
        </row>
        <row r="614">
          <cell r="A614" t="str">
            <v>PR1950</v>
          </cell>
          <cell r="B614" t="str">
            <v>100%cotton</v>
          </cell>
        </row>
        <row r="615">
          <cell r="A615" t="str">
            <v>RB1132</v>
          </cell>
          <cell r="B615" t="str">
            <v>100%cotton</v>
          </cell>
        </row>
        <row r="616">
          <cell r="A616" t="str">
            <v>RB2101</v>
          </cell>
          <cell r="B616" t="str">
            <v>Không phải 100% cotton</v>
          </cell>
        </row>
        <row r="617">
          <cell r="A617" t="str">
            <v>RB21T1</v>
          </cell>
          <cell r="B617" t="str">
            <v>Không phải 100% cotton</v>
          </cell>
        </row>
        <row r="618">
          <cell r="A618" t="str">
            <v>RB2ATB</v>
          </cell>
          <cell r="B618" t="str">
            <v>Không phải 100% cotton</v>
          </cell>
        </row>
        <row r="619">
          <cell r="A619" t="str">
            <v>RB2BTS</v>
          </cell>
          <cell r="B619" t="str">
            <v>Không phải 100% cotton</v>
          </cell>
        </row>
        <row r="620">
          <cell r="A620" t="str">
            <v>RB4756</v>
          </cell>
          <cell r="B620" t="str">
            <v>Không phải 100% cotton</v>
          </cell>
        </row>
        <row r="621">
          <cell r="A621" t="str">
            <v>RB6297</v>
          </cell>
          <cell r="B621" t="str">
            <v>Không phải 100% cotton</v>
          </cell>
        </row>
        <row r="622">
          <cell r="A622" t="str">
            <v>RB8410</v>
          </cell>
          <cell r="B622" t="str">
            <v>Không phải 100% cotton</v>
          </cell>
        </row>
        <row r="623">
          <cell r="A623" t="str">
            <v>RBT132</v>
          </cell>
          <cell r="B623" t="str">
            <v>100%cotton</v>
          </cell>
        </row>
        <row r="624">
          <cell r="A624" t="str">
            <v>RBTA3B</v>
          </cell>
          <cell r="B624" t="str">
            <v>100%cotton</v>
          </cell>
        </row>
        <row r="625">
          <cell r="A625" t="str">
            <v>RBTB3B</v>
          </cell>
          <cell r="B625" t="str">
            <v>100%cotton</v>
          </cell>
        </row>
        <row r="626">
          <cell r="A626" t="str">
            <v>RBTC3S</v>
          </cell>
          <cell r="B626" t="str">
            <v>100%cotton</v>
          </cell>
        </row>
        <row r="627">
          <cell r="A627" t="str">
            <v>9727FD</v>
          </cell>
          <cell r="B627" t="str">
            <v>100%cotton</v>
          </cell>
        </row>
        <row r="628">
          <cell r="A628" t="str">
            <v>PR1W50</v>
          </cell>
          <cell r="B628" t="str">
            <v>100%cotton</v>
          </cell>
        </row>
        <row r="629">
          <cell r="A629" t="str">
            <v>PR5W47</v>
          </cell>
          <cell r="B629" t="str">
            <v>100%cotton</v>
          </cell>
        </row>
        <row r="630">
          <cell r="A630" t="str">
            <v>RB2BTF</v>
          </cell>
          <cell r="B630" t="str">
            <v>Không phải 100% cotton</v>
          </cell>
        </row>
        <row r="631">
          <cell r="A631" t="str">
            <v>RB2BTW</v>
          </cell>
          <cell r="B631" t="str">
            <v>Không phải 100% cotton</v>
          </cell>
        </row>
        <row r="632">
          <cell r="A632" t="str">
            <v>RB2F56</v>
          </cell>
          <cell r="B632" t="str">
            <v>Không phải 100% cotton</v>
          </cell>
        </row>
        <row r="633">
          <cell r="A633" t="str">
            <v>RB2W75</v>
          </cell>
          <cell r="B633" t="str">
            <v>Không phải 100% cotton</v>
          </cell>
        </row>
        <row r="634">
          <cell r="A634" t="str">
            <v>RB326W</v>
          </cell>
          <cell r="B634" t="str">
            <v>Không phải 100% cotton</v>
          </cell>
        </row>
        <row r="635">
          <cell r="A635" t="str">
            <v>RB3W59</v>
          </cell>
          <cell r="B635" t="str">
            <v>Không phải 100% cotton</v>
          </cell>
        </row>
        <row r="636">
          <cell r="A636" t="str">
            <v>RB5F47</v>
          </cell>
          <cell r="B636" t="str">
            <v>100%cotton</v>
          </cell>
        </row>
        <row r="637">
          <cell r="A637" t="str">
            <v>RB5F48</v>
          </cell>
          <cell r="B637" t="str">
            <v>Không phải 100% cotton</v>
          </cell>
        </row>
        <row r="638">
          <cell r="A638" t="str">
            <v>RB5W47</v>
          </cell>
          <cell r="B638" t="str">
            <v>100%cotton</v>
          </cell>
        </row>
        <row r="639">
          <cell r="A639" t="str">
            <v>RB5W48</v>
          </cell>
          <cell r="B639" t="str">
            <v>Không phải 100% cotton</v>
          </cell>
        </row>
        <row r="640">
          <cell r="A640" t="str">
            <v>RB6W97</v>
          </cell>
          <cell r="B640" t="str">
            <v>Không phải 100% cotton</v>
          </cell>
        </row>
        <row r="641">
          <cell r="A641" t="str">
            <v>RBTC3F</v>
          </cell>
          <cell r="B641" t="str">
            <v>100%cotton</v>
          </cell>
        </row>
        <row r="642">
          <cell r="A642" t="str">
            <v>RBTC3W</v>
          </cell>
          <cell r="B642" t="str">
            <v>100%cotton</v>
          </cell>
        </row>
        <row r="643">
          <cell r="A643" t="str">
            <v>PR1X50</v>
          </cell>
          <cell r="B643" t="str">
            <v>100%cotton</v>
          </cell>
        </row>
        <row r="644">
          <cell r="A644" t="str">
            <v>RB2BTX</v>
          </cell>
          <cell r="B644" t="str">
            <v>Không phải 100% cotton</v>
          </cell>
        </row>
        <row r="645">
          <cell r="A645" t="str">
            <v>RBTC3X</v>
          </cell>
          <cell r="B645" t="str">
            <v>100%cotton</v>
          </cell>
        </row>
        <row r="646">
          <cell r="A646" t="str">
            <v>PR1C50</v>
          </cell>
          <cell r="B646" t="str">
            <v>100%cotton</v>
          </cell>
        </row>
        <row r="647">
          <cell r="A647" t="str">
            <v>RB2BTC</v>
          </cell>
          <cell r="B647" t="str">
            <v>Không phải 100% cotton</v>
          </cell>
        </row>
        <row r="648">
          <cell r="A648" t="str">
            <v>RBTC3C</v>
          </cell>
          <cell r="B648" t="str">
            <v>100%cotton</v>
          </cell>
        </row>
        <row r="649">
          <cell r="A649" t="str">
            <v>4776JD</v>
          </cell>
          <cell r="B649" t="str">
            <v>100%cotton</v>
          </cell>
        </row>
        <row r="650">
          <cell r="A650" t="str">
            <v>4776JW</v>
          </cell>
          <cell r="B650" t="str">
            <v>100%cotton</v>
          </cell>
        </row>
        <row r="651">
          <cell r="A651" t="str">
            <v>PR5649</v>
          </cell>
          <cell r="B651" t="str">
            <v>100%cotton</v>
          </cell>
        </row>
        <row r="652">
          <cell r="A652" t="str">
            <v>PR5651</v>
          </cell>
          <cell r="B652" t="str">
            <v>Không phải 100% cotton</v>
          </cell>
        </row>
        <row r="653">
          <cell r="A653" t="str">
            <v>RB5649</v>
          </cell>
          <cell r="B653" t="str">
            <v>100%cotton</v>
          </cell>
        </row>
        <row r="654">
          <cell r="A654" t="str">
            <v>RB5651</v>
          </cell>
          <cell r="B654" t="str">
            <v>Không phải 100% cotton</v>
          </cell>
        </row>
        <row r="655">
          <cell r="A655" t="str">
            <v>RB8A91</v>
          </cell>
          <cell r="B655" t="str">
            <v>100%cotton</v>
          </cell>
        </row>
        <row r="656">
          <cell r="A656" t="str">
            <v>PRF649</v>
          </cell>
          <cell r="B656" t="str">
            <v>100%cotton</v>
          </cell>
        </row>
        <row r="657">
          <cell r="A657" t="str">
            <v>RB4783</v>
          </cell>
          <cell r="B657" t="str">
            <v>Không phải 100% cotton</v>
          </cell>
        </row>
        <row r="658">
          <cell r="A658" t="str">
            <v>RBF649</v>
          </cell>
          <cell r="B658" t="str">
            <v>100%cotton</v>
          </cell>
        </row>
        <row r="659">
          <cell r="A659" t="str">
            <v>RBF651</v>
          </cell>
          <cell r="B659" t="str">
            <v>Không phải 100% cotton</v>
          </cell>
        </row>
        <row r="660">
          <cell r="A660" t="str">
            <v>RBF751</v>
          </cell>
          <cell r="B660" t="str">
            <v>100%cotton</v>
          </cell>
        </row>
        <row r="661">
          <cell r="A661" t="str">
            <v>8491ED</v>
          </cell>
          <cell r="B661" t="str">
            <v>100%cotton</v>
          </cell>
        </row>
        <row r="662">
          <cell r="A662" t="str">
            <v>8491EW</v>
          </cell>
          <cell r="B662" t="str">
            <v>100%cotton</v>
          </cell>
        </row>
        <row r="663">
          <cell r="A663" t="str">
            <v>8499CD</v>
          </cell>
          <cell r="B663" t="str">
            <v>100%cotton</v>
          </cell>
        </row>
        <row r="664">
          <cell r="A664" t="str">
            <v>8499CW</v>
          </cell>
          <cell r="B664" t="str">
            <v>100%cotton</v>
          </cell>
        </row>
        <row r="665">
          <cell r="A665" t="str">
            <v>8499FD</v>
          </cell>
          <cell r="B665" t="str">
            <v>100%cotton</v>
          </cell>
        </row>
        <row r="666">
          <cell r="A666" t="str">
            <v>8499FW</v>
          </cell>
          <cell r="B666" t="str">
            <v>100%cotton</v>
          </cell>
        </row>
        <row r="667">
          <cell r="A667" t="str">
            <v>PRB649</v>
          </cell>
          <cell r="B667" t="str">
            <v>100%cotton</v>
          </cell>
        </row>
        <row r="668">
          <cell r="A668" t="str">
            <v>PRB651</v>
          </cell>
          <cell r="B668" t="str">
            <v>Không phải 100% cotton</v>
          </cell>
        </row>
        <row r="669">
          <cell r="A669" t="str">
            <v>RBB649</v>
          </cell>
          <cell r="B669" t="str">
            <v>100%cotton</v>
          </cell>
        </row>
        <row r="670">
          <cell r="A670" t="str">
            <v>RBB651</v>
          </cell>
          <cell r="B670" t="str">
            <v>Không phải 100% cotton</v>
          </cell>
        </row>
        <row r="671">
          <cell r="A671" t="str">
            <v>4776GB</v>
          </cell>
          <cell r="B671" t="str">
            <v>100%cotton</v>
          </cell>
        </row>
        <row r="672">
          <cell r="A672" t="str">
            <v>PRW649</v>
          </cell>
          <cell r="B672" t="str">
            <v>100%cotton</v>
          </cell>
        </row>
        <row r="673">
          <cell r="A673" t="str">
            <v>PRW651</v>
          </cell>
          <cell r="B673" t="str">
            <v>Không phải 100% cotton</v>
          </cell>
        </row>
        <row r="674">
          <cell r="A674" t="str">
            <v>RBW649</v>
          </cell>
          <cell r="B674" t="str">
            <v>100%cotton</v>
          </cell>
        </row>
        <row r="675">
          <cell r="A675" t="str">
            <v>RBW651</v>
          </cell>
          <cell r="B675" t="str">
            <v>Không phải 100% cotton</v>
          </cell>
        </row>
        <row r="676">
          <cell r="A676" t="str">
            <v>8499XF</v>
          </cell>
          <cell r="B676" t="str">
            <v>100%cotton</v>
          </cell>
        </row>
        <row r="677">
          <cell r="A677" t="str">
            <v>RBX751</v>
          </cell>
          <cell r="B677" t="str">
            <v>100%cotton</v>
          </cell>
        </row>
        <row r="678">
          <cell r="A678" t="str">
            <v>RBX783</v>
          </cell>
          <cell r="B678" t="str">
            <v>Không phải 100% cotton</v>
          </cell>
        </row>
        <row r="679">
          <cell r="A679" t="str">
            <v>8499BX</v>
          </cell>
          <cell r="B679" t="str">
            <v>100%cotton</v>
          </cell>
        </row>
        <row r="680">
          <cell r="A680" t="str">
            <v>8499DX</v>
          </cell>
          <cell r="B680" t="str">
            <v>100%cotton</v>
          </cell>
        </row>
        <row r="681">
          <cell r="A681" t="str">
            <v>RBC751</v>
          </cell>
          <cell r="B681" t="str">
            <v>100%cotton</v>
          </cell>
        </row>
        <row r="682">
          <cell r="A682" t="str">
            <v>RBC783</v>
          </cell>
          <cell r="B682" t="str">
            <v>Không phải 100% cotton</v>
          </cell>
        </row>
        <row r="683">
          <cell r="A683" t="str">
            <v>RBE751</v>
          </cell>
          <cell r="B683" t="str">
            <v>100%cotton</v>
          </cell>
        </row>
        <row r="684">
          <cell r="A684" t="str">
            <v>RBE783</v>
          </cell>
          <cell r="B684" t="str">
            <v>Không phải 100% cotton</v>
          </cell>
        </row>
        <row r="685">
          <cell r="A685" t="str">
            <v>JE4123</v>
          </cell>
          <cell r="B685" t="str">
            <v>Không phải 100% cotton</v>
          </cell>
        </row>
        <row r="686">
          <cell r="A686" t="str">
            <v>JE4121</v>
          </cell>
          <cell r="B686" t="str">
            <v>Không phải 100% cotton</v>
          </cell>
        </row>
        <row r="687">
          <cell r="A687" t="str">
            <v>JE4X57</v>
          </cell>
          <cell r="B687" t="str">
            <v>Không phải 100% cotton</v>
          </cell>
        </row>
        <row r="688">
          <cell r="A688" t="str">
            <v>JE4X70</v>
          </cell>
          <cell r="B688" t="str">
            <v>Không phải 100% cotton</v>
          </cell>
        </row>
        <row r="689">
          <cell r="A689" t="str">
            <v>JE4620</v>
          </cell>
          <cell r="B689" t="str">
            <v>Không phải 100% cotton</v>
          </cell>
        </row>
        <row r="690">
          <cell r="A690" t="str">
            <v>RB8440</v>
          </cell>
          <cell r="B690" t="str">
            <v>Không phải 100% cotton</v>
          </cell>
        </row>
        <row r="691">
          <cell r="A691" t="str">
            <v>RB8442</v>
          </cell>
          <cell r="B691" t="str">
            <v>100%cotton</v>
          </cell>
        </row>
        <row r="692">
          <cell r="A692" t="str">
            <v>RB8C91</v>
          </cell>
          <cell r="B692" t="str">
            <v>100%cotton</v>
          </cell>
        </row>
        <row r="693">
          <cell r="A693" t="str">
            <v>4512BQ</v>
          </cell>
          <cell r="B693" t="str">
            <v>Không phải 100% cotton</v>
          </cell>
        </row>
        <row r="694">
          <cell r="A694" t="str">
            <v>RB8491</v>
          </cell>
          <cell r="B694" t="str">
            <v>100%cotton</v>
          </cell>
        </row>
        <row r="695">
          <cell r="A695" t="str">
            <v>2494PS</v>
          </cell>
          <cell r="B695" t="str">
            <v>Không phải 100% cotton</v>
          </cell>
        </row>
        <row r="696">
          <cell r="A696" t="str">
            <v>8488ED</v>
          </cell>
          <cell r="B696" t="str">
            <v>100%cotton</v>
          </cell>
        </row>
        <row r="697">
          <cell r="A697" t="str">
            <v>8488EP</v>
          </cell>
          <cell r="B697" t="str">
            <v>100%cotton</v>
          </cell>
        </row>
        <row r="698">
          <cell r="A698" t="str">
            <v>8488EW</v>
          </cell>
          <cell r="B698" t="str">
            <v>100%cotton</v>
          </cell>
        </row>
        <row r="699">
          <cell r="A699" t="str">
            <v>RB4790</v>
          </cell>
          <cell r="B699" t="str">
            <v>100%cotton</v>
          </cell>
        </row>
        <row r="700">
          <cell r="A700" t="str">
            <v>8453KD</v>
          </cell>
          <cell r="B700" t="str">
            <v>100%cotton</v>
          </cell>
        </row>
        <row r="701">
          <cell r="A701" t="str">
            <v>8453KP</v>
          </cell>
          <cell r="B701" t="str">
            <v>100%cotton</v>
          </cell>
        </row>
        <row r="702">
          <cell r="A702" t="str">
            <v>8453KW</v>
          </cell>
          <cell r="B702" t="str">
            <v>100%cotton</v>
          </cell>
        </row>
        <row r="703">
          <cell r="A703" t="str">
            <v>4859WQ</v>
          </cell>
          <cell r="B703" t="str">
            <v>Không phải 100% cotton</v>
          </cell>
        </row>
        <row r="704">
          <cell r="A704" t="str">
            <v>4956KW</v>
          </cell>
          <cell r="B704" t="str">
            <v>Không phải 100% cotton</v>
          </cell>
        </row>
        <row r="705">
          <cell r="A705" t="str">
            <v>4333ZP</v>
          </cell>
          <cell r="B705" t="str">
            <v>Không phải 100% cotton</v>
          </cell>
        </row>
        <row r="706">
          <cell r="A706" t="str">
            <v>4859DK</v>
          </cell>
          <cell r="B706" t="str">
            <v>Không phải 100% cotton</v>
          </cell>
        </row>
        <row r="707">
          <cell r="A707" t="str">
            <v>4859PS</v>
          </cell>
          <cell r="B707" t="str">
            <v>Không phải 100% cotton</v>
          </cell>
        </row>
        <row r="708">
          <cell r="A708" t="str">
            <v>8440DK</v>
          </cell>
          <cell r="B708" t="str">
            <v>Không phải 100% cotton</v>
          </cell>
        </row>
        <row r="709">
          <cell r="A709" t="str">
            <v>8440PS</v>
          </cell>
          <cell r="B709" t="str">
            <v>Không phải 100% cotton</v>
          </cell>
        </row>
        <row r="710">
          <cell r="A710" t="str">
            <v>RBB292</v>
          </cell>
          <cell r="B710" t="str">
            <v>Không phải 100% cotton</v>
          </cell>
        </row>
        <row r="711">
          <cell r="A711" t="str">
            <v>RBB288</v>
          </cell>
          <cell r="B711" t="str">
            <v>Không phải 100% cotton</v>
          </cell>
        </row>
        <row r="712">
          <cell r="A712" t="str">
            <v>RBB692</v>
          </cell>
          <cell r="B712" t="str">
            <v>Không phải 100% cotton</v>
          </cell>
        </row>
        <row r="713">
          <cell r="A713" t="str">
            <v>4790ZD</v>
          </cell>
          <cell r="B713" t="str">
            <v>100%cotton</v>
          </cell>
        </row>
        <row r="714">
          <cell r="A714" t="str">
            <v>4790ZF</v>
          </cell>
          <cell r="B714" t="str">
            <v>100%cotton</v>
          </cell>
        </row>
        <row r="715">
          <cell r="A715" t="str">
            <v>5545ZD</v>
          </cell>
          <cell r="B715" t="str">
            <v>100%cotton</v>
          </cell>
        </row>
        <row r="716">
          <cell r="A716" t="str">
            <v>5545ZF</v>
          </cell>
          <cell r="B716" t="str">
            <v>100%cotton</v>
          </cell>
        </row>
        <row r="717">
          <cell r="A717" t="str">
            <v>8489ED</v>
          </cell>
          <cell r="B717" t="str">
            <v>100%cotton</v>
          </cell>
        </row>
        <row r="718">
          <cell r="A718" t="str">
            <v>8489EP</v>
          </cell>
          <cell r="B718" t="str">
            <v>100%cotton</v>
          </cell>
        </row>
        <row r="719">
          <cell r="A719" t="str">
            <v>8489EW</v>
          </cell>
          <cell r="B719" t="str">
            <v>100%cotton</v>
          </cell>
        </row>
        <row r="720">
          <cell r="A720" t="str">
            <v>4607EP</v>
          </cell>
          <cell r="B720" t="str">
            <v>Không phải 100% cotton</v>
          </cell>
        </row>
        <row r="721">
          <cell r="A721" t="str">
            <v>JE4660</v>
          </cell>
          <cell r="B721" t="str">
            <v>Không phải 100% cotton</v>
          </cell>
        </row>
        <row r="722">
          <cell r="A722" t="str">
            <v>RB84E1</v>
          </cell>
          <cell r="B722" t="str">
            <v>Không phải 100% cotton</v>
          </cell>
        </row>
        <row r="723">
          <cell r="A723" t="str">
            <v>RB84C1</v>
          </cell>
          <cell r="B723" t="str">
            <v>Không phải 100% cotton</v>
          </cell>
        </row>
        <row r="724">
          <cell r="A724" t="str">
            <v>4332QP</v>
          </cell>
          <cell r="B724" t="str">
            <v>100%cotton</v>
          </cell>
        </row>
        <row r="725">
          <cell r="A725" t="str">
            <v>4099AD</v>
          </cell>
          <cell r="B725" t="str">
            <v>100%cotton</v>
          </cell>
        </row>
        <row r="726">
          <cell r="A726" t="str">
            <v>4099AW</v>
          </cell>
          <cell r="B726" t="str">
            <v>100%cotton</v>
          </cell>
        </row>
        <row r="727">
          <cell r="A727" t="str">
            <v>4099XD</v>
          </cell>
          <cell r="B727" t="str">
            <v>100%cotton</v>
          </cell>
        </row>
        <row r="728">
          <cell r="A728" t="str">
            <v>4099XW</v>
          </cell>
          <cell r="B728" t="str">
            <v>100%cotton</v>
          </cell>
        </row>
        <row r="729">
          <cell r="A729" t="str">
            <v>8462HD</v>
          </cell>
          <cell r="B729" t="str">
            <v>Không phải 100% cotton</v>
          </cell>
        </row>
        <row r="730">
          <cell r="A730" t="str">
            <v>RBF042</v>
          </cell>
          <cell r="B730" t="str">
            <v>Không phải 100% cotton</v>
          </cell>
        </row>
        <row r="731">
          <cell r="A731" t="str">
            <v>RBW042</v>
          </cell>
          <cell r="B731" t="str">
            <v>Không phải 100% cotton</v>
          </cell>
        </row>
        <row r="732">
          <cell r="A732" t="str">
            <v>RBF04N</v>
          </cell>
          <cell r="B732" t="str">
            <v>Không phải 100% cotton</v>
          </cell>
        </row>
        <row r="733">
          <cell r="A733" t="str">
            <v>DUMYAF</v>
          </cell>
          <cell r="B733" t="str">
            <v>Không phải 100% cotton</v>
          </cell>
        </row>
        <row r="734">
          <cell r="A734" t="str">
            <v>LW4064</v>
          </cell>
          <cell r="B734"/>
        </row>
        <row r="735">
          <cell r="A735" t="str">
            <v>PR2816</v>
          </cell>
          <cell r="B735"/>
        </row>
        <row r="736">
          <cell r="A736" t="str">
            <v>TR2832</v>
          </cell>
          <cell r="B736" t="str">
            <v>Không phải 100% cotton</v>
          </cell>
        </row>
        <row r="737">
          <cell r="A737" t="str">
            <v>TR2W23</v>
          </cell>
          <cell r="B737" t="str">
            <v>Không phải 100% cotton</v>
          </cell>
        </row>
        <row r="738">
          <cell r="A738" t="str">
            <v>WK4W50</v>
          </cell>
          <cell r="B738" t="str">
            <v>Không phải 100% cotton</v>
          </cell>
        </row>
        <row r="739">
          <cell r="A739" t="str">
            <v>TR2375</v>
          </cell>
          <cell r="B739" t="str">
            <v>Không phải 100% cotton</v>
          </cell>
        </row>
        <row r="740">
          <cell r="A740" t="str">
            <v>CK43W2</v>
          </cell>
          <cell r="B740"/>
        </row>
        <row r="741">
          <cell r="A741" t="str">
            <v>PR43W2</v>
          </cell>
          <cell r="B741"/>
        </row>
        <row r="742">
          <cell r="A742" t="str">
            <v>PR2S19</v>
          </cell>
          <cell r="B742" t="str">
            <v>Không phải 100% cotton</v>
          </cell>
        </row>
        <row r="743">
          <cell r="A743" t="str">
            <v>PR2ZM6</v>
          </cell>
          <cell r="B743" t="str">
            <v>Không phải 100% cotton</v>
          </cell>
        </row>
        <row r="744">
          <cell r="A744" t="str">
            <v>PR3008</v>
          </cell>
          <cell r="B744" t="str">
            <v>100%cotton</v>
          </cell>
        </row>
        <row r="745">
          <cell r="A745" t="str">
            <v>JE3008</v>
          </cell>
          <cell r="B745" t="str">
            <v>100%cotton</v>
          </cell>
        </row>
        <row r="746">
          <cell r="A746" t="str">
            <v>TR2822</v>
          </cell>
          <cell r="B746" t="str">
            <v>Không phải 100% cotton</v>
          </cell>
        </row>
        <row r="747">
          <cell r="A747" t="str">
            <v>LP4836</v>
          </cell>
          <cell r="B747" t="str">
            <v>Không phải 100% cotton</v>
          </cell>
        </row>
        <row r="748">
          <cell r="A748" t="str">
            <v>TR2725</v>
          </cell>
          <cell r="B748" t="str">
            <v>Không phải 100% cotton</v>
          </cell>
        </row>
        <row r="749">
          <cell r="A749" t="str">
            <v>JE4B42</v>
          </cell>
          <cell r="B749" t="str">
            <v>Không phải 100% cotton</v>
          </cell>
        </row>
        <row r="750">
          <cell r="A750" t="str">
            <v>JE2X94</v>
          </cell>
          <cell r="B750" t="str">
            <v>Không phải 100% cotton</v>
          </cell>
        </row>
        <row r="751">
          <cell r="A751" t="str">
            <v>JE5323</v>
          </cell>
          <cell r="B751" t="str">
            <v>Không phải 100% cotton</v>
          </cell>
        </row>
        <row r="752">
          <cell r="A752" t="str">
            <v>TR2057</v>
          </cell>
          <cell r="B752" t="str">
            <v>Không phải 100% cotton</v>
          </cell>
        </row>
        <row r="753">
          <cell r="A753" t="str">
            <v>TR2058</v>
          </cell>
          <cell r="B753" t="str">
            <v>Không phải 100% cotton</v>
          </cell>
        </row>
        <row r="754">
          <cell r="A754" t="str">
            <v>LP4222</v>
          </cell>
          <cell r="B754" t="str">
            <v>Không phải 100% cotton</v>
          </cell>
        </row>
        <row r="755">
          <cell r="A755" t="str">
            <v>LP4217</v>
          </cell>
          <cell r="B755" t="str">
            <v>Không phải 100% cotton</v>
          </cell>
        </row>
        <row r="756">
          <cell r="A756" t="str">
            <v>LP4223</v>
          </cell>
          <cell r="B756" t="str">
            <v>Không phải 100% cotton</v>
          </cell>
        </row>
        <row r="757">
          <cell r="A757" t="str">
            <v>LP4059</v>
          </cell>
          <cell r="B757" t="str">
            <v>Không phải 100% cotton</v>
          </cell>
        </row>
        <row r="758">
          <cell r="A758" t="str">
            <v>PR2M48</v>
          </cell>
          <cell r="B758" t="str">
            <v>Không phải 100% cotton</v>
          </cell>
        </row>
        <row r="759">
          <cell r="A759" t="str">
            <v>TR2833</v>
          </cell>
          <cell r="B759" t="str">
            <v>Không phải 100% cotton</v>
          </cell>
        </row>
        <row r="760">
          <cell r="A760" t="str">
            <v>TR2860</v>
          </cell>
          <cell r="B760" t="str">
            <v>Không phải 100% cotton</v>
          </cell>
        </row>
        <row r="761">
          <cell r="A761" t="str">
            <v>LP4860</v>
          </cell>
          <cell r="B761" t="str">
            <v>Không phải 100% cotton</v>
          </cell>
        </row>
        <row r="762">
          <cell r="A762" t="str">
            <v>TR2836</v>
          </cell>
          <cell r="B762" t="str">
            <v>Không phải 100% cotton</v>
          </cell>
        </row>
        <row r="763">
          <cell r="A763" t="str">
            <v>TR2861</v>
          </cell>
          <cell r="B763" t="str">
            <v>Không phải 100% cotton</v>
          </cell>
        </row>
        <row r="764">
          <cell r="A764" t="str">
            <v>TR2834</v>
          </cell>
          <cell r="B764" t="str">
            <v>Không phải 100% cotton</v>
          </cell>
        </row>
        <row r="765">
          <cell r="A765" t="str">
            <v>LW4690</v>
          </cell>
          <cell r="B765" t="str">
            <v>Không phải 100% cotton</v>
          </cell>
        </row>
        <row r="766">
          <cell r="A766" t="str">
            <v>WK4082</v>
          </cell>
          <cell r="B766" t="str">
            <v>Không phải 100% cotton</v>
          </cell>
        </row>
        <row r="767">
          <cell r="A767" t="str">
            <v>TR1208</v>
          </cell>
          <cell r="B767" t="str">
            <v>Không phải 100% cotton</v>
          </cell>
        </row>
        <row r="768">
          <cell r="A768" t="str">
            <v>JE5004</v>
          </cell>
          <cell r="B768" t="str">
            <v>Không phải 100% cotton</v>
          </cell>
        </row>
        <row r="769">
          <cell r="A769" t="str">
            <v>TR2499</v>
          </cell>
          <cell r="B769" t="str">
            <v>Không phải 100% cotton</v>
          </cell>
        </row>
        <row r="770">
          <cell r="A770" t="str">
            <v>LP4315</v>
          </cell>
          <cell r="B770" t="str">
            <v>Không phải 100% cotton</v>
          </cell>
        </row>
        <row r="771">
          <cell r="A771" t="str">
            <v>TRA680</v>
          </cell>
          <cell r="B771" t="str">
            <v>Không phải 100% cotton</v>
          </cell>
        </row>
        <row r="772">
          <cell r="A772" t="str">
            <v>LP1743</v>
          </cell>
          <cell r="B772" t="str">
            <v>Không phải 100% cotton</v>
          </cell>
        </row>
        <row r="773">
          <cell r="A773" t="str">
            <v>CK4W75</v>
          </cell>
          <cell r="B773" t="str">
            <v>Không phải 100% cotton</v>
          </cell>
        </row>
        <row r="774">
          <cell r="A774" t="str">
            <v>LPH5Q4</v>
          </cell>
          <cell r="B774" t="str">
            <v>Không phải 100% cotton</v>
          </cell>
        </row>
        <row r="775">
          <cell r="A775" t="str">
            <v>LPC828</v>
          </cell>
          <cell r="B775" t="str">
            <v>Không phải 100% cotton</v>
          </cell>
        </row>
        <row r="776">
          <cell r="A776" t="str">
            <v>JE5447</v>
          </cell>
          <cell r="B776" t="str">
            <v>Không phải 100% cotton</v>
          </cell>
        </row>
        <row r="777">
          <cell r="A777" t="str">
            <v>PR2ID9</v>
          </cell>
          <cell r="B777" t="str">
            <v>Không phải 100% cotton</v>
          </cell>
        </row>
        <row r="778">
          <cell r="A778" t="str">
            <v>TR2834</v>
          </cell>
          <cell r="B778" t="str">
            <v>Không phải 100% cotton</v>
          </cell>
        </row>
        <row r="779">
          <cell r="A779" t="str">
            <v>TR1208</v>
          </cell>
          <cell r="B779" t="str">
            <v>Không phải 100% cotton</v>
          </cell>
        </row>
        <row r="780">
          <cell r="A780" t="str">
            <v>WK4076</v>
          </cell>
          <cell r="B780" t="str">
            <v>Không phải 100% cotton</v>
          </cell>
        </row>
        <row r="781">
          <cell r="A781" t="str">
            <v>PRA680</v>
          </cell>
          <cell r="B781" t="str">
            <v>Không phải 100% cotton</v>
          </cell>
        </row>
        <row r="782">
          <cell r="A782" t="str">
            <v>LPC838</v>
          </cell>
          <cell r="B782" t="str">
            <v>Không phải 100% cotton</v>
          </cell>
        </row>
        <row r="783">
          <cell r="A783" t="str">
            <v>JE5458</v>
          </cell>
          <cell r="B783" t="str">
            <v>Không phải 100% cotton</v>
          </cell>
        </row>
        <row r="784">
          <cell r="A784" t="str">
            <v>PR5653</v>
          </cell>
          <cell r="B784" t="str">
            <v>Không phải 100% cotton</v>
          </cell>
        </row>
        <row r="785">
          <cell r="A785" t="str">
            <v>JE5460</v>
          </cell>
          <cell r="B785" t="str">
            <v>Không phải 100% cotton</v>
          </cell>
        </row>
        <row r="786">
          <cell r="A786" t="str">
            <v>LP4864</v>
          </cell>
          <cell r="B786" t="str">
            <v>Không phải 100% cotton</v>
          </cell>
        </row>
        <row r="787">
          <cell r="A787" t="str">
            <v>LP4850</v>
          </cell>
          <cell r="B787" t="str">
            <v>Không phải 100% cotton</v>
          </cell>
        </row>
        <row r="788">
          <cell r="A788" t="str">
            <v>PR2Y19</v>
          </cell>
          <cell r="B788" t="str">
            <v>Không phải 100% cotton</v>
          </cell>
        </row>
        <row r="789">
          <cell r="A789" t="str">
            <v>PR2G48</v>
          </cell>
          <cell r="B789" t="str">
            <v>Không phải 100% cotton</v>
          </cell>
        </row>
        <row r="790">
          <cell r="A790" t="str">
            <v>LW4636</v>
          </cell>
          <cell r="B790" t="str">
            <v>Không phải 100% cotton</v>
          </cell>
        </row>
        <row r="791">
          <cell r="A791" t="str">
            <v>LW4634</v>
          </cell>
          <cell r="B791" t="str">
            <v>Không phải 100% cotton</v>
          </cell>
        </row>
        <row r="792">
          <cell r="A792" t="str">
            <v>JE2999</v>
          </cell>
          <cell r="B792" t="str">
            <v>Không phải 100% cotton</v>
          </cell>
        </row>
        <row r="793">
          <cell r="A793" t="str">
            <v>PR2IB9</v>
          </cell>
          <cell r="B793" t="str">
            <v>Không phải 100% cotton</v>
          </cell>
        </row>
        <row r="794">
          <cell r="A794" t="str">
            <v>PR2499</v>
          </cell>
          <cell r="B794" t="str">
            <v>Không phải 100% cotton</v>
          </cell>
        </row>
        <row r="795">
          <cell r="A795" t="str">
            <v>LP4321</v>
          </cell>
          <cell r="B795" t="str">
            <v>Không phải 100% cotton</v>
          </cell>
        </row>
        <row r="796">
          <cell r="A796" t="str">
            <v>PR2643</v>
          </cell>
          <cell r="B796" t="str">
            <v>Không phải 100% cotton</v>
          </cell>
        </row>
        <row r="797">
          <cell r="A797" t="str">
            <v>LWP636</v>
          </cell>
          <cell r="B797" t="str">
            <v>Không phải 100% cotton</v>
          </cell>
        </row>
        <row r="798">
          <cell r="A798" t="str">
            <v>PR2ID9</v>
          </cell>
          <cell r="B798" t="str">
            <v>Không phải 100% cotton</v>
          </cell>
        </row>
        <row r="799">
          <cell r="A799"/>
          <cell r="B799"/>
        </row>
        <row r="800">
          <cell r="A800"/>
          <cell r="B800"/>
        </row>
        <row r="801">
          <cell r="A801"/>
          <cell r="B801"/>
        </row>
        <row r="802">
          <cell r="A802"/>
          <cell r="B802"/>
        </row>
        <row r="803">
          <cell r="A803"/>
          <cell r="B803"/>
        </row>
        <row r="804">
          <cell r="A804"/>
          <cell r="B804"/>
        </row>
        <row r="805">
          <cell r="A805"/>
          <cell r="B805"/>
        </row>
        <row r="806">
          <cell r="A806"/>
          <cell r="B806"/>
        </row>
        <row r="807">
          <cell r="A807"/>
          <cell r="B807"/>
        </row>
        <row r="808">
          <cell r="A808"/>
          <cell r="B808"/>
        </row>
        <row r="809">
          <cell r="A809"/>
          <cell r="B809"/>
        </row>
        <row r="810">
          <cell r="A810"/>
          <cell r="B810"/>
        </row>
        <row r="811">
          <cell r="A811"/>
          <cell r="B811"/>
        </row>
        <row r="812">
          <cell r="A812"/>
          <cell r="B812"/>
        </row>
        <row r="813">
          <cell r="A813"/>
          <cell r="B813"/>
        </row>
        <row r="814">
          <cell r="A814"/>
          <cell r="B814"/>
        </row>
        <row r="815">
          <cell r="A815"/>
          <cell r="B815"/>
        </row>
        <row r="816">
          <cell r="A816"/>
          <cell r="B816"/>
        </row>
        <row r="817">
          <cell r="A817"/>
          <cell r="B817"/>
        </row>
        <row r="818">
          <cell r="A818"/>
          <cell r="B818"/>
        </row>
        <row r="819">
          <cell r="A819"/>
          <cell r="B819"/>
        </row>
        <row r="820">
          <cell r="A820"/>
          <cell r="B820"/>
        </row>
        <row r="821">
          <cell r="A821"/>
          <cell r="B821"/>
        </row>
        <row r="822">
          <cell r="A822"/>
          <cell r="B822"/>
        </row>
        <row r="823">
          <cell r="A823"/>
          <cell r="B823"/>
        </row>
        <row r="824">
          <cell r="A824"/>
          <cell r="B824"/>
        </row>
        <row r="825">
          <cell r="A825"/>
          <cell r="B825"/>
        </row>
        <row r="826">
          <cell r="A826"/>
          <cell r="B826"/>
        </row>
        <row r="827">
          <cell r="A827"/>
          <cell r="B827"/>
        </row>
        <row r="828">
          <cell r="A828"/>
          <cell r="B828"/>
        </row>
        <row r="829">
          <cell r="A829"/>
          <cell r="B829"/>
        </row>
        <row r="830">
          <cell r="A830"/>
          <cell r="B830"/>
        </row>
        <row r="831">
          <cell r="A831"/>
          <cell r="B831"/>
        </row>
        <row r="832">
          <cell r="A832"/>
          <cell r="B832"/>
        </row>
        <row r="833">
          <cell r="A833"/>
          <cell r="B833"/>
        </row>
        <row r="834">
          <cell r="A834"/>
          <cell r="B834"/>
        </row>
        <row r="835">
          <cell r="A835"/>
          <cell r="B835"/>
        </row>
        <row r="836">
          <cell r="A836"/>
          <cell r="B836"/>
        </row>
        <row r="837">
          <cell r="A837"/>
          <cell r="B837"/>
        </row>
        <row r="838">
          <cell r="A838"/>
          <cell r="B838"/>
        </row>
        <row r="839">
          <cell r="A839"/>
          <cell r="B839"/>
        </row>
        <row r="840">
          <cell r="A840"/>
          <cell r="B840"/>
        </row>
        <row r="841">
          <cell r="A841"/>
          <cell r="B841"/>
        </row>
        <row r="842">
          <cell r="A842"/>
          <cell r="B842"/>
        </row>
        <row r="843">
          <cell r="A843"/>
          <cell r="B843"/>
        </row>
        <row r="844">
          <cell r="A844"/>
          <cell r="B844"/>
        </row>
        <row r="845">
          <cell r="A845"/>
          <cell r="B845"/>
        </row>
        <row r="846">
          <cell r="A846"/>
          <cell r="B846"/>
        </row>
        <row r="847">
          <cell r="A847"/>
          <cell r="B847"/>
        </row>
        <row r="848">
          <cell r="A848"/>
          <cell r="B848"/>
        </row>
        <row r="849">
          <cell r="A849"/>
          <cell r="B849"/>
        </row>
        <row r="850">
          <cell r="A850"/>
          <cell r="B850"/>
        </row>
        <row r="851">
          <cell r="A851"/>
          <cell r="B851"/>
        </row>
        <row r="852">
          <cell r="A852"/>
          <cell r="B852"/>
        </row>
        <row r="853">
          <cell r="A853"/>
          <cell r="B853"/>
        </row>
        <row r="854">
          <cell r="A854"/>
          <cell r="B854"/>
        </row>
        <row r="855">
          <cell r="A855"/>
          <cell r="B855"/>
        </row>
        <row r="856">
          <cell r="A856"/>
          <cell r="B856"/>
        </row>
        <row r="857">
          <cell r="A857"/>
          <cell r="B857"/>
        </row>
        <row r="858">
          <cell r="A858"/>
          <cell r="B858"/>
        </row>
        <row r="859">
          <cell r="A859"/>
          <cell r="B859"/>
        </row>
        <row r="860">
          <cell r="A860"/>
          <cell r="B860"/>
        </row>
        <row r="861">
          <cell r="A861"/>
          <cell r="B861"/>
        </row>
        <row r="862">
          <cell r="A862"/>
          <cell r="B862"/>
        </row>
        <row r="863">
          <cell r="A863"/>
          <cell r="B863"/>
        </row>
        <row r="864">
          <cell r="A864"/>
          <cell r="B864"/>
        </row>
        <row r="865">
          <cell r="A865"/>
          <cell r="B865"/>
        </row>
        <row r="866">
          <cell r="A866"/>
          <cell r="B866"/>
        </row>
        <row r="867">
          <cell r="A867"/>
          <cell r="B867"/>
        </row>
        <row r="868">
          <cell r="A868"/>
          <cell r="B868"/>
        </row>
        <row r="869">
          <cell r="A869"/>
          <cell r="B869"/>
        </row>
        <row r="870">
          <cell r="A870"/>
          <cell r="B870"/>
        </row>
        <row r="871">
          <cell r="A871"/>
          <cell r="B871"/>
        </row>
        <row r="872">
          <cell r="A872"/>
          <cell r="B872"/>
        </row>
        <row r="873">
          <cell r="A873"/>
          <cell r="B873"/>
        </row>
        <row r="874">
          <cell r="A874"/>
          <cell r="B874"/>
        </row>
        <row r="875">
          <cell r="A875"/>
          <cell r="B875"/>
        </row>
        <row r="876">
          <cell r="A876"/>
          <cell r="B876"/>
        </row>
        <row r="877">
          <cell r="A877"/>
          <cell r="B877"/>
        </row>
        <row r="878">
          <cell r="A878"/>
          <cell r="B878"/>
        </row>
        <row r="879">
          <cell r="A879"/>
          <cell r="B879"/>
        </row>
        <row r="880">
          <cell r="A880"/>
          <cell r="B880"/>
        </row>
        <row r="881">
          <cell r="A881"/>
          <cell r="B881"/>
        </row>
        <row r="882">
          <cell r="A882"/>
          <cell r="B882"/>
        </row>
        <row r="883">
          <cell r="A883"/>
          <cell r="B883"/>
        </row>
        <row r="884">
          <cell r="A884"/>
          <cell r="B884"/>
        </row>
        <row r="885">
          <cell r="A885"/>
          <cell r="B885"/>
        </row>
        <row r="886">
          <cell r="A886"/>
          <cell r="B886"/>
        </row>
        <row r="887">
          <cell r="A887"/>
          <cell r="B887"/>
        </row>
        <row r="888">
          <cell r="A888"/>
          <cell r="B888"/>
        </row>
        <row r="889">
          <cell r="A889"/>
          <cell r="B889"/>
        </row>
        <row r="890">
          <cell r="A890"/>
          <cell r="B890"/>
        </row>
        <row r="891">
          <cell r="A891"/>
          <cell r="B891"/>
        </row>
        <row r="892">
          <cell r="A892"/>
          <cell r="B892"/>
        </row>
        <row r="893">
          <cell r="A893"/>
          <cell r="B893"/>
        </row>
        <row r="894">
          <cell r="A894"/>
          <cell r="B894"/>
        </row>
        <row r="895">
          <cell r="A895"/>
          <cell r="B895"/>
        </row>
        <row r="896">
          <cell r="A896"/>
          <cell r="B896"/>
        </row>
        <row r="897">
          <cell r="A897"/>
          <cell r="B897"/>
        </row>
        <row r="898">
          <cell r="A898"/>
          <cell r="B898"/>
        </row>
        <row r="899">
          <cell r="A899"/>
          <cell r="B899"/>
        </row>
        <row r="900">
          <cell r="A900"/>
          <cell r="B900"/>
        </row>
        <row r="901">
          <cell r="A901"/>
          <cell r="B901"/>
        </row>
        <row r="902">
          <cell r="A902"/>
          <cell r="B902"/>
        </row>
        <row r="903">
          <cell r="A903"/>
          <cell r="B903"/>
        </row>
        <row r="904">
          <cell r="A904"/>
          <cell r="B904"/>
        </row>
        <row r="905">
          <cell r="A905"/>
          <cell r="B905"/>
        </row>
        <row r="906">
          <cell r="A906"/>
          <cell r="B906"/>
        </row>
        <row r="907">
          <cell r="A907"/>
          <cell r="B907"/>
        </row>
        <row r="908">
          <cell r="A908"/>
          <cell r="B908"/>
        </row>
        <row r="909">
          <cell r="A909"/>
          <cell r="B909"/>
        </row>
        <row r="910">
          <cell r="A910"/>
          <cell r="B910"/>
        </row>
        <row r="911">
          <cell r="A911"/>
          <cell r="B911"/>
        </row>
        <row r="912">
          <cell r="A912"/>
          <cell r="B912"/>
        </row>
        <row r="913">
          <cell r="A913"/>
          <cell r="B913"/>
        </row>
        <row r="914">
          <cell r="A914"/>
          <cell r="B914"/>
        </row>
        <row r="915">
          <cell r="A915"/>
          <cell r="B915"/>
        </row>
        <row r="916">
          <cell r="A916"/>
          <cell r="B916"/>
        </row>
        <row r="917">
          <cell r="A917"/>
          <cell r="B917"/>
        </row>
        <row r="918">
          <cell r="A918"/>
          <cell r="B918"/>
        </row>
        <row r="919">
          <cell r="A919"/>
          <cell r="B919"/>
        </row>
        <row r="920">
          <cell r="A920"/>
          <cell r="B920"/>
        </row>
        <row r="921">
          <cell r="A921"/>
          <cell r="B921"/>
        </row>
        <row r="922">
          <cell r="A922"/>
          <cell r="B922"/>
        </row>
        <row r="923">
          <cell r="A923"/>
          <cell r="B923"/>
        </row>
        <row r="924">
          <cell r="A924"/>
          <cell r="B924"/>
        </row>
        <row r="925">
          <cell r="A925"/>
          <cell r="B925"/>
        </row>
        <row r="926">
          <cell r="A926"/>
          <cell r="B926"/>
        </row>
        <row r="927">
          <cell r="A927"/>
          <cell r="B927"/>
        </row>
        <row r="928">
          <cell r="A928"/>
          <cell r="B928"/>
        </row>
        <row r="929">
          <cell r="A929"/>
          <cell r="B929"/>
        </row>
        <row r="930">
          <cell r="A930"/>
          <cell r="B930"/>
        </row>
        <row r="931">
          <cell r="A931"/>
          <cell r="B931"/>
        </row>
        <row r="932">
          <cell r="A932"/>
          <cell r="B932"/>
        </row>
        <row r="933">
          <cell r="A933"/>
          <cell r="B933"/>
        </row>
        <row r="934">
          <cell r="A934"/>
          <cell r="B934"/>
        </row>
        <row r="935">
          <cell r="A935"/>
          <cell r="B935"/>
        </row>
        <row r="936">
          <cell r="A936"/>
          <cell r="B936"/>
        </row>
        <row r="937">
          <cell r="A937"/>
          <cell r="B937"/>
        </row>
        <row r="938">
          <cell r="A938"/>
          <cell r="B938"/>
        </row>
        <row r="939">
          <cell r="A939"/>
          <cell r="B939"/>
        </row>
        <row r="940">
          <cell r="A940"/>
          <cell r="B940"/>
        </row>
        <row r="941">
          <cell r="A941"/>
          <cell r="B941"/>
        </row>
        <row r="942">
          <cell r="A942"/>
          <cell r="B942"/>
        </row>
        <row r="943">
          <cell r="A943"/>
          <cell r="B943"/>
        </row>
        <row r="944">
          <cell r="A944"/>
          <cell r="B944"/>
        </row>
        <row r="945">
          <cell r="A945"/>
          <cell r="B945"/>
        </row>
        <row r="946">
          <cell r="A946"/>
          <cell r="B946"/>
        </row>
        <row r="947">
          <cell r="A947"/>
          <cell r="B947"/>
        </row>
        <row r="948">
          <cell r="A948"/>
          <cell r="B948"/>
        </row>
        <row r="949">
          <cell r="A949"/>
          <cell r="B949"/>
        </row>
        <row r="950">
          <cell r="A950"/>
          <cell r="B950"/>
        </row>
        <row r="951">
          <cell r="A951"/>
          <cell r="B951"/>
        </row>
        <row r="952">
          <cell r="A952"/>
          <cell r="B952"/>
        </row>
        <row r="953">
          <cell r="A953"/>
          <cell r="B953"/>
        </row>
        <row r="954">
          <cell r="A954"/>
          <cell r="B954"/>
        </row>
        <row r="955">
          <cell r="A955"/>
          <cell r="B955"/>
        </row>
        <row r="956">
          <cell r="A956"/>
          <cell r="B956"/>
        </row>
        <row r="957">
          <cell r="A957"/>
          <cell r="B957"/>
        </row>
        <row r="958">
          <cell r="A958"/>
          <cell r="B958"/>
        </row>
        <row r="959">
          <cell r="A959"/>
          <cell r="B959"/>
        </row>
        <row r="960">
          <cell r="A960"/>
          <cell r="B960"/>
        </row>
        <row r="961">
          <cell r="A961"/>
          <cell r="B961"/>
        </row>
        <row r="962">
          <cell r="A962"/>
          <cell r="B962"/>
        </row>
        <row r="963">
          <cell r="A963"/>
          <cell r="B963"/>
        </row>
        <row r="964">
          <cell r="A964"/>
          <cell r="B964"/>
        </row>
        <row r="965">
          <cell r="A965"/>
          <cell r="B965"/>
        </row>
        <row r="966">
          <cell r="A966"/>
          <cell r="B966"/>
        </row>
        <row r="967">
          <cell r="A967"/>
          <cell r="B967"/>
        </row>
        <row r="968">
          <cell r="A968"/>
          <cell r="B968"/>
        </row>
        <row r="969">
          <cell r="A969"/>
          <cell r="B969"/>
        </row>
        <row r="970">
          <cell r="A970"/>
          <cell r="B970"/>
        </row>
        <row r="971">
          <cell r="A971"/>
          <cell r="B971"/>
        </row>
        <row r="972">
          <cell r="A972"/>
          <cell r="B972"/>
        </row>
        <row r="973">
          <cell r="A973"/>
          <cell r="B973"/>
        </row>
        <row r="974">
          <cell r="A974"/>
          <cell r="B974"/>
        </row>
        <row r="975">
          <cell r="A975"/>
          <cell r="B975"/>
        </row>
        <row r="976">
          <cell r="A976"/>
          <cell r="B976"/>
        </row>
        <row r="977">
          <cell r="A977"/>
          <cell r="B977"/>
        </row>
        <row r="978">
          <cell r="A978"/>
          <cell r="B978"/>
        </row>
        <row r="979">
          <cell r="A979"/>
          <cell r="B979"/>
        </row>
        <row r="980">
          <cell r="A980"/>
          <cell r="B980"/>
        </row>
        <row r="981">
          <cell r="A981"/>
          <cell r="B981"/>
        </row>
        <row r="982">
          <cell r="A982"/>
          <cell r="B982"/>
        </row>
        <row r="983">
          <cell r="A983"/>
          <cell r="B983"/>
        </row>
        <row r="984">
          <cell r="A984"/>
          <cell r="B984"/>
        </row>
        <row r="985">
          <cell r="A985"/>
          <cell r="B985"/>
        </row>
        <row r="986">
          <cell r="A986"/>
          <cell r="B986"/>
        </row>
        <row r="987">
          <cell r="A987"/>
          <cell r="B987"/>
        </row>
        <row r="988">
          <cell r="A988"/>
          <cell r="B988"/>
        </row>
        <row r="989">
          <cell r="A989"/>
          <cell r="B989"/>
        </row>
        <row r="990">
          <cell r="A990"/>
          <cell r="B990"/>
        </row>
        <row r="991">
          <cell r="A991"/>
          <cell r="B991"/>
        </row>
        <row r="992">
          <cell r="A992"/>
          <cell r="B992"/>
        </row>
        <row r="993">
          <cell r="A993"/>
          <cell r="B993"/>
        </row>
        <row r="994">
          <cell r="A994"/>
          <cell r="B994"/>
        </row>
        <row r="995">
          <cell r="A995"/>
          <cell r="B995"/>
        </row>
        <row r="996">
          <cell r="A996"/>
          <cell r="B996"/>
        </row>
        <row r="997">
          <cell r="A997"/>
          <cell r="B997"/>
        </row>
        <row r="998">
          <cell r="A998"/>
          <cell r="B998"/>
        </row>
        <row r="999">
          <cell r="A999"/>
          <cell r="B999"/>
        </row>
        <row r="1000">
          <cell r="A1000"/>
          <cell r="B1000"/>
        </row>
        <row r="1001">
          <cell r="A1001"/>
          <cell r="B1001"/>
        </row>
        <row r="1002">
          <cell r="A1002"/>
          <cell r="B1002"/>
        </row>
        <row r="1003">
          <cell r="A1003"/>
          <cell r="B1003"/>
        </row>
        <row r="1004">
          <cell r="A1004"/>
          <cell r="B1004"/>
        </row>
        <row r="1005">
          <cell r="A1005"/>
          <cell r="B1005"/>
        </row>
        <row r="1006">
          <cell r="A1006"/>
          <cell r="B1006"/>
        </row>
        <row r="1007">
          <cell r="A1007"/>
          <cell r="B1007"/>
        </row>
        <row r="1008">
          <cell r="A1008"/>
          <cell r="B1008"/>
        </row>
        <row r="1009">
          <cell r="A1009"/>
          <cell r="B1009"/>
        </row>
        <row r="1010">
          <cell r="A1010"/>
          <cell r="B1010"/>
        </row>
        <row r="1011">
          <cell r="A1011"/>
          <cell r="B1011"/>
        </row>
        <row r="1012">
          <cell r="A1012"/>
          <cell r="B1012"/>
        </row>
        <row r="1013">
          <cell r="A1013"/>
          <cell r="B1013"/>
        </row>
        <row r="1014">
          <cell r="A1014"/>
          <cell r="B1014"/>
        </row>
        <row r="1015">
          <cell r="A1015"/>
          <cell r="B1015"/>
        </row>
        <row r="1016">
          <cell r="A1016"/>
          <cell r="B1016"/>
        </row>
        <row r="1017">
          <cell r="A1017"/>
          <cell r="B1017"/>
        </row>
        <row r="1018">
          <cell r="A1018"/>
          <cell r="B1018"/>
        </row>
        <row r="1019">
          <cell r="A1019"/>
          <cell r="B1019"/>
        </row>
        <row r="1020">
          <cell r="A1020"/>
          <cell r="B1020"/>
        </row>
        <row r="1021">
          <cell r="A1021"/>
          <cell r="B1021"/>
        </row>
        <row r="1022">
          <cell r="A1022"/>
          <cell r="B1022"/>
        </row>
        <row r="1023">
          <cell r="A1023"/>
          <cell r="B1023"/>
        </row>
        <row r="1024">
          <cell r="A1024"/>
          <cell r="B1024"/>
        </row>
        <row r="1025">
          <cell r="A1025"/>
          <cell r="B1025"/>
        </row>
        <row r="1026">
          <cell r="A1026"/>
          <cell r="B1026"/>
        </row>
        <row r="1027">
          <cell r="A1027"/>
          <cell r="B1027"/>
        </row>
        <row r="1028">
          <cell r="A1028"/>
          <cell r="B1028"/>
        </row>
        <row r="1029">
          <cell r="A1029"/>
          <cell r="B1029"/>
        </row>
        <row r="1030">
          <cell r="A1030"/>
          <cell r="B1030"/>
        </row>
        <row r="1031">
          <cell r="A1031"/>
          <cell r="B1031"/>
        </row>
        <row r="1032">
          <cell r="A1032"/>
          <cell r="B1032"/>
        </row>
        <row r="1033">
          <cell r="A1033"/>
          <cell r="B1033"/>
        </row>
        <row r="1034">
          <cell r="A1034"/>
          <cell r="B1034"/>
        </row>
        <row r="1035">
          <cell r="A1035"/>
          <cell r="B1035"/>
        </row>
        <row r="1036">
          <cell r="A1036"/>
          <cell r="B1036"/>
        </row>
        <row r="1037">
          <cell r="A1037"/>
          <cell r="B1037"/>
        </row>
        <row r="1038">
          <cell r="A1038"/>
          <cell r="B1038"/>
        </row>
        <row r="1039">
          <cell r="A1039"/>
          <cell r="B1039"/>
        </row>
        <row r="1040">
          <cell r="A1040"/>
          <cell r="B1040"/>
        </row>
        <row r="1041">
          <cell r="A1041"/>
          <cell r="B1041"/>
        </row>
        <row r="1042">
          <cell r="A1042"/>
          <cell r="B1042"/>
        </row>
        <row r="1043">
          <cell r="A1043"/>
          <cell r="B1043"/>
        </row>
        <row r="1044">
          <cell r="A1044"/>
          <cell r="B1044"/>
        </row>
        <row r="1045">
          <cell r="A1045"/>
          <cell r="B1045"/>
        </row>
        <row r="1046">
          <cell r="A1046"/>
          <cell r="B1046"/>
        </row>
        <row r="1047">
          <cell r="A1047"/>
          <cell r="B1047"/>
        </row>
        <row r="1048">
          <cell r="A1048"/>
          <cell r="B1048"/>
        </row>
        <row r="1049">
          <cell r="A1049"/>
          <cell r="B1049"/>
        </row>
        <row r="1050">
          <cell r="A1050"/>
          <cell r="B1050"/>
        </row>
        <row r="1051">
          <cell r="A1051"/>
          <cell r="B1051"/>
        </row>
        <row r="1052">
          <cell r="A1052"/>
          <cell r="B1052"/>
        </row>
        <row r="1053">
          <cell r="A1053"/>
          <cell r="B1053"/>
        </row>
        <row r="1054">
          <cell r="A1054"/>
          <cell r="B1054"/>
        </row>
        <row r="1055">
          <cell r="A1055"/>
          <cell r="B1055"/>
        </row>
        <row r="1056">
          <cell r="A1056"/>
          <cell r="B1056"/>
        </row>
        <row r="1057">
          <cell r="A1057"/>
          <cell r="B1057"/>
        </row>
        <row r="1058">
          <cell r="A1058"/>
          <cell r="B1058"/>
        </row>
        <row r="1059">
          <cell r="A1059"/>
          <cell r="B1059"/>
        </row>
        <row r="1060">
          <cell r="A1060"/>
          <cell r="B1060"/>
        </row>
        <row r="1061">
          <cell r="A1061"/>
          <cell r="B1061"/>
        </row>
        <row r="1062">
          <cell r="A1062"/>
          <cell r="B1062"/>
        </row>
        <row r="1063">
          <cell r="A1063"/>
          <cell r="B1063"/>
        </row>
        <row r="1064">
          <cell r="A1064"/>
          <cell r="B1064"/>
        </row>
        <row r="1065">
          <cell r="A1065"/>
          <cell r="B1065"/>
        </row>
        <row r="1066">
          <cell r="A1066"/>
          <cell r="B1066"/>
        </row>
        <row r="1067">
          <cell r="A1067"/>
          <cell r="B1067"/>
        </row>
        <row r="1068">
          <cell r="A1068"/>
          <cell r="B1068"/>
        </row>
        <row r="1069">
          <cell r="A1069"/>
          <cell r="B1069"/>
        </row>
        <row r="1070">
          <cell r="A1070"/>
          <cell r="B1070"/>
        </row>
        <row r="1071">
          <cell r="A1071"/>
          <cell r="B1071"/>
        </row>
        <row r="1072">
          <cell r="A1072"/>
          <cell r="B1072"/>
        </row>
        <row r="1073">
          <cell r="A1073"/>
          <cell r="B1073"/>
        </row>
        <row r="1074">
          <cell r="A1074"/>
          <cell r="B1074"/>
        </row>
        <row r="1075">
          <cell r="A1075"/>
          <cell r="B1075"/>
        </row>
        <row r="1076">
          <cell r="A1076"/>
          <cell r="B1076"/>
        </row>
        <row r="1077">
          <cell r="A1077"/>
          <cell r="B1077"/>
        </row>
        <row r="1078">
          <cell r="A1078"/>
          <cell r="B1078"/>
        </row>
        <row r="1079">
          <cell r="A1079"/>
          <cell r="B1079"/>
        </row>
        <row r="1080">
          <cell r="A1080"/>
          <cell r="B1080"/>
        </row>
        <row r="1081">
          <cell r="A1081"/>
          <cell r="B1081"/>
        </row>
        <row r="1082">
          <cell r="A1082"/>
          <cell r="B1082"/>
        </row>
        <row r="1083">
          <cell r="A1083"/>
          <cell r="B1083"/>
        </row>
        <row r="1084">
          <cell r="A1084"/>
          <cell r="B1084"/>
        </row>
        <row r="1085">
          <cell r="A1085"/>
          <cell r="B1085"/>
        </row>
        <row r="1086">
          <cell r="A1086"/>
          <cell r="B1086"/>
        </row>
        <row r="1087">
          <cell r="A1087"/>
          <cell r="B1087"/>
        </row>
        <row r="1088">
          <cell r="A1088"/>
          <cell r="B1088"/>
        </row>
        <row r="1089">
          <cell r="A1089"/>
          <cell r="B1089"/>
        </row>
        <row r="1090">
          <cell r="A1090"/>
          <cell r="B1090"/>
        </row>
        <row r="1091">
          <cell r="A1091"/>
          <cell r="B1091"/>
        </row>
        <row r="1092">
          <cell r="A1092"/>
          <cell r="B1092"/>
        </row>
        <row r="1093">
          <cell r="A1093"/>
          <cell r="B1093"/>
        </row>
        <row r="1094">
          <cell r="A1094"/>
          <cell r="B1094"/>
        </row>
        <row r="1095">
          <cell r="A1095"/>
          <cell r="B1095"/>
        </row>
        <row r="1096">
          <cell r="A1096"/>
          <cell r="B1096"/>
        </row>
        <row r="1097">
          <cell r="A1097"/>
          <cell r="B1097"/>
        </row>
        <row r="1098">
          <cell r="A1098"/>
          <cell r="B1098"/>
        </row>
        <row r="1099">
          <cell r="A1099"/>
          <cell r="B1099"/>
        </row>
        <row r="1100">
          <cell r="A1100"/>
          <cell r="B1100"/>
        </row>
        <row r="1101">
          <cell r="A1101"/>
          <cell r="B1101"/>
        </row>
        <row r="1102">
          <cell r="A1102"/>
          <cell r="B1102"/>
        </row>
        <row r="1103">
          <cell r="A1103"/>
          <cell r="B1103"/>
        </row>
        <row r="1104">
          <cell r="A1104"/>
          <cell r="B1104"/>
        </row>
        <row r="1105">
          <cell r="A1105"/>
          <cell r="B1105"/>
        </row>
        <row r="1106">
          <cell r="A1106"/>
          <cell r="B1106"/>
        </row>
        <row r="1107">
          <cell r="A1107"/>
          <cell r="B1107"/>
        </row>
        <row r="1108">
          <cell r="A1108"/>
          <cell r="B1108"/>
        </row>
        <row r="1109">
          <cell r="A1109"/>
          <cell r="B1109"/>
        </row>
        <row r="1110">
          <cell r="A1110"/>
          <cell r="B1110"/>
        </row>
        <row r="1111">
          <cell r="A1111"/>
          <cell r="B1111"/>
        </row>
        <row r="1112">
          <cell r="A1112"/>
          <cell r="B1112"/>
        </row>
        <row r="1113">
          <cell r="A1113"/>
          <cell r="B1113"/>
        </row>
        <row r="1114">
          <cell r="A1114"/>
          <cell r="B1114"/>
        </row>
        <row r="1115">
          <cell r="A1115"/>
          <cell r="B1115"/>
        </row>
        <row r="1116">
          <cell r="A1116"/>
          <cell r="B1116"/>
        </row>
        <row r="1117">
          <cell r="A1117"/>
          <cell r="B1117"/>
        </row>
        <row r="1118">
          <cell r="A1118"/>
          <cell r="B1118"/>
        </row>
        <row r="1119">
          <cell r="A1119"/>
          <cell r="B1119"/>
        </row>
        <row r="1120">
          <cell r="A1120"/>
          <cell r="B1120"/>
        </row>
        <row r="1121">
          <cell r="A1121"/>
          <cell r="B1121"/>
        </row>
        <row r="1122">
          <cell r="A1122"/>
          <cell r="B1122"/>
        </row>
        <row r="1123">
          <cell r="A1123"/>
          <cell r="B1123"/>
        </row>
        <row r="1124">
          <cell r="A1124"/>
          <cell r="B1124"/>
        </row>
        <row r="1125">
          <cell r="A1125"/>
          <cell r="B1125"/>
        </row>
        <row r="1126">
          <cell r="A1126"/>
          <cell r="B1126"/>
        </row>
        <row r="1127">
          <cell r="A1127"/>
          <cell r="B1127"/>
        </row>
        <row r="1128">
          <cell r="A1128"/>
          <cell r="B1128"/>
        </row>
        <row r="1129">
          <cell r="A1129"/>
          <cell r="B1129"/>
        </row>
        <row r="1130">
          <cell r="A1130"/>
          <cell r="B1130"/>
        </row>
        <row r="1131">
          <cell r="A1131"/>
          <cell r="B1131"/>
        </row>
        <row r="1132">
          <cell r="A1132"/>
          <cell r="B1132"/>
        </row>
        <row r="1133">
          <cell r="A1133"/>
          <cell r="B1133"/>
        </row>
        <row r="1134">
          <cell r="A1134"/>
          <cell r="B1134"/>
        </row>
        <row r="1135">
          <cell r="A1135"/>
          <cell r="B1135"/>
        </row>
        <row r="1136">
          <cell r="A1136"/>
          <cell r="B1136"/>
        </row>
        <row r="1137">
          <cell r="A1137"/>
          <cell r="B1137"/>
        </row>
        <row r="1138">
          <cell r="A1138"/>
          <cell r="B1138"/>
        </row>
        <row r="1139">
          <cell r="A1139"/>
          <cell r="B1139"/>
        </row>
        <row r="1140">
          <cell r="A1140"/>
          <cell r="B1140"/>
        </row>
        <row r="1141">
          <cell r="A1141"/>
          <cell r="B1141"/>
        </row>
        <row r="1142">
          <cell r="A1142"/>
          <cell r="B1142"/>
        </row>
        <row r="1143">
          <cell r="A1143"/>
          <cell r="B1143"/>
        </row>
        <row r="1144">
          <cell r="A1144"/>
          <cell r="B1144"/>
        </row>
        <row r="1145">
          <cell r="A1145"/>
          <cell r="B1145"/>
        </row>
        <row r="1146">
          <cell r="A1146"/>
          <cell r="B1146"/>
        </row>
        <row r="1147">
          <cell r="A1147"/>
          <cell r="B1147"/>
        </row>
        <row r="1148">
          <cell r="A1148"/>
          <cell r="B1148"/>
        </row>
        <row r="1149">
          <cell r="A1149"/>
          <cell r="B1149"/>
        </row>
        <row r="1150">
          <cell r="A1150"/>
          <cell r="B1150"/>
        </row>
        <row r="1151">
          <cell r="A1151"/>
          <cell r="B1151"/>
        </row>
        <row r="1152">
          <cell r="A1152"/>
          <cell r="B1152"/>
        </row>
        <row r="1153">
          <cell r="A1153"/>
          <cell r="B1153"/>
        </row>
        <row r="1154">
          <cell r="A1154"/>
          <cell r="B1154"/>
        </row>
        <row r="1155">
          <cell r="A1155"/>
          <cell r="B1155"/>
        </row>
        <row r="1156">
          <cell r="A1156"/>
          <cell r="B1156"/>
        </row>
        <row r="1157">
          <cell r="A1157"/>
          <cell r="B1157"/>
        </row>
        <row r="1158">
          <cell r="A1158"/>
          <cell r="B1158"/>
        </row>
        <row r="1159">
          <cell r="A1159"/>
          <cell r="B1159"/>
        </row>
        <row r="1160">
          <cell r="A1160"/>
          <cell r="B1160"/>
        </row>
        <row r="1161">
          <cell r="A1161"/>
          <cell r="B1161"/>
        </row>
        <row r="1162">
          <cell r="A1162"/>
          <cell r="B1162"/>
        </row>
        <row r="1163">
          <cell r="A1163"/>
          <cell r="B1163"/>
        </row>
        <row r="1164">
          <cell r="A1164"/>
          <cell r="B1164"/>
        </row>
        <row r="1165">
          <cell r="A1165"/>
          <cell r="B1165"/>
        </row>
        <row r="1166">
          <cell r="A1166"/>
          <cell r="B1166"/>
        </row>
        <row r="1167">
          <cell r="A1167"/>
          <cell r="B1167"/>
        </row>
        <row r="1168">
          <cell r="A1168"/>
          <cell r="B1168"/>
        </row>
        <row r="1169">
          <cell r="A1169"/>
          <cell r="B1169"/>
        </row>
        <row r="1170">
          <cell r="A1170"/>
          <cell r="B1170"/>
        </row>
        <row r="1171">
          <cell r="A1171"/>
          <cell r="B1171"/>
        </row>
        <row r="1172">
          <cell r="A1172"/>
          <cell r="B1172"/>
        </row>
        <row r="1173">
          <cell r="A1173"/>
          <cell r="B1173"/>
        </row>
        <row r="1174">
          <cell r="A1174"/>
          <cell r="B1174"/>
        </row>
        <row r="1175">
          <cell r="A1175"/>
          <cell r="B1175"/>
        </row>
        <row r="1176">
          <cell r="A1176"/>
          <cell r="B1176"/>
        </row>
        <row r="1177">
          <cell r="A1177"/>
          <cell r="B1177"/>
        </row>
        <row r="1178">
          <cell r="A1178"/>
          <cell r="B1178"/>
        </row>
        <row r="1179">
          <cell r="A1179"/>
          <cell r="B1179"/>
        </row>
        <row r="1180">
          <cell r="A1180"/>
          <cell r="B1180"/>
        </row>
        <row r="1181">
          <cell r="A1181"/>
          <cell r="B1181"/>
        </row>
        <row r="1182">
          <cell r="A1182"/>
          <cell r="B1182"/>
        </row>
        <row r="1183">
          <cell r="A1183"/>
          <cell r="B1183"/>
        </row>
        <row r="1184">
          <cell r="A1184"/>
          <cell r="B1184"/>
        </row>
        <row r="1185">
          <cell r="A1185"/>
          <cell r="B1185"/>
        </row>
        <row r="1186">
          <cell r="A1186"/>
          <cell r="B1186"/>
        </row>
        <row r="1187">
          <cell r="A1187"/>
          <cell r="B1187"/>
        </row>
        <row r="1188">
          <cell r="A1188"/>
          <cell r="B1188"/>
        </row>
        <row r="1189">
          <cell r="A1189"/>
          <cell r="B1189"/>
        </row>
        <row r="1190">
          <cell r="A1190"/>
          <cell r="B1190"/>
        </row>
        <row r="1191">
          <cell r="A1191"/>
          <cell r="B1191"/>
        </row>
        <row r="1192">
          <cell r="A1192"/>
          <cell r="B1192"/>
        </row>
        <row r="1193">
          <cell r="A1193"/>
          <cell r="B1193"/>
        </row>
        <row r="1194">
          <cell r="A1194"/>
          <cell r="B1194"/>
        </row>
        <row r="1195">
          <cell r="A1195"/>
          <cell r="B1195"/>
        </row>
        <row r="1196">
          <cell r="A1196"/>
          <cell r="B1196"/>
        </row>
        <row r="1197">
          <cell r="A1197"/>
          <cell r="B1197"/>
        </row>
        <row r="1198">
          <cell r="A1198"/>
          <cell r="B1198"/>
        </row>
        <row r="1199">
          <cell r="A1199"/>
          <cell r="B1199"/>
        </row>
        <row r="1200">
          <cell r="A1200"/>
          <cell r="B1200"/>
        </row>
        <row r="1201">
          <cell r="A1201"/>
          <cell r="B1201"/>
        </row>
        <row r="1202">
          <cell r="A1202"/>
          <cell r="B1202"/>
        </row>
        <row r="1203">
          <cell r="A1203"/>
          <cell r="B1203"/>
        </row>
        <row r="1204">
          <cell r="A1204"/>
          <cell r="B1204"/>
        </row>
        <row r="1205">
          <cell r="A1205"/>
          <cell r="B1205"/>
        </row>
        <row r="1206">
          <cell r="A1206"/>
          <cell r="B1206"/>
        </row>
        <row r="1207">
          <cell r="A1207"/>
          <cell r="B1207"/>
        </row>
        <row r="1208">
          <cell r="A1208"/>
          <cell r="B1208"/>
        </row>
        <row r="1209">
          <cell r="A1209"/>
          <cell r="B1209"/>
        </row>
        <row r="1210">
          <cell r="A1210"/>
          <cell r="B1210"/>
        </row>
        <row r="1211">
          <cell r="A1211"/>
          <cell r="B1211"/>
        </row>
        <row r="1212">
          <cell r="A1212"/>
          <cell r="B1212"/>
        </row>
        <row r="1213">
          <cell r="A1213"/>
          <cell r="B1213"/>
        </row>
        <row r="1214">
          <cell r="A1214"/>
          <cell r="B1214"/>
        </row>
        <row r="1215">
          <cell r="A1215"/>
          <cell r="B1215"/>
        </row>
        <row r="1216">
          <cell r="A1216"/>
          <cell r="B1216"/>
        </row>
        <row r="1217">
          <cell r="A1217"/>
          <cell r="B1217"/>
        </row>
        <row r="1218">
          <cell r="A1218"/>
          <cell r="B1218"/>
        </row>
        <row r="1219">
          <cell r="A1219"/>
          <cell r="B1219"/>
        </row>
        <row r="1220">
          <cell r="A1220"/>
          <cell r="B1220"/>
        </row>
        <row r="1221">
          <cell r="A1221"/>
          <cell r="B1221"/>
        </row>
        <row r="1222">
          <cell r="A1222"/>
          <cell r="B1222"/>
        </row>
        <row r="1223">
          <cell r="A1223"/>
          <cell r="B1223"/>
        </row>
        <row r="1224">
          <cell r="A1224"/>
          <cell r="B1224"/>
        </row>
        <row r="1225">
          <cell r="A1225"/>
          <cell r="B1225"/>
        </row>
        <row r="1226">
          <cell r="A1226"/>
          <cell r="B1226"/>
        </row>
        <row r="1227">
          <cell r="A1227"/>
          <cell r="B1227"/>
        </row>
        <row r="1228">
          <cell r="A1228"/>
          <cell r="B1228"/>
        </row>
        <row r="1229">
          <cell r="A1229"/>
          <cell r="B1229"/>
        </row>
        <row r="1230">
          <cell r="A1230"/>
          <cell r="B1230"/>
        </row>
        <row r="1231">
          <cell r="A1231"/>
          <cell r="B1231"/>
        </row>
        <row r="1232">
          <cell r="A1232"/>
          <cell r="B1232"/>
        </row>
        <row r="1233">
          <cell r="A1233"/>
          <cell r="B1233"/>
        </row>
        <row r="1234">
          <cell r="A1234"/>
          <cell r="B1234"/>
        </row>
        <row r="1235">
          <cell r="A1235"/>
          <cell r="B1235"/>
        </row>
        <row r="1236">
          <cell r="A1236"/>
          <cell r="B1236"/>
        </row>
        <row r="1237">
          <cell r="A1237"/>
          <cell r="B1237"/>
        </row>
        <row r="1238">
          <cell r="A1238"/>
          <cell r="B1238"/>
        </row>
        <row r="1239">
          <cell r="A1239"/>
          <cell r="B1239"/>
        </row>
        <row r="1240">
          <cell r="A1240"/>
          <cell r="B1240"/>
        </row>
        <row r="1241">
          <cell r="A1241"/>
          <cell r="B1241"/>
        </row>
        <row r="1242">
          <cell r="A1242"/>
          <cell r="B1242"/>
        </row>
        <row r="1243">
          <cell r="A1243"/>
          <cell r="B1243"/>
        </row>
        <row r="1244">
          <cell r="A1244"/>
          <cell r="B1244"/>
        </row>
        <row r="1245">
          <cell r="A1245"/>
          <cell r="B1245"/>
        </row>
        <row r="1246">
          <cell r="A1246"/>
          <cell r="B1246"/>
        </row>
        <row r="1247">
          <cell r="A1247"/>
          <cell r="B1247"/>
        </row>
        <row r="1248">
          <cell r="A1248"/>
          <cell r="B1248"/>
        </row>
        <row r="1249">
          <cell r="A1249"/>
          <cell r="B1249"/>
        </row>
        <row r="1250">
          <cell r="A1250"/>
          <cell r="B1250"/>
        </row>
        <row r="1251">
          <cell r="A1251"/>
          <cell r="B1251"/>
        </row>
        <row r="1252">
          <cell r="A1252"/>
          <cell r="B1252"/>
        </row>
        <row r="1253">
          <cell r="A1253"/>
          <cell r="B1253"/>
        </row>
        <row r="1254">
          <cell r="A1254"/>
          <cell r="B1254"/>
        </row>
        <row r="1255">
          <cell r="A1255"/>
          <cell r="B1255"/>
        </row>
        <row r="1256">
          <cell r="A1256"/>
          <cell r="B1256"/>
        </row>
        <row r="1257">
          <cell r="A1257"/>
          <cell r="B1257"/>
        </row>
        <row r="1258">
          <cell r="A1258"/>
          <cell r="B1258"/>
        </row>
        <row r="1259">
          <cell r="A1259"/>
          <cell r="B1259"/>
        </row>
        <row r="1260">
          <cell r="A1260"/>
          <cell r="B1260"/>
        </row>
        <row r="1261">
          <cell r="A1261"/>
          <cell r="B1261"/>
        </row>
        <row r="1262">
          <cell r="A1262"/>
          <cell r="B1262"/>
        </row>
        <row r="1263">
          <cell r="A1263"/>
          <cell r="B1263"/>
        </row>
        <row r="1264">
          <cell r="A1264"/>
          <cell r="B1264"/>
        </row>
        <row r="1265">
          <cell r="A1265"/>
          <cell r="B1265"/>
        </row>
        <row r="1266">
          <cell r="A1266"/>
          <cell r="B1266"/>
        </row>
        <row r="1267">
          <cell r="A1267"/>
          <cell r="B1267"/>
        </row>
        <row r="1268">
          <cell r="A1268"/>
          <cell r="B1268"/>
        </row>
        <row r="1269">
          <cell r="A1269"/>
          <cell r="B1269"/>
        </row>
        <row r="1270">
          <cell r="A1270"/>
          <cell r="B1270"/>
        </row>
        <row r="1271">
          <cell r="A1271"/>
          <cell r="B1271"/>
        </row>
        <row r="1272">
          <cell r="A1272"/>
          <cell r="B1272"/>
        </row>
        <row r="1273">
          <cell r="A1273"/>
          <cell r="B1273"/>
        </row>
        <row r="1274">
          <cell r="A1274"/>
          <cell r="B1274"/>
        </row>
        <row r="1275">
          <cell r="A1275"/>
          <cell r="B1275"/>
        </row>
        <row r="1276">
          <cell r="A1276"/>
          <cell r="B1276"/>
        </row>
        <row r="1277">
          <cell r="A1277"/>
          <cell r="B1277"/>
        </row>
        <row r="1278">
          <cell r="A1278"/>
          <cell r="B1278"/>
        </row>
        <row r="1279">
          <cell r="A1279"/>
          <cell r="B1279"/>
        </row>
        <row r="1280">
          <cell r="A1280"/>
          <cell r="B1280"/>
        </row>
        <row r="1281">
          <cell r="A1281"/>
          <cell r="B1281"/>
        </row>
        <row r="1282">
          <cell r="A1282"/>
          <cell r="B1282"/>
        </row>
        <row r="1283">
          <cell r="A1283"/>
          <cell r="B1283"/>
        </row>
        <row r="1284">
          <cell r="A1284"/>
          <cell r="B1284"/>
        </row>
        <row r="1285">
          <cell r="A1285"/>
          <cell r="B1285"/>
        </row>
        <row r="1286">
          <cell r="A1286"/>
          <cell r="B1286"/>
        </row>
        <row r="1287">
          <cell r="A1287"/>
          <cell r="B1287"/>
        </row>
        <row r="1288">
          <cell r="A1288"/>
          <cell r="B1288"/>
        </row>
        <row r="1289">
          <cell r="A1289"/>
          <cell r="B1289"/>
        </row>
        <row r="1290">
          <cell r="A1290"/>
          <cell r="B1290"/>
        </row>
        <row r="1291">
          <cell r="A1291"/>
          <cell r="B1291"/>
        </row>
        <row r="1292">
          <cell r="A1292"/>
          <cell r="B1292"/>
        </row>
        <row r="1293">
          <cell r="A1293"/>
          <cell r="B1293"/>
        </row>
        <row r="1294">
          <cell r="A1294"/>
          <cell r="B1294"/>
        </row>
        <row r="1295">
          <cell r="A1295"/>
          <cell r="B1295"/>
        </row>
        <row r="1296">
          <cell r="A1296"/>
          <cell r="B1296"/>
        </row>
        <row r="1297">
          <cell r="A1297"/>
          <cell r="B1297"/>
        </row>
        <row r="1298">
          <cell r="A1298"/>
          <cell r="B1298"/>
        </row>
        <row r="1299">
          <cell r="A1299"/>
          <cell r="B1299"/>
        </row>
        <row r="1300">
          <cell r="A1300"/>
          <cell r="B1300"/>
        </row>
        <row r="1301">
          <cell r="A1301"/>
          <cell r="B1301"/>
        </row>
        <row r="1302">
          <cell r="A1302"/>
          <cell r="B1302"/>
        </row>
        <row r="1303">
          <cell r="A1303"/>
          <cell r="B1303"/>
        </row>
        <row r="1304">
          <cell r="A1304"/>
          <cell r="B1304"/>
        </row>
        <row r="1305">
          <cell r="A1305"/>
          <cell r="B1305"/>
        </row>
        <row r="1306">
          <cell r="A1306"/>
          <cell r="B1306"/>
        </row>
        <row r="1307">
          <cell r="A1307"/>
          <cell r="B1307"/>
        </row>
        <row r="1308">
          <cell r="A1308"/>
          <cell r="B1308"/>
        </row>
        <row r="1309">
          <cell r="A1309"/>
          <cell r="B1309"/>
        </row>
        <row r="1310">
          <cell r="A1310"/>
          <cell r="B1310"/>
        </row>
        <row r="1311">
          <cell r="A1311"/>
          <cell r="B1311"/>
        </row>
        <row r="1312">
          <cell r="A1312"/>
          <cell r="B1312"/>
        </row>
        <row r="1313">
          <cell r="A1313"/>
          <cell r="B1313"/>
        </row>
        <row r="1314">
          <cell r="A1314"/>
          <cell r="B1314"/>
        </row>
        <row r="1315">
          <cell r="A1315"/>
          <cell r="B1315"/>
        </row>
        <row r="1316">
          <cell r="A1316"/>
          <cell r="B1316"/>
        </row>
        <row r="1317">
          <cell r="A1317"/>
          <cell r="B1317"/>
        </row>
        <row r="1318">
          <cell r="A1318"/>
          <cell r="B1318"/>
        </row>
        <row r="1319">
          <cell r="A1319"/>
          <cell r="B1319"/>
        </row>
        <row r="1320">
          <cell r="A1320"/>
          <cell r="B1320"/>
        </row>
        <row r="1321">
          <cell r="A1321"/>
          <cell r="B1321"/>
        </row>
        <row r="1322">
          <cell r="A1322"/>
          <cell r="B1322"/>
        </row>
        <row r="1323">
          <cell r="A1323"/>
          <cell r="B1323"/>
        </row>
        <row r="1324">
          <cell r="A1324"/>
          <cell r="B1324"/>
        </row>
        <row r="1325">
          <cell r="A1325"/>
          <cell r="B1325"/>
        </row>
        <row r="1326">
          <cell r="A1326"/>
          <cell r="B1326"/>
        </row>
        <row r="1327">
          <cell r="A1327"/>
          <cell r="B1327"/>
        </row>
        <row r="1328">
          <cell r="A1328"/>
          <cell r="B1328"/>
        </row>
        <row r="1329">
          <cell r="A1329"/>
          <cell r="B1329"/>
        </row>
        <row r="1330">
          <cell r="A1330"/>
          <cell r="B1330"/>
        </row>
        <row r="1331">
          <cell r="A1331"/>
          <cell r="B1331"/>
        </row>
        <row r="1332">
          <cell r="A1332"/>
          <cell r="B1332"/>
        </row>
        <row r="1333">
          <cell r="A1333"/>
          <cell r="B1333"/>
        </row>
        <row r="1334">
          <cell r="A1334"/>
          <cell r="B1334"/>
        </row>
        <row r="1335">
          <cell r="A1335"/>
          <cell r="B1335"/>
        </row>
        <row r="1336">
          <cell r="A1336"/>
          <cell r="B1336"/>
        </row>
        <row r="1337">
          <cell r="A1337"/>
          <cell r="B1337"/>
        </row>
        <row r="1338">
          <cell r="A1338"/>
          <cell r="B1338"/>
        </row>
        <row r="1339">
          <cell r="A1339"/>
          <cell r="B1339"/>
        </row>
        <row r="1340">
          <cell r="A1340"/>
          <cell r="B1340"/>
        </row>
        <row r="1341">
          <cell r="A1341"/>
          <cell r="B1341"/>
        </row>
        <row r="1342">
          <cell r="A1342"/>
          <cell r="B1342"/>
        </row>
        <row r="1343">
          <cell r="A1343"/>
          <cell r="B1343"/>
        </row>
        <row r="1344">
          <cell r="A1344"/>
          <cell r="B1344"/>
        </row>
        <row r="1345">
          <cell r="A1345"/>
          <cell r="B1345"/>
        </row>
        <row r="1346">
          <cell r="A1346"/>
          <cell r="B1346"/>
        </row>
        <row r="1347">
          <cell r="A1347"/>
          <cell r="B1347"/>
        </row>
        <row r="1348">
          <cell r="A1348"/>
          <cell r="B1348"/>
        </row>
        <row r="1349">
          <cell r="A1349"/>
          <cell r="B1349"/>
        </row>
        <row r="1350">
          <cell r="A1350"/>
          <cell r="B1350"/>
        </row>
        <row r="1351">
          <cell r="A1351"/>
          <cell r="B1351"/>
        </row>
        <row r="1352">
          <cell r="A1352"/>
          <cell r="B1352"/>
        </row>
        <row r="1353">
          <cell r="A1353"/>
          <cell r="B1353"/>
        </row>
        <row r="1354">
          <cell r="A1354"/>
          <cell r="B1354"/>
        </row>
        <row r="1355">
          <cell r="A1355"/>
          <cell r="B1355"/>
        </row>
        <row r="1356">
          <cell r="A1356"/>
          <cell r="B1356"/>
        </row>
        <row r="1357">
          <cell r="A1357"/>
          <cell r="B1357"/>
        </row>
        <row r="1358">
          <cell r="A1358"/>
          <cell r="B1358"/>
        </row>
        <row r="1359">
          <cell r="A1359"/>
          <cell r="B1359"/>
        </row>
        <row r="1360">
          <cell r="A1360"/>
          <cell r="B1360"/>
        </row>
        <row r="1361">
          <cell r="A1361"/>
          <cell r="B1361"/>
        </row>
        <row r="1362">
          <cell r="A1362"/>
          <cell r="B1362"/>
        </row>
        <row r="1363">
          <cell r="A1363"/>
          <cell r="B1363"/>
        </row>
        <row r="1364">
          <cell r="A1364"/>
          <cell r="B1364"/>
        </row>
        <row r="1365">
          <cell r="A1365"/>
          <cell r="B1365"/>
        </row>
        <row r="1366">
          <cell r="A1366"/>
          <cell r="B1366"/>
        </row>
        <row r="1367">
          <cell r="A1367"/>
          <cell r="B1367"/>
        </row>
        <row r="1368">
          <cell r="A1368"/>
          <cell r="B1368"/>
        </row>
        <row r="1369">
          <cell r="A1369"/>
          <cell r="B1369"/>
        </row>
        <row r="1370">
          <cell r="A1370"/>
          <cell r="B1370"/>
        </row>
        <row r="1371">
          <cell r="A1371"/>
          <cell r="B1371"/>
        </row>
        <row r="1372">
          <cell r="A1372"/>
          <cell r="B1372"/>
        </row>
        <row r="1373">
          <cell r="A1373"/>
          <cell r="B1373"/>
        </row>
        <row r="1374">
          <cell r="A1374"/>
          <cell r="B1374"/>
        </row>
        <row r="1375">
          <cell r="A1375"/>
          <cell r="B1375"/>
        </row>
        <row r="1376">
          <cell r="A1376"/>
          <cell r="B1376"/>
        </row>
        <row r="1377">
          <cell r="A1377"/>
          <cell r="B1377"/>
        </row>
        <row r="1378">
          <cell r="A1378"/>
          <cell r="B1378"/>
        </row>
        <row r="1379">
          <cell r="A1379"/>
          <cell r="B1379"/>
        </row>
        <row r="1380">
          <cell r="A1380"/>
          <cell r="B1380"/>
        </row>
        <row r="1381">
          <cell r="A1381"/>
          <cell r="B1381"/>
        </row>
        <row r="1382">
          <cell r="A1382"/>
          <cell r="B1382"/>
        </row>
        <row r="1383">
          <cell r="A1383"/>
          <cell r="B1383"/>
        </row>
        <row r="1384">
          <cell r="A1384"/>
          <cell r="B1384"/>
        </row>
        <row r="1385">
          <cell r="A1385"/>
          <cell r="B1385"/>
        </row>
        <row r="1386">
          <cell r="A1386"/>
          <cell r="B1386"/>
        </row>
        <row r="1387">
          <cell r="A1387"/>
          <cell r="B1387"/>
        </row>
        <row r="1388">
          <cell r="A1388"/>
          <cell r="B1388"/>
        </row>
        <row r="1389">
          <cell r="A1389"/>
          <cell r="B1389"/>
        </row>
        <row r="1390">
          <cell r="A1390"/>
          <cell r="B1390"/>
        </row>
        <row r="1391">
          <cell r="A1391"/>
          <cell r="B1391"/>
        </row>
        <row r="1392">
          <cell r="A1392"/>
          <cell r="B1392"/>
        </row>
        <row r="1393">
          <cell r="A1393"/>
          <cell r="B1393"/>
        </row>
        <row r="1394">
          <cell r="A1394"/>
          <cell r="B1394"/>
        </row>
        <row r="1395">
          <cell r="A1395"/>
          <cell r="B1395"/>
        </row>
        <row r="1396">
          <cell r="A1396"/>
          <cell r="B1396"/>
        </row>
        <row r="1397">
          <cell r="A1397"/>
          <cell r="B1397"/>
        </row>
        <row r="1398">
          <cell r="A1398"/>
          <cell r="B1398"/>
        </row>
        <row r="1399">
          <cell r="A1399"/>
          <cell r="B1399"/>
        </row>
        <row r="1400">
          <cell r="A1400"/>
          <cell r="B1400"/>
        </row>
        <row r="1401">
          <cell r="A1401"/>
          <cell r="B1401"/>
        </row>
        <row r="1402">
          <cell r="A1402"/>
          <cell r="B1402"/>
        </row>
        <row r="1403">
          <cell r="A1403"/>
          <cell r="B1403"/>
        </row>
        <row r="1404">
          <cell r="A1404"/>
          <cell r="B1404"/>
        </row>
        <row r="1405">
          <cell r="A1405"/>
          <cell r="B1405"/>
        </row>
        <row r="1406">
          <cell r="A1406"/>
          <cell r="B1406"/>
        </row>
        <row r="1407">
          <cell r="A1407"/>
          <cell r="B1407"/>
        </row>
        <row r="1408">
          <cell r="A1408"/>
          <cell r="B1408"/>
        </row>
        <row r="1409">
          <cell r="A1409"/>
          <cell r="B1409"/>
        </row>
        <row r="1410">
          <cell r="A1410"/>
          <cell r="B1410"/>
        </row>
        <row r="1411">
          <cell r="A1411"/>
          <cell r="B1411"/>
        </row>
        <row r="1412">
          <cell r="A1412"/>
          <cell r="B1412"/>
        </row>
        <row r="1413">
          <cell r="A1413"/>
          <cell r="B1413"/>
        </row>
        <row r="1414">
          <cell r="A1414"/>
          <cell r="B1414"/>
        </row>
        <row r="1415">
          <cell r="A1415"/>
          <cell r="B1415"/>
        </row>
        <row r="1416">
          <cell r="A1416"/>
          <cell r="B1416"/>
        </row>
        <row r="1417">
          <cell r="A1417"/>
          <cell r="B1417"/>
        </row>
        <row r="1418">
          <cell r="A1418"/>
          <cell r="B1418"/>
        </row>
        <row r="1419">
          <cell r="A1419"/>
          <cell r="B1419"/>
        </row>
        <row r="1420">
          <cell r="A1420"/>
          <cell r="B1420"/>
        </row>
        <row r="1421">
          <cell r="A1421"/>
          <cell r="B1421"/>
        </row>
        <row r="1422">
          <cell r="A1422"/>
          <cell r="B1422"/>
        </row>
        <row r="1423">
          <cell r="A1423"/>
          <cell r="B1423"/>
        </row>
        <row r="1424">
          <cell r="A1424"/>
          <cell r="B1424"/>
        </row>
        <row r="1425">
          <cell r="A1425"/>
          <cell r="B1425"/>
        </row>
        <row r="1426">
          <cell r="A1426"/>
          <cell r="B1426"/>
        </row>
        <row r="1427">
          <cell r="A1427"/>
          <cell r="B1427"/>
        </row>
        <row r="1428">
          <cell r="A1428"/>
          <cell r="B1428"/>
        </row>
        <row r="1429">
          <cell r="A1429"/>
          <cell r="B1429"/>
        </row>
        <row r="1430">
          <cell r="A1430"/>
          <cell r="B1430"/>
        </row>
        <row r="1431">
          <cell r="A1431"/>
          <cell r="B1431"/>
        </row>
        <row r="1432">
          <cell r="A1432"/>
          <cell r="B1432"/>
        </row>
        <row r="1433">
          <cell r="A1433"/>
          <cell r="B1433"/>
        </row>
        <row r="1434">
          <cell r="A1434"/>
          <cell r="B1434"/>
        </row>
        <row r="1435">
          <cell r="A1435"/>
          <cell r="B1435"/>
        </row>
        <row r="1436">
          <cell r="A1436"/>
          <cell r="B1436"/>
        </row>
        <row r="1437">
          <cell r="A1437"/>
          <cell r="B1437"/>
        </row>
        <row r="1438">
          <cell r="A1438"/>
          <cell r="B1438"/>
        </row>
        <row r="1439">
          <cell r="A1439"/>
          <cell r="B1439"/>
        </row>
        <row r="1440">
          <cell r="A1440"/>
          <cell r="B1440"/>
        </row>
        <row r="1441">
          <cell r="A1441"/>
          <cell r="B1441"/>
        </row>
        <row r="1442">
          <cell r="A1442"/>
          <cell r="B1442"/>
        </row>
        <row r="1443">
          <cell r="A1443"/>
          <cell r="B1443"/>
        </row>
        <row r="1444">
          <cell r="A1444"/>
          <cell r="B1444"/>
        </row>
        <row r="1445">
          <cell r="A1445"/>
          <cell r="B1445"/>
        </row>
        <row r="1446">
          <cell r="A1446"/>
          <cell r="B1446"/>
        </row>
        <row r="1447">
          <cell r="A1447"/>
          <cell r="B1447"/>
        </row>
        <row r="1448">
          <cell r="A1448"/>
          <cell r="B1448"/>
        </row>
        <row r="1449">
          <cell r="A1449"/>
          <cell r="B1449"/>
        </row>
        <row r="1450">
          <cell r="A1450"/>
          <cell r="B1450"/>
        </row>
        <row r="1451">
          <cell r="A1451"/>
          <cell r="B1451"/>
        </row>
        <row r="1452">
          <cell r="A1452"/>
          <cell r="B1452"/>
        </row>
        <row r="1453">
          <cell r="A1453"/>
          <cell r="B1453"/>
        </row>
        <row r="1454">
          <cell r="A1454"/>
          <cell r="B1454"/>
        </row>
        <row r="1455">
          <cell r="A1455"/>
          <cell r="B1455"/>
        </row>
        <row r="1456">
          <cell r="A1456"/>
          <cell r="B1456"/>
        </row>
        <row r="1457">
          <cell r="A1457"/>
          <cell r="B1457"/>
        </row>
        <row r="1458">
          <cell r="A1458"/>
          <cell r="B1458"/>
        </row>
        <row r="1459">
          <cell r="A1459"/>
          <cell r="B1459"/>
        </row>
        <row r="1460">
          <cell r="A1460"/>
          <cell r="B1460"/>
        </row>
        <row r="1461">
          <cell r="A1461"/>
          <cell r="B1461"/>
        </row>
        <row r="1462">
          <cell r="A1462"/>
          <cell r="B1462"/>
        </row>
        <row r="1463">
          <cell r="A1463"/>
          <cell r="B1463"/>
        </row>
        <row r="1464">
          <cell r="A1464"/>
          <cell r="B1464"/>
        </row>
        <row r="1465">
          <cell r="A1465"/>
          <cell r="B1465"/>
        </row>
        <row r="1466">
          <cell r="A1466"/>
          <cell r="B1466"/>
        </row>
        <row r="1467">
          <cell r="A1467"/>
          <cell r="B1467"/>
        </row>
        <row r="1468">
          <cell r="A1468"/>
          <cell r="B1468"/>
        </row>
        <row r="1469">
          <cell r="A1469"/>
          <cell r="B1469"/>
        </row>
        <row r="1470">
          <cell r="A1470"/>
          <cell r="B1470"/>
        </row>
        <row r="1471">
          <cell r="A1471"/>
          <cell r="B1471"/>
        </row>
        <row r="1472">
          <cell r="A1472"/>
          <cell r="B1472"/>
        </row>
        <row r="1473">
          <cell r="A1473"/>
          <cell r="B1473"/>
        </row>
        <row r="1474">
          <cell r="A1474"/>
          <cell r="B1474"/>
        </row>
        <row r="1475">
          <cell r="A1475"/>
          <cell r="B1475"/>
        </row>
        <row r="1476">
          <cell r="A1476"/>
          <cell r="B1476"/>
        </row>
        <row r="1477">
          <cell r="A1477"/>
          <cell r="B1477"/>
        </row>
        <row r="1478">
          <cell r="A1478"/>
          <cell r="B1478"/>
        </row>
        <row r="1479">
          <cell r="A1479"/>
          <cell r="B1479"/>
        </row>
        <row r="1480">
          <cell r="A1480"/>
          <cell r="B1480"/>
        </row>
        <row r="1481">
          <cell r="A1481"/>
          <cell r="B1481"/>
        </row>
        <row r="1482">
          <cell r="A1482"/>
          <cell r="B1482"/>
        </row>
        <row r="1483">
          <cell r="A1483"/>
          <cell r="B1483"/>
        </row>
        <row r="1484">
          <cell r="A1484"/>
          <cell r="B1484"/>
        </row>
        <row r="1485">
          <cell r="A1485"/>
          <cell r="B1485"/>
        </row>
        <row r="1486">
          <cell r="A1486"/>
          <cell r="B1486"/>
        </row>
        <row r="1487">
          <cell r="A1487"/>
          <cell r="B1487"/>
        </row>
        <row r="1488">
          <cell r="A1488"/>
          <cell r="B1488"/>
        </row>
        <row r="1489">
          <cell r="A1489"/>
          <cell r="B1489"/>
        </row>
        <row r="1490">
          <cell r="A1490"/>
          <cell r="B1490"/>
        </row>
        <row r="1491">
          <cell r="A1491"/>
          <cell r="B1491"/>
        </row>
        <row r="1492">
          <cell r="A1492"/>
          <cell r="B1492"/>
        </row>
        <row r="1493">
          <cell r="A1493"/>
          <cell r="B1493"/>
        </row>
        <row r="1494">
          <cell r="A1494"/>
          <cell r="B1494"/>
        </row>
        <row r="1495">
          <cell r="A1495"/>
          <cell r="B1495"/>
        </row>
        <row r="1496">
          <cell r="A1496"/>
          <cell r="B1496"/>
        </row>
        <row r="1497">
          <cell r="A1497"/>
          <cell r="B1497"/>
        </row>
        <row r="1498">
          <cell r="A1498"/>
          <cell r="B1498"/>
        </row>
        <row r="1499">
          <cell r="A1499"/>
          <cell r="B1499"/>
        </row>
        <row r="1500">
          <cell r="A1500"/>
          <cell r="B1500"/>
        </row>
        <row r="1501">
          <cell r="A1501"/>
          <cell r="B1501"/>
        </row>
        <row r="1502">
          <cell r="A1502"/>
          <cell r="B1502"/>
        </row>
        <row r="1503">
          <cell r="A1503"/>
          <cell r="B1503"/>
        </row>
        <row r="1504">
          <cell r="A1504"/>
          <cell r="B1504"/>
        </row>
        <row r="1505">
          <cell r="A1505"/>
          <cell r="B1505"/>
        </row>
        <row r="1506">
          <cell r="A1506"/>
          <cell r="B1506"/>
        </row>
        <row r="1507">
          <cell r="A1507"/>
          <cell r="B1507"/>
        </row>
        <row r="1508">
          <cell r="A1508"/>
          <cell r="B1508"/>
        </row>
        <row r="1509">
          <cell r="A1509"/>
          <cell r="B1509"/>
        </row>
        <row r="1510">
          <cell r="A1510"/>
          <cell r="B1510"/>
        </row>
        <row r="1511">
          <cell r="A1511"/>
          <cell r="B1511"/>
        </row>
        <row r="1512">
          <cell r="A1512"/>
          <cell r="B1512"/>
        </row>
        <row r="1513">
          <cell r="A1513"/>
          <cell r="B1513"/>
        </row>
        <row r="1514">
          <cell r="A1514"/>
          <cell r="B1514"/>
        </row>
        <row r="1515">
          <cell r="A1515"/>
          <cell r="B1515"/>
        </row>
        <row r="1516">
          <cell r="A1516"/>
          <cell r="B1516"/>
        </row>
        <row r="1517">
          <cell r="A1517"/>
          <cell r="B1517"/>
        </row>
        <row r="1518">
          <cell r="A1518"/>
          <cell r="B1518"/>
        </row>
        <row r="1519">
          <cell r="A1519"/>
          <cell r="B1519"/>
        </row>
        <row r="1520">
          <cell r="A1520"/>
          <cell r="B1520"/>
        </row>
        <row r="1521">
          <cell r="A1521"/>
          <cell r="B1521"/>
        </row>
        <row r="1522">
          <cell r="A1522"/>
          <cell r="B1522"/>
        </row>
        <row r="1523">
          <cell r="A1523"/>
          <cell r="B1523"/>
        </row>
        <row r="1524">
          <cell r="A1524"/>
          <cell r="B1524"/>
        </row>
        <row r="1525">
          <cell r="A1525"/>
          <cell r="B1525"/>
        </row>
        <row r="1526">
          <cell r="A1526"/>
          <cell r="B1526"/>
        </row>
        <row r="1527">
          <cell r="A1527"/>
          <cell r="B1527"/>
        </row>
        <row r="1528">
          <cell r="A1528"/>
          <cell r="B1528"/>
        </row>
        <row r="1529">
          <cell r="A1529"/>
          <cell r="B1529"/>
        </row>
        <row r="1530">
          <cell r="A1530"/>
          <cell r="B1530"/>
        </row>
        <row r="1531">
          <cell r="A1531"/>
          <cell r="B1531"/>
        </row>
        <row r="1532">
          <cell r="A1532"/>
          <cell r="B1532"/>
        </row>
        <row r="1533">
          <cell r="A1533"/>
          <cell r="B1533"/>
        </row>
        <row r="1534">
          <cell r="A1534"/>
          <cell r="B1534"/>
        </row>
        <row r="1535">
          <cell r="A1535"/>
          <cell r="B1535"/>
        </row>
        <row r="1536">
          <cell r="A1536"/>
          <cell r="B1536"/>
        </row>
        <row r="1537">
          <cell r="A1537"/>
          <cell r="B1537"/>
        </row>
        <row r="1538">
          <cell r="A1538"/>
          <cell r="B1538"/>
        </row>
        <row r="1539">
          <cell r="A1539"/>
          <cell r="B1539"/>
        </row>
        <row r="1540">
          <cell r="A1540"/>
          <cell r="B1540"/>
        </row>
        <row r="1541">
          <cell r="A1541"/>
          <cell r="B1541"/>
        </row>
        <row r="1542">
          <cell r="A1542"/>
          <cell r="B1542"/>
        </row>
        <row r="1543">
          <cell r="A1543"/>
          <cell r="B1543"/>
        </row>
        <row r="1544">
          <cell r="A1544"/>
          <cell r="B1544"/>
        </row>
        <row r="1545">
          <cell r="A1545"/>
          <cell r="B1545"/>
        </row>
        <row r="1546">
          <cell r="A1546"/>
          <cell r="B1546"/>
        </row>
        <row r="1547">
          <cell r="A1547"/>
          <cell r="B1547"/>
        </row>
        <row r="1548">
          <cell r="A1548"/>
          <cell r="B1548"/>
        </row>
        <row r="1549">
          <cell r="A1549"/>
          <cell r="B1549"/>
        </row>
        <row r="1550">
          <cell r="A1550"/>
          <cell r="B1550"/>
        </row>
        <row r="1551">
          <cell r="A1551"/>
          <cell r="B1551"/>
        </row>
        <row r="1552">
          <cell r="A1552"/>
          <cell r="B1552"/>
        </row>
        <row r="1553">
          <cell r="A1553"/>
          <cell r="B1553"/>
        </row>
        <row r="1554">
          <cell r="A1554"/>
          <cell r="B1554"/>
        </row>
        <row r="1555">
          <cell r="A1555"/>
          <cell r="B1555"/>
        </row>
        <row r="1556">
          <cell r="A1556"/>
          <cell r="B1556"/>
        </row>
        <row r="1557">
          <cell r="A1557"/>
          <cell r="B1557"/>
        </row>
        <row r="1558">
          <cell r="A1558"/>
          <cell r="B1558"/>
        </row>
        <row r="1559">
          <cell r="A1559"/>
          <cell r="B1559"/>
        </row>
        <row r="1560">
          <cell r="A1560"/>
          <cell r="B1560"/>
        </row>
        <row r="1561">
          <cell r="A1561"/>
          <cell r="B1561"/>
        </row>
        <row r="1562">
          <cell r="A1562"/>
          <cell r="B1562"/>
        </row>
        <row r="1563">
          <cell r="A1563"/>
          <cell r="B1563"/>
        </row>
        <row r="1564">
          <cell r="A1564"/>
          <cell r="B1564"/>
        </row>
        <row r="1565">
          <cell r="A1565"/>
          <cell r="B1565"/>
        </row>
        <row r="1566">
          <cell r="A1566"/>
          <cell r="B1566"/>
        </row>
        <row r="1567">
          <cell r="A1567"/>
          <cell r="B1567"/>
        </row>
        <row r="1568">
          <cell r="A1568"/>
          <cell r="B1568"/>
        </row>
        <row r="1569">
          <cell r="A1569"/>
          <cell r="B1569"/>
        </row>
        <row r="1570">
          <cell r="A1570"/>
          <cell r="B1570"/>
        </row>
        <row r="1571">
          <cell r="A1571"/>
          <cell r="B1571"/>
        </row>
        <row r="1572">
          <cell r="A1572"/>
          <cell r="B1572"/>
        </row>
        <row r="1573">
          <cell r="A1573"/>
          <cell r="B1573"/>
        </row>
        <row r="1574">
          <cell r="A1574"/>
          <cell r="B1574"/>
        </row>
        <row r="1575">
          <cell r="A1575"/>
          <cell r="B1575"/>
        </row>
        <row r="1576">
          <cell r="A1576"/>
          <cell r="B1576"/>
        </row>
        <row r="1577">
          <cell r="A1577"/>
          <cell r="B1577"/>
        </row>
        <row r="1578">
          <cell r="A1578"/>
          <cell r="B1578"/>
        </row>
        <row r="1579">
          <cell r="A1579"/>
          <cell r="B1579"/>
        </row>
        <row r="1580">
          <cell r="A1580"/>
          <cell r="B1580"/>
        </row>
        <row r="1581">
          <cell r="A1581"/>
          <cell r="B1581"/>
        </row>
        <row r="1582">
          <cell r="A1582"/>
          <cell r="B1582"/>
        </row>
        <row r="1583">
          <cell r="A1583"/>
          <cell r="B1583"/>
        </row>
        <row r="1584">
          <cell r="A1584"/>
          <cell r="B1584"/>
        </row>
        <row r="1585">
          <cell r="A1585"/>
          <cell r="B1585"/>
        </row>
        <row r="1586">
          <cell r="A1586"/>
          <cell r="B1586"/>
        </row>
        <row r="1587">
          <cell r="A1587"/>
          <cell r="B1587"/>
        </row>
        <row r="1588">
          <cell r="A1588"/>
          <cell r="B1588"/>
        </row>
        <row r="1589">
          <cell r="A1589"/>
          <cell r="B1589"/>
        </row>
        <row r="1590">
          <cell r="A1590"/>
          <cell r="B1590"/>
        </row>
        <row r="1591">
          <cell r="A1591"/>
          <cell r="B1591"/>
        </row>
        <row r="1592">
          <cell r="A1592"/>
          <cell r="B1592"/>
        </row>
        <row r="1593">
          <cell r="A1593"/>
          <cell r="B1593"/>
        </row>
        <row r="1594">
          <cell r="A1594"/>
          <cell r="B1594"/>
        </row>
        <row r="1595">
          <cell r="A1595"/>
          <cell r="B1595"/>
        </row>
        <row r="1596">
          <cell r="A1596"/>
          <cell r="B1596"/>
        </row>
        <row r="1597">
          <cell r="A1597"/>
          <cell r="B1597"/>
        </row>
        <row r="1598">
          <cell r="A1598"/>
          <cell r="B1598"/>
        </row>
        <row r="1599">
          <cell r="A1599"/>
          <cell r="B1599"/>
        </row>
        <row r="1600">
          <cell r="A1600"/>
          <cell r="B1600"/>
        </row>
        <row r="1601">
          <cell r="A1601"/>
          <cell r="B1601"/>
        </row>
        <row r="1602">
          <cell r="A1602"/>
          <cell r="B1602"/>
        </row>
        <row r="1603">
          <cell r="A1603"/>
          <cell r="B1603"/>
        </row>
        <row r="1604">
          <cell r="A1604"/>
          <cell r="B1604"/>
        </row>
        <row r="1605">
          <cell r="A1605"/>
          <cell r="B1605"/>
        </row>
        <row r="1606">
          <cell r="A1606"/>
          <cell r="B1606"/>
        </row>
        <row r="1607">
          <cell r="A1607"/>
          <cell r="B1607"/>
        </row>
        <row r="1608">
          <cell r="A1608"/>
          <cell r="B1608"/>
        </row>
        <row r="1609">
          <cell r="A1609"/>
          <cell r="B1609"/>
        </row>
        <row r="1610">
          <cell r="A1610"/>
          <cell r="B1610"/>
        </row>
        <row r="1611">
          <cell r="A1611"/>
          <cell r="B1611"/>
        </row>
        <row r="1612">
          <cell r="A1612"/>
          <cell r="B1612"/>
        </row>
        <row r="1613">
          <cell r="A1613"/>
          <cell r="B1613"/>
        </row>
        <row r="1614">
          <cell r="A1614"/>
          <cell r="B1614"/>
        </row>
        <row r="1615">
          <cell r="A1615"/>
          <cell r="B1615"/>
        </row>
        <row r="1616">
          <cell r="A1616"/>
          <cell r="B1616"/>
        </row>
        <row r="1617">
          <cell r="A1617"/>
          <cell r="B1617"/>
        </row>
        <row r="1618">
          <cell r="A1618"/>
          <cell r="B1618"/>
        </row>
        <row r="1619">
          <cell r="A1619"/>
          <cell r="B1619"/>
        </row>
        <row r="1620">
          <cell r="A1620"/>
          <cell r="B1620"/>
        </row>
        <row r="1621">
          <cell r="A1621"/>
          <cell r="B1621"/>
        </row>
        <row r="1622">
          <cell r="A1622"/>
          <cell r="B1622"/>
        </row>
        <row r="1623">
          <cell r="A1623"/>
          <cell r="B1623"/>
        </row>
        <row r="1624">
          <cell r="A1624"/>
          <cell r="B1624"/>
        </row>
        <row r="1625">
          <cell r="A1625"/>
          <cell r="B1625"/>
        </row>
        <row r="1626">
          <cell r="A1626"/>
          <cell r="B1626"/>
        </row>
        <row r="1627">
          <cell r="A1627"/>
          <cell r="B1627"/>
        </row>
        <row r="1628">
          <cell r="A1628"/>
          <cell r="B1628"/>
        </row>
        <row r="1629">
          <cell r="A1629"/>
          <cell r="B1629"/>
        </row>
        <row r="1630">
          <cell r="A1630"/>
          <cell r="B1630"/>
        </row>
        <row r="1631">
          <cell r="A1631"/>
          <cell r="B1631"/>
        </row>
        <row r="1632">
          <cell r="A1632"/>
          <cell r="B1632"/>
        </row>
        <row r="1633">
          <cell r="A1633"/>
          <cell r="B1633"/>
        </row>
        <row r="1634">
          <cell r="A1634"/>
          <cell r="B1634"/>
        </row>
        <row r="1635">
          <cell r="A1635"/>
          <cell r="B1635"/>
        </row>
        <row r="1636">
          <cell r="A1636"/>
          <cell r="B1636"/>
        </row>
        <row r="1637">
          <cell r="A1637"/>
          <cell r="B1637"/>
        </row>
        <row r="1638">
          <cell r="A1638"/>
          <cell r="B1638"/>
        </row>
        <row r="1639">
          <cell r="A1639"/>
          <cell r="B1639"/>
        </row>
        <row r="1640">
          <cell r="A1640"/>
          <cell r="B1640"/>
        </row>
        <row r="1641">
          <cell r="A1641"/>
          <cell r="B1641"/>
        </row>
        <row r="1642">
          <cell r="A1642"/>
          <cell r="B1642"/>
        </row>
        <row r="1643">
          <cell r="A1643"/>
          <cell r="B1643"/>
        </row>
        <row r="1644">
          <cell r="A1644"/>
          <cell r="B1644"/>
        </row>
        <row r="1645">
          <cell r="A1645"/>
          <cell r="B1645"/>
        </row>
        <row r="1646">
          <cell r="A1646"/>
          <cell r="B1646"/>
        </row>
        <row r="1647">
          <cell r="A1647"/>
          <cell r="B1647"/>
        </row>
        <row r="1648">
          <cell r="A1648"/>
          <cell r="B1648"/>
        </row>
        <row r="1649">
          <cell r="A1649"/>
          <cell r="B1649"/>
        </row>
        <row r="1650">
          <cell r="A1650"/>
          <cell r="B1650"/>
        </row>
        <row r="1651">
          <cell r="A1651"/>
          <cell r="B1651"/>
        </row>
        <row r="1652">
          <cell r="A1652"/>
          <cell r="B1652"/>
        </row>
        <row r="1653">
          <cell r="A1653"/>
          <cell r="B1653"/>
        </row>
        <row r="1654">
          <cell r="A1654"/>
          <cell r="B1654"/>
        </row>
        <row r="1655">
          <cell r="A1655"/>
          <cell r="B1655"/>
        </row>
        <row r="1656">
          <cell r="A1656"/>
          <cell r="B1656"/>
        </row>
        <row r="1657">
          <cell r="A1657"/>
          <cell r="B1657"/>
        </row>
        <row r="1658">
          <cell r="A1658"/>
          <cell r="B1658"/>
        </row>
        <row r="1659">
          <cell r="A1659"/>
          <cell r="B1659"/>
        </row>
        <row r="1660">
          <cell r="A1660"/>
          <cell r="B1660"/>
        </row>
        <row r="1661">
          <cell r="A1661"/>
          <cell r="B1661"/>
        </row>
        <row r="1662">
          <cell r="A1662"/>
          <cell r="B1662"/>
        </row>
        <row r="1663">
          <cell r="A1663"/>
          <cell r="B1663"/>
        </row>
        <row r="1664">
          <cell r="A1664"/>
          <cell r="B1664"/>
        </row>
        <row r="1665">
          <cell r="A1665"/>
          <cell r="B1665"/>
        </row>
        <row r="1666">
          <cell r="A1666"/>
          <cell r="B1666"/>
        </row>
        <row r="1667">
          <cell r="A1667"/>
          <cell r="B1667"/>
        </row>
        <row r="1668">
          <cell r="A1668"/>
          <cell r="B1668"/>
        </row>
        <row r="1669">
          <cell r="A1669"/>
          <cell r="B1669"/>
        </row>
        <row r="1670">
          <cell r="A1670"/>
          <cell r="B1670"/>
        </row>
        <row r="1671">
          <cell r="A1671"/>
          <cell r="B1671"/>
        </row>
        <row r="1672">
          <cell r="A1672"/>
          <cell r="B1672"/>
        </row>
        <row r="1673">
          <cell r="A1673"/>
          <cell r="B1673"/>
        </row>
        <row r="1674">
          <cell r="A1674"/>
          <cell r="B1674"/>
        </row>
        <row r="1675">
          <cell r="A1675"/>
          <cell r="B1675"/>
        </row>
        <row r="1676">
          <cell r="A1676"/>
          <cell r="B1676"/>
        </row>
        <row r="1677">
          <cell r="A1677"/>
          <cell r="B1677"/>
        </row>
        <row r="1678">
          <cell r="A1678"/>
          <cell r="B1678"/>
        </row>
        <row r="1679">
          <cell r="A1679"/>
          <cell r="B1679"/>
        </row>
        <row r="1680">
          <cell r="A1680"/>
          <cell r="B1680"/>
        </row>
        <row r="1681">
          <cell r="A1681"/>
          <cell r="B1681"/>
        </row>
        <row r="1682">
          <cell r="A1682"/>
          <cell r="B1682"/>
        </row>
        <row r="1683">
          <cell r="A1683"/>
          <cell r="B1683"/>
        </row>
        <row r="1684">
          <cell r="A1684"/>
          <cell r="B1684"/>
        </row>
        <row r="1685">
          <cell r="A1685"/>
          <cell r="B1685"/>
        </row>
        <row r="1686">
          <cell r="A1686"/>
          <cell r="B1686"/>
        </row>
        <row r="1687">
          <cell r="A1687"/>
          <cell r="B1687"/>
        </row>
        <row r="1688">
          <cell r="A1688"/>
          <cell r="B1688"/>
        </row>
        <row r="1689">
          <cell r="A1689"/>
          <cell r="B1689"/>
        </row>
        <row r="1690">
          <cell r="A1690"/>
          <cell r="B1690"/>
        </row>
        <row r="1691">
          <cell r="A1691"/>
          <cell r="B1691"/>
        </row>
        <row r="1692">
          <cell r="A1692"/>
          <cell r="B1692"/>
        </row>
        <row r="1693">
          <cell r="A1693"/>
          <cell r="B1693"/>
        </row>
        <row r="1694">
          <cell r="A1694"/>
          <cell r="B1694"/>
        </row>
        <row r="1695">
          <cell r="A1695"/>
          <cell r="B1695"/>
        </row>
        <row r="1696">
          <cell r="A1696"/>
          <cell r="B1696"/>
        </row>
        <row r="1697">
          <cell r="A1697"/>
          <cell r="B1697"/>
        </row>
        <row r="1698">
          <cell r="A1698"/>
          <cell r="B1698"/>
        </row>
        <row r="1699">
          <cell r="A1699"/>
          <cell r="B1699"/>
        </row>
        <row r="1700">
          <cell r="A1700"/>
          <cell r="B1700"/>
        </row>
        <row r="1701">
          <cell r="A1701"/>
          <cell r="B1701"/>
        </row>
        <row r="1702">
          <cell r="A1702"/>
          <cell r="B1702"/>
        </row>
        <row r="1703">
          <cell r="A1703"/>
          <cell r="B1703"/>
        </row>
        <row r="1704">
          <cell r="A1704"/>
          <cell r="B1704"/>
        </row>
        <row r="1705">
          <cell r="A1705"/>
          <cell r="B1705"/>
        </row>
        <row r="1706">
          <cell r="A1706"/>
          <cell r="B1706"/>
        </row>
        <row r="1707">
          <cell r="A1707"/>
          <cell r="B1707"/>
        </row>
        <row r="1708">
          <cell r="A1708"/>
          <cell r="B1708"/>
        </row>
        <row r="1709">
          <cell r="A1709"/>
          <cell r="B1709"/>
        </row>
        <row r="1710">
          <cell r="A1710"/>
          <cell r="B1710"/>
        </row>
        <row r="1711">
          <cell r="A1711"/>
          <cell r="B1711"/>
        </row>
        <row r="1712">
          <cell r="A1712"/>
          <cell r="B1712"/>
        </row>
        <row r="1713">
          <cell r="A1713"/>
          <cell r="B1713"/>
        </row>
        <row r="1714">
          <cell r="A1714"/>
          <cell r="B1714"/>
        </row>
        <row r="1715">
          <cell r="A1715"/>
          <cell r="B1715"/>
        </row>
        <row r="1716">
          <cell r="A1716"/>
          <cell r="B1716"/>
        </row>
        <row r="1717">
          <cell r="A1717"/>
          <cell r="B1717"/>
        </row>
        <row r="1718">
          <cell r="A1718"/>
          <cell r="B1718"/>
        </row>
        <row r="1719">
          <cell r="A1719"/>
          <cell r="B1719"/>
        </row>
        <row r="1720">
          <cell r="A1720"/>
          <cell r="B1720"/>
        </row>
        <row r="1721">
          <cell r="A1721"/>
          <cell r="B1721"/>
        </row>
        <row r="1722">
          <cell r="A1722"/>
          <cell r="B1722"/>
        </row>
        <row r="1723">
          <cell r="A1723"/>
          <cell r="B1723"/>
        </row>
        <row r="1724">
          <cell r="A1724"/>
          <cell r="B1724"/>
        </row>
        <row r="1725">
          <cell r="A1725"/>
          <cell r="B1725"/>
        </row>
        <row r="1726">
          <cell r="A1726"/>
          <cell r="B1726"/>
        </row>
        <row r="1727">
          <cell r="A1727"/>
          <cell r="B1727"/>
        </row>
        <row r="1728">
          <cell r="A1728"/>
          <cell r="B1728"/>
        </row>
        <row r="1729">
          <cell r="A1729"/>
          <cell r="B1729"/>
        </row>
        <row r="1730">
          <cell r="A1730"/>
          <cell r="B1730"/>
        </row>
        <row r="1731">
          <cell r="A1731"/>
          <cell r="B1731"/>
        </row>
        <row r="1732">
          <cell r="A1732"/>
          <cell r="B1732"/>
        </row>
        <row r="1733">
          <cell r="A1733"/>
          <cell r="B1733"/>
        </row>
        <row r="1734">
          <cell r="A1734"/>
          <cell r="B1734"/>
        </row>
        <row r="1735">
          <cell r="A1735"/>
          <cell r="B1735"/>
        </row>
        <row r="1736">
          <cell r="A1736"/>
          <cell r="B1736"/>
        </row>
        <row r="1737">
          <cell r="A1737"/>
          <cell r="B1737"/>
        </row>
        <row r="1738">
          <cell r="A1738"/>
          <cell r="B1738"/>
        </row>
        <row r="1739">
          <cell r="A1739"/>
          <cell r="B1739"/>
        </row>
        <row r="1740">
          <cell r="A1740"/>
          <cell r="B1740"/>
        </row>
        <row r="1741">
          <cell r="A1741"/>
          <cell r="B1741"/>
        </row>
        <row r="1742">
          <cell r="A1742"/>
          <cell r="B1742"/>
        </row>
        <row r="1743">
          <cell r="A1743"/>
          <cell r="B1743"/>
        </row>
        <row r="1744">
          <cell r="A1744"/>
          <cell r="B1744"/>
        </row>
        <row r="1745">
          <cell r="A1745"/>
          <cell r="B1745"/>
        </row>
        <row r="1746">
          <cell r="A1746"/>
          <cell r="B1746"/>
        </row>
        <row r="1747">
          <cell r="A1747"/>
          <cell r="B1747"/>
        </row>
        <row r="1748">
          <cell r="A1748"/>
          <cell r="B1748"/>
        </row>
        <row r="1749">
          <cell r="A1749"/>
          <cell r="B1749"/>
        </row>
        <row r="1750">
          <cell r="A1750"/>
          <cell r="B1750"/>
        </row>
        <row r="1751">
          <cell r="A1751"/>
          <cell r="B1751"/>
        </row>
        <row r="1752">
          <cell r="A1752"/>
          <cell r="B1752"/>
        </row>
        <row r="1753">
          <cell r="A1753"/>
          <cell r="B1753"/>
        </row>
        <row r="1754">
          <cell r="A1754"/>
          <cell r="B1754"/>
        </row>
        <row r="1755">
          <cell r="A1755"/>
          <cell r="B1755"/>
        </row>
        <row r="1756">
          <cell r="A1756"/>
          <cell r="B1756"/>
        </row>
        <row r="1757">
          <cell r="A1757"/>
          <cell r="B1757"/>
        </row>
        <row r="1758">
          <cell r="A1758"/>
          <cell r="B1758"/>
        </row>
        <row r="1759">
          <cell r="A1759"/>
          <cell r="B1759"/>
        </row>
        <row r="1760">
          <cell r="A1760"/>
          <cell r="B1760"/>
        </row>
        <row r="1761">
          <cell r="A1761"/>
          <cell r="B1761"/>
        </row>
        <row r="1762">
          <cell r="A1762"/>
          <cell r="B1762"/>
        </row>
        <row r="1763">
          <cell r="A1763"/>
          <cell r="B1763"/>
        </row>
        <row r="1764">
          <cell r="A1764"/>
          <cell r="B1764"/>
        </row>
        <row r="1765">
          <cell r="A1765"/>
          <cell r="B1765"/>
        </row>
        <row r="1766">
          <cell r="A1766"/>
          <cell r="B1766"/>
        </row>
        <row r="1767">
          <cell r="A1767"/>
          <cell r="B1767"/>
        </row>
        <row r="1768">
          <cell r="A1768"/>
          <cell r="B1768"/>
        </row>
        <row r="1769">
          <cell r="A1769"/>
          <cell r="B1769"/>
        </row>
        <row r="1770">
          <cell r="A1770"/>
          <cell r="B1770"/>
        </row>
        <row r="1771">
          <cell r="A1771"/>
          <cell r="B1771"/>
        </row>
        <row r="1772">
          <cell r="A1772"/>
          <cell r="B1772"/>
        </row>
        <row r="1773">
          <cell r="A1773"/>
          <cell r="B1773"/>
        </row>
        <row r="1774">
          <cell r="A1774"/>
          <cell r="B1774"/>
        </row>
        <row r="1775">
          <cell r="A1775"/>
          <cell r="B1775"/>
        </row>
        <row r="1776">
          <cell r="A1776"/>
          <cell r="B1776"/>
        </row>
        <row r="1777">
          <cell r="A1777"/>
          <cell r="B1777"/>
        </row>
        <row r="1778">
          <cell r="A1778"/>
          <cell r="B1778"/>
        </row>
        <row r="1779">
          <cell r="A1779"/>
          <cell r="B1779"/>
        </row>
        <row r="1780">
          <cell r="A1780"/>
          <cell r="B1780"/>
        </row>
        <row r="1781">
          <cell r="A1781"/>
          <cell r="B1781"/>
        </row>
        <row r="1782">
          <cell r="A1782"/>
          <cell r="B1782"/>
        </row>
        <row r="1783">
          <cell r="A1783"/>
          <cell r="B1783"/>
        </row>
        <row r="1784">
          <cell r="A1784"/>
          <cell r="B1784"/>
        </row>
        <row r="1785">
          <cell r="A1785"/>
          <cell r="B1785"/>
        </row>
        <row r="1786">
          <cell r="A1786"/>
          <cell r="B1786"/>
        </row>
        <row r="1787">
          <cell r="A1787"/>
          <cell r="B1787"/>
        </row>
        <row r="1788">
          <cell r="A1788"/>
          <cell r="B1788"/>
        </row>
        <row r="1789">
          <cell r="A1789"/>
          <cell r="B1789"/>
        </row>
        <row r="1790">
          <cell r="A1790"/>
          <cell r="B1790"/>
        </row>
        <row r="1791">
          <cell r="A1791"/>
          <cell r="B1791"/>
        </row>
        <row r="1792">
          <cell r="A1792"/>
          <cell r="B1792"/>
        </row>
        <row r="1793">
          <cell r="A1793"/>
          <cell r="B1793"/>
        </row>
        <row r="1794">
          <cell r="A1794"/>
          <cell r="B1794"/>
        </row>
        <row r="1795">
          <cell r="A1795"/>
          <cell r="B1795"/>
        </row>
        <row r="1796">
          <cell r="A1796"/>
          <cell r="B1796"/>
        </row>
        <row r="1797">
          <cell r="A1797"/>
          <cell r="B1797"/>
        </row>
        <row r="1798">
          <cell r="A1798"/>
          <cell r="B1798"/>
        </row>
        <row r="1799">
          <cell r="A1799"/>
          <cell r="B1799"/>
        </row>
        <row r="1800">
          <cell r="A1800"/>
          <cell r="B1800"/>
        </row>
        <row r="1801">
          <cell r="A1801"/>
          <cell r="B1801"/>
        </row>
        <row r="1802">
          <cell r="A1802"/>
          <cell r="B1802"/>
        </row>
        <row r="1803">
          <cell r="A1803"/>
          <cell r="B1803"/>
        </row>
        <row r="1804">
          <cell r="A1804"/>
          <cell r="B1804"/>
        </row>
        <row r="1805">
          <cell r="A1805"/>
          <cell r="B1805"/>
        </row>
        <row r="1806">
          <cell r="A1806"/>
          <cell r="B1806"/>
        </row>
        <row r="1807">
          <cell r="A1807"/>
          <cell r="B1807"/>
        </row>
        <row r="1808">
          <cell r="A1808"/>
          <cell r="B1808"/>
        </row>
        <row r="1809">
          <cell r="A1809"/>
          <cell r="B1809"/>
        </row>
        <row r="1810">
          <cell r="A1810"/>
          <cell r="B1810"/>
        </row>
        <row r="1811">
          <cell r="A1811"/>
          <cell r="B1811"/>
        </row>
        <row r="1812">
          <cell r="A1812"/>
          <cell r="B1812"/>
        </row>
        <row r="1813">
          <cell r="A1813"/>
          <cell r="B1813"/>
        </row>
        <row r="1814">
          <cell r="A1814"/>
          <cell r="B1814"/>
        </row>
        <row r="1815">
          <cell r="A1815"/>
          <cell r="B1815"/>
        </row>
        <row r="1816">
          <cell r="A1816"/>
          <cell r="B1816"/>
        </row>
        <row r="1817">
          <cell r="A1817"/>
          <cell r="B1817"/>
        </row>
        <row r="1818">
          <cell r="A1818"/>
          <cell r="B1818"/>
        </row>
        <row r="1819">
          <cell r="A1819"/>
          <cell r="B1819"/>
        </row>
        <row r="1820">
          <cell r="A1820"/>
          <cell r="B1820"/>
        </row>
        <row r="1821">
          <cell r="A1821"/>
          <cell r="B1821"/>
        </row>
        <row r="1822">
          <cell r="A1822"/>
          <cell r="B1822"/>
        </row>
        <row r="1823">
          <cell r="A1823"/>
          <cell r="B1823"/>
        </row>
        <row r="1824">
          <cell r="A1824"/>
          <cell r="B1824"/>
        </row>
        <row r="1825">
          <cell r="A1825"/>
          <cell r="B1825"/>
        </row>
        <row r="1826">
          <cell r="A1826"/>
          <cell r="B1826"/>
        </row>
        <row r="1827">
          <cell r="A1827"/>
          <cell r="B1827"/>
        </row>
        <row r="1828">
          <cell r="A1828"/>
          <cell r="B1828"/>
        </row>
        <row r="1829">
          <cell r="A1829"/>
          <cell r="B1829"/>
        </row>
        <row r="1830">
          <cell r="A1830"/>
          <cell r="B1830"/>
        </row>
        <row r="1831">
          <cell r="A1831"/>
          <cell r="B1831"/>
        </row>
        <row r="1832">
          <cell r="A1832"/>
          <cell r="B1832"/>
        </row>
        <row r="1833">
          <cell r="A1833"/>
          <cell r="B1833"/>
        </row>
        <row r="1834">
          <cell r="A1834"/>
          <cell r="B1834"/>
        </row>
        <row r="1835">
          <cell r="A1835"/>
          <cell r="B1835"/>
        </row>
        <row r="1836">
          <cell r="A1836"/>
          <cell r="B1836"/>
        </row>
        <row r="1837">
          <cell r="A1837"/>
          <cell r="B1837"/>
        </row>
        <row r="1838">
          <cell r="A1838"/>
          <cell r="B1838"/>
        </row>
        <row r="1839">
          <cell r="A1839"/>
          <cell r="B1839"/>
        </row>
        <row r="1840">
          <cell r="A1840"/>
          <cell r="B1840"/>
        </row>
        <row r="1841">
          <cell r="A1841"/>
          <cell r="B1841"/>
        </row>
        <row r="1842">
          <cell r="A1842"/>
          <cell r="B1842"/>
        </row>
        <row r="1843">
          <cell r="A1843"/>
          <cell r="B1843"/>
        </row>
        <row r="1844">
          <cell r="A1844"/>
          <cell r="B1844"/>
        </row>
        <row r="1845">
          <cell r="A1845"/>
          <cell r="B1845"/>
        </row>
        <row r="1846">
          <cell r="A1846"/>
          <cell r="B1846"/>
        </row>
        <row r="1847">
          <cell r="A1847"/>
          <cell r="B1847"/>
        </row>
        <row r="1848">
          <cell r="A1848"/>
          <cell r="B1848"/>
        </row>
        <row r="1849">
          <cell r="A1849"/>
          <cell r="B1849"/>
        </row>
        <row r="1850">
          <cell r="A1850"/>
          <cell r="B1850"/>
        </row>
        <row r="1851">
          <cell r="A1851"/>
          <cell r="B1851"/>
        </row>
        <row r="1852">
          <cell r="A1852"/>
          <cell r="B1852"/>
        </row>
        <row r="1853">
          <cell r="A1853"/>
          <cell r="B1853"/>
        </row>
        <row r="1854">
          <cell r="A1854"/>
          <cell r="B1854"/>
        </row>
        <row r="1855">
          <cell r="A1855"/>
          <cell r="B1855"/>
        </row>
        <row r="1856">
          <cell r="A1856"/>
          <cell r="B1856"/>
        </row>
        <row r="1857">
          <cell r="A1857"/>
          <cell r="B1857"/>
        </row>
        <row r="1858">
          <cell r="A1858"/>
          <cell r="B1858"/>
        </row>
        <row r="1859">
          <cell r="A1859"/>
          <cell r="B1859"/>
        </row>
        <row r="1860">
          <cell r="A1860"/>
          <cell r="B1860"/>
        </row>
        <row r="1861">
          <cell r="A1861"/>
          <cell r="B1861"/>
        </row>
        <row r="1862">
          <cell r="A1862"/>
          <cell r="B1862"/>
        </row>
        <row r="1863">
          <cell r="A1863"/>
          <cell r="B1863"/>
        </row>
        <row r="1864">
          <cell r="A1864"/>
          <cell r="B1864"/>
        </row>
        <row r="1865">
          <cell r="A1865"/>
          <cell r="B1865"/>
        </row>
        <row r="1866">
          <cell r="A1866"/>
          <cell r="B1866"/>
        </row>
        <row r="1867">
          <cell r="A1867"/>
          <cell r="B1867"/>
        </row>
        <row r="1868">
          <cell r="A1868"/>
          <cell r="B1868"/>
        </row>
        <row r="1869">
          <cell r="A1869"/>
          <cell r="B1869"/>
        </row>
        <row r="1870">
          <cell r="A1870"/>
          <cell r="B1870"/>
        </row>
        <row r="1871">
          <cell r="A1871"/>
          <cell r="B1871"/>
        </row>
        <row r="1872">
          <cell r="A1872"/>
          <cell r="B1872"/>
        </row>
        <row r="1873">
          <cell r="A1873"/>
          <cell r="B1873"/>
        </row>
        <row r="1874">
          <cell r="A1874"/>
          <cell r="B1874"/>
        </row>
        <row r="1875">
          <cell r="A1875"/>
          <cell r="B1875"/>
        </row>
        <row r="1876">
          <cell r="A1876"/>
          <cell r="B1876"/>
        </row>
        <row r="1877">
          <cell r="A1877"/>
          <cell r="B1877"/>
        </row>
        <row r="1878">
          <cell r="A1878"/>
          <cell r="B1878"/>
        </row>
        <row r="1879">
          <cell r="A1879"/>
          <cell r="B1879"/>
        </row>
        <row r="1880">
          <cell r="A1880"/>
          <cell r="B1880"/>
        </row>
        <row r="1881">
          <cell r="A1881"/>
          <cell r="B1881"/>
        </row>
        <row r="1882">
          <cell r="A1882"/>
          <cell r="B1882"/>
        </row>
        <row r="1883">
          <cell r="A1883"/>
          <cell r="B1883"/>
        </row>
        <row r="1884">
          <cell r="A1884"/>
          <cell r="B1884"/>
        </row>
        <row r="1885">
          <cell r="A1885"/>
          <cell r="B1885"/>
        </row>
        <row r="1886">
          <cell r="A1886"/>
          <cell r="B1886"/>
        </row>
        <row r="1887">
          <cell r="A1887"/>
          <cell r="B1887"/>
        </row>
        <row r="1888">
          <cell r="A1888"/>
          <cell r="B1888"/>
        </row>
        <row r="1889">
          <cell r="A1889"/>
          <cell r="B1889"/>
        </row>
        <row r="1890">
          <cell r="A1890"/>
          <cell r="B1890"/>
        </row>
        <row r="1891">
          <cell r="A1891"/>
          <cell r="B1891"/>
        </row>
        <row r="1892">
          <cell r="A1892"/>
          <cell r="B1892"/>
        </row>
        <row r="1893">
          <cell r="A1893"/>
          <cell r="B1893"/>
        </row>
        <row r="1894">
          <cell r="A1894"/>
          <cell r="B1894"/>
        </row>
        <row r="1895">
          <cell r="A1895"/>
          <cell r="B1895"/>
        </row>
        <row r="1896">
          <cell r="A1896"/>
          <cell r="B1896"/>
        </row>
        <row r="1897">
          <cell r="A1897"/>
          <cell r="B1897"/>
        </row>
        <row r="1898">
          <cell r="A1898"/>
          <cell r="B1898"/>
        </row>
        <row r="1899">
          <cell r="A1899"/>
          <cell r="B1899"/>
        </row>
        <row r="1900">
          <cell r="A1900"/>
          <cell r="B1900"/>
        </row>
        <row r="1901">
          <cell r="A1901"/>
          <cell r="B1901"/>
        </row>
        <row r="1902">
          <cell r="A1902"/>
          <cell r="B1902"/>
        </row>
        <row r="1903">
          <cell r="A1903"/>
          <cell r="B1903"/>
        </row>
        <row r="1904">
          <cell r="A1904"/>
          <cell r="B1904"/>
        </row>
        <row r="1905">
          <cell r="A1905"/>
          <cell r="B1905"/>
        </row>
        <row r="1906">
          <cell r="A1906"/>
          <cell r="B1906"/>
        </row>
        <row r="1907">
          <cell r="A1907"/>
          <cell r="B1907"/>
        </row>
        <row r="1908">
          <cell r="A1908"/>
          <cell r="B1908"/>
        </row>
        <row r="1909">
          <cell r="A1909"/>
          <cell r="B1909"/>
        </row>
        <row r="1910">
          <cell r="A1910"/>
          <cell r="B1910"/>
        </row>
        <row r="1911">
          <cell r="A1911"/>
          <cell r="B1911"/>
        </row>
        <row r="1912">
          <cell r="A1912"/>
          <cell r="B1912"/>
        </row>
        <row r="1913">
          <cell r="A1913"/>
          <cell r="B1913"/>
        </row>
        <row r="1914">
          <cell r="A1914"/>
          <cell r="B1914"/>
        </row>
        <row r="1915">
          <cell r="A1915"/>
          <cell r="B1915"/>
        </row>
        <row r="1916">
          <cell r="A1916"/>
          <cell r="B1916"/>
        </row>
        <row r="1917">
          <cell r="A1917"/>
          <cell r="B1917"/>
        </row>
        <row r="1918">
          <cell r="A1918"/>
          <cell r="B1918"/>
        </row>
        <row r="1919">
          <cell r="A1919"/>
          <cell r="B1919"/>
        </row>
        <row r="1920">
          <cell r="A1920"/>
          <cell r="B1920"/>
        </row>
        <row r="1921">
          <cell r="A1921"/>
          <cell r="B1921"/>
        </row>
        <row r="1922">
          <cell r="A1922"/>
          <cell r="B1922"/>
        </row>
        <row r="1923">
          <cell r="A1923"/>
          <cell r="B1923"/>
        </row>
        <row r="1924">
          <cell r="A1924"/>
          <cell r="B1924"/>
        </row>
        <row r="1925">
          <cell r="A1925"/>
          <cell r="B1925"/>
        </row>
        <row r="1926">
          <cell r="A1926"/>
          <cell r="B1926"/>
        </row>
        <row r="1927">
          <cell r="A1927"/>
          <cell r="B1927"/>
        </row>
        <row r="1928">
          <cell r="A1928"/>
          <cell r="B1928"/>
        </row>
        <row r="1929">
          <cell r="A1929"/>
          <cell r="B1929"/>
        </row>
        <row r="1930">
          <cell r="A1930"/>
          <cell r="B1930"/>
        </row>
        <row r="1931">
          <cell r="A1931"/>
          <cell r="B1931"/>
        </row>
        <row r="1932">
          <cell r="A1932"/>
          <cell r="B1932"/>
        </row>
        <row r="1933">
          <cell r="A1933"/>
          <cell r="B1933"/>
        </row>
        <row r="1934">
          <cell r="A1934"/>
          <cell r="B1934"/>
        </row>
        <row r="1935">
          <cell r="A1935"/>
          <cell r="B1935"/>
        </row>
        <row r="1936">
          <cell r="A1936"/>
          <cell r="B1936"/>
        </row>
        <row r="1937">
          <cell r="A1937"/>
          <cell r="B1937"/>
        </row>
        <row r="1938">
          <cell r="A1938"/>
          <cell r="B1938"/>
        </row>
        <row r="1939">
          <cell r="A1939"/>
          <cell r="B1939"/>
        </row>
        <row r="1940">
          <cell r="A1940"/>
          <cell r="B1940"/>
        </row>
        <row r="1941">
          <cell r="A1941"/>
          <cell r="B1941"/>
        </row>
        <row r="1942">
          <cell r="A1942"/>
          <cell r="B1942"/>
        </row>
        <row r="1943">
          <cell r="A1943"/>
          <cell r="B1943"/>
        </row>
        <row r="1944">
          <cell r="A1944"/>
          <cell r="B1944"/>
        </row>
        <row r="1945">
          <cell r="A1945"/>
          <cell r="B1945"/>
        </row>
        <row r="1946">
          <cell r="A1946"/>
          <cell r="B1946"/>
        </row>
        <row r="1947">
          <cell r="A1947"/>
          <cell r="B1947"/>
        </row>
        <row r="1948">
          <cell r="A1948"/>
          <cell r="B1948"/>
        </row>
        <row r="1949">
          <cell r="A1949"/>
          <cell r="B1949"/>
        </row>
        <row r="1950">
          <cell r="A1950"/>
          <cell r="B1950"/>
        </row>
        <row r="1951">
          <cell r="A1951"/>
          <cell r="B1951"/>
        </row>
        <row r="1952">
          <cell r="A1952"/>
          <cell r="B1952"/>
        </row>
        <row r="1953">
          <cell r="A1953"/>
          <cell r="B1953"/>
        </row>
        <row r="1954">
          <cell r="A1954"/>
          <cell r="B1954"/>
        </row>
        <row r="1955">
          <cell r="A1955"/>
          <cell r="B1955"/>
        </row>
        <row r="1956">
          <cell r="A1956"/>
          <cell r="B1956"/>
        </row>
        <row r="1957">
          <cell r="A1957"/>
          <cell r="B1957"/>
        </row>
        <row r="1958">
          <cell r="A1958"/>
          <cell r="B1958"/>
        </row>
        <row r="1959">
          <cell r="A1959"/>
          <cell r="B1959"/>
        </row>
        <row r="1960">
          <cell r="A1960"/>
          <cell r="B1960"/>
        </row>
        <row r="1961">
          <cell r="A1961"/>
          <cell r="B1961"/>
        </row>
        <row r="1962">
          <cell r="A1962"/>
          <cell r="B1962"/>
        </row>
        <row r="1963">
          <cell r="A1963"/>
          <cell r="B1963"/>
        </row>
        <row r="1964">
          <cell r="A1964"/>
          <cell r="B1964"/>
        </row>
        <row r="1965">
          <cell r="A1965"/>
          <cell r="B1965"/>
        </row>
        <row r="1966">
          <cell r="A1966"/>
          <cell r="B1966"/>
        </row>
        <row r="1967">
          <cell r="A1967"/>
          <cell r="B1967"/>
        </row>
        <row r="1968">
          <cell r="A1968"/>
          <cell r="B1968"/>
        </row>
        <row r="1969">
          <cell r="A1969"/>
          <cell r="B1969"/>
        </row>
        <row r="1970">
          <cell r="A1970"/>
          <cell r="B1970"/>
        </row>
        <row r="1971">
          <cell r="A1971"/>
          <cell r="B1971"/>
        </row>
        <row r="1972">
          <cell r="A1972"/>
          <cell r="B1972"/>
        </row>
        <row r="1973">
          <cell r="A1973"/>
          <cell r="B1973"/>
        </row>
        <row r="1974">
          <cell r="A1974"/>
          <cell r="B1974"/>
        </row>
        <row r="1975">
          <cell r="A1975"/>
          <cell r="B1975"/>
        </row>
        <row r="1976">
          <cell r="A1976"/>
          <cell r="B1976"/>
        </row>
        <row r="1977">
          <cell r="A1977"/>
          <cell r="B1977"/>
        </row>
        <row r="1978">
          <cell r="A1978"/>
          <cell r="B1978"/>
        </row>
        <row r="1979">
          <cell r="A1979"/>
          <cell r="B1979"/>
        </row>
        <row r="1980">
          <cell r="A1980"/>
          <cell r="B1980"/>
        </row>
        <row r="1981">
          <cell r="A1981"/>
          <cell r="B1981"/>
        </row>
        <row r="1982">
          <cell r="A1982"/>
          <cell r="B1982"/>
        </row>
        <row r="1983">
          <cell r="A1983"/>
          <cell r="B1983"/>
        </row>
        <row r="1984">
          <cell r="A1984"/>
          <cell r="B1984"/>
        </row>
        <row r="1985">
          <cell r="A1985"/>
          <cell r="B1985"/>
        </row>
        <row r="1986">
          <cell r="A1986"/>
          <cell r="B1986"/>
        </row>
        <row r="1987">
          <cell r="A1987"/>
          <cell r="B1987"/>
        </row>
        <row r="1988">
          <cell r="A1988"/>
          <cell r="B1988"/>
        </row>
        <row r="1989">
          <cell r="A1989"/>
          <cell r="B1989"/>
        </row>
        <row r="1990">
          <cell r="A1990"/>
          <cell r="B1990"/>
        </row>
        <row r="1991">
          <cell r="A1991"/>
          <cell r="B1991"/>
        </row>
        <row r="1992">
          <cell r="A1992"/>
          <cell r="B1992"/>
        </row>
        <row r="1993">
          <cell r="A1993"/>
          <cell r="B1993"/>
        </row>
        <row r="1994">
          <cell r="A1994"/>
          <cell r="B1994"/>
        </row>
        <row r="1995">
          <cell r="A1995"/>
          <cell r="B1995"/>
        </row>
        <row r="1996">
          <cell r="A1996"/>
          <cell r="B1996"/>
        </row>
        <row r="1997">
          <cell r="A1997"/>
          <cell r="B1997"/>
        </row>
        <row r="1998">
          <cell r="A1998"/>
          <cell r="B1998"/>
        </row>
        <row r="1999">
          <cell r="A1999"/>
          <cell r="B1999"/>
        </row>
        <row r="2000">
          <cell r="A2000"/>
          <cell r="B2000"/>
        </row>
        <row r="2001">
          <cell r="A2001"/>
          <cell r="B2001"/>
        </row>
        <row r="2002">
          <cell r="A2002"/>
          <cell r="B2002"/>
        </row>
        <row r="2003">
          <cell r="A2003"/>
          <cell r="B2003"/>
        </row>
        <row r="2004">
          <cell r="A2004"/>
          <cell r="B2004"/>
        </row>
        <row r="2005">
          <cell r="A2005"/>
          <cell r="B2005"/>
        </row>
        <row r="2006">
          <cell r="A2006"/>
          <cell r="B2006"/>
        </row>
        <row r="2007">
          <cell r="A2007"/>
          <cell r="B2007"/>
        </row>
        <row r="2008">
          <cell r="A2008"/>
          <cell r="B2008"/>
        </row>
        <row r="2009">
          <cell r="A2009"/>
          <cell r="B2009"/>
        </row>
        <row r="2010">
          <cell r="A2010"/>
          <cell r="B2010"/>
        </row>
        <row r="2011">
          <cell r="A2011"/>
          <cell r="B2011"/>
        </row>
        <row r="2012">
          <cell r="A2012"/>
          <cell r="B2012"/>
        </row>
        <row r="2013">
          <cell r="A2013"/>
          <cell r="B2013"/>
        </row>
        <row r="2014">
          <cell r="A2014"/>
          <cell r="B2014"/>
        </row>
        <row r="2015">
          <cell r="A2015"/>
          <cell r="B2015"/>
        </row>
        <row r="2016">
          <cell r="A2016"/>
          <cell r="B2016"/>
        </row>
        <row r="2017">
          <cell r="A2017"/>
          <cell r="B2017"/>
        </row>
        <row r="2018">
          <cell r="A2018"/>
          <cell r="B2018"/>
        </row>
        <row r="2019">
          <cell r="A2019"/>
          <cell r="B2019"/>
        </row>
        <row r="2020">
          <cell r="A2020"/>
          <cell r="B2020"/>
        </row>
        <row r="2021">
          <cell r="A2021"/>
          <cell r="B2021"/>
        </row>
        <row r="2022">
          <cell r="A2022"/>
          <cell r="B2022"/>
        </row>
        <row r="2023">
          <cell r="A2023"/>
          <cell r="B2023"/>
        </row>
        <row r="2024">
          <cell r="A2024"/>
          <cell r="B2024"/>
        </row>
        <row r="2025">
          <cell r="A2025"/>
          <cell r="B2025"/>
        </row>
        <row r="2026">
          <cell r="A2026"/>
          <cell r="B2026"/>
        </row>
        <row r="2027">
          <cell r="A2027"/>
          <cell r="B2027"/>
        </row>
        <row r="2028">
          <cell r="A2028"/>
          <cell r="B2028"/>
        </row>
        <row r="2029">
          <cell r="A2029"/>
          <cell r="B2029"/>
        </row>
        <row r="2030">
          <cell r="A2030"/>
          <cell r="B2030"/>
        </row>
        <row r="2031">
          <cell r="A2031"/>
          <cell r="B2031"/>
        </row>
        <row r="2032">
          <cell r="A2032"/>
          <cell r="B2032"/>
        </row>
        <row r="2033">
          <cell r="A2033"/>
          <cell r="B2033"/>
        </row>
        <row r="2034">
          <cell r="A2034"/>
          <cell r="B2034"/>
        </row>
        <row r="2035">
          <cell r="A2035"/>
          <cell r="B2035"/>
        </row>
        <row r="2036">
          <cell r="A2036"/>
          <cell r="B2036"/>
        </row>
        <row r="2037">
          <cell r="A2037"/>
          <cell r="B2037"/>
        </row>
        <row r="2038">
          <cell r="A2038"/>
          <cell r="B2038"/>
        </row>
        <row r="2039">
          <cell r="A2039"/>
          <cell r="B2039"/>
        </row>
        <row r="2040">
          <cell r="A2040"/>
          <cell r="B2040"/>
        </row>
        <row r="2041">
          <cell r="A2041"/>
          <cell r="B2041"/>
        </row>
        <row r="2042">
          <cell r="A2042"/>
          <cell r="B2042"/>
        </row>
        <row r="2043">
          <cell r="A2043"/>
          <cell r="B2043"/>
        </row>
        <row r="2044">
          <cell r="A2044"/>
          <cell r="B2044"/>
        </row>
        <row r="2045">
          <cell r="A2045"/>
          <cell r="B2045"/>
        </row>
        <row r="2046">
          <cell r="A2046"/>
          <cell r="B2046"/>
        </row>
        <row r="2047">
          <cell r="A2047"/>
          <cell r="B2047"/>
        </row>
        <row r="2048">
          <cell r="A2048"/>
          <cell r="B2048"/>
        </row>
        <row r="2049">
          <cell r="A2049"/>
          <cell r="B2049"/>
        </row>
        <row r="2050">
          <cell r="A2050"/>
          <cell r="B2050"/>
        </row>
        <row r="2051">
          <cell r="A2051"/>
          <cell r="B2051"/>
        </row>
        <row r="2052">
          <cell r="A2052"/>
          <cell r="B2052"/>
        </row>
        <row r="2053">
          <cell r="A2053"/>
          <cell r="B2053"/>
        </row>
        <row r="2054">
          <cell r="A2054"/>
          <cell r="B2054"/>
        </row>
        <row r="2055">
          <cell r="A2055"/>
          <cell r="B2055"/>
        </row>
        <row r="2056">
          <cell r="A2056"/>
          <cell r="B2056"/>
        </row>
        <row r="2057">
          <cell r="A2057"/>
          <cell r="B2057"/>
        </row>
        <row r="2058">
          <cell r="A2058"/>
          <cell r="B2058"/>
        </row>
        <row r="2059">
          <cell r="A2059"/>
          <cell r="B2059"/>
        </row>
        <row r="2060">
          <cell r="A2060"/>
          <cell r="B2060"/>
        </row>
        <row r="2061">
          <cell r="A2061"/>
          <cell r="B2061"/>
        </row>
        <row r="2062">
          <cell r="A2062"/>
          <cell r="B2062"/>
        </row>
        <row r="2063">
          <cell r="A2063"/>
          <cell r="B2063"/>
        </row>
        <row r="2064">
          <cell r="A2064"/>
          <cell r="B2064"/>
        </row>
        <row r="2065">
          <cell r="A2065"/>
          <cell r="B2065"/>
        </row>
        <row r="2066">
          <cell r="A2066"/>
          <cell r="B2066"/>
        </row>
        <row r="2067">
          <cell r="A2067"/>
          <cell r="B2067"/>
        </row>
        <row r="2068">
          <cell r="A2068"/>
          <cell r="B2068"/>
        </row>
        <row r="2069">
          <cell r="A2069"/>
          <cell r="B2069"/>
        </row>
        <row r="2070">
          <cell r="A2070"/>
          <cell r="B2070"/>
        </row>
        <row r="2071">
          <cell r="A2071"/>
          <cell r="B2071"/>
        </row>
        <row r="2072">
          <cell r="A2072"/>
          <cell r="B2072"/>
        </row>
        <row r="2073">
          <cell r="A2073"/>
          <cell r="B2073"/>
        </row>
        <row r="2074">
          <cell r="A2074"/>
          <cell r="B2074"/>
        </row>
        <row r="2075">
          <cell r="A2075"/>
          <cell r="B2075"/>
        </row>
        <row r="2076">
          <cell r="A2076"/>
          <cell r="B2076"/>
        </row>
        <row r="2077">
          <cell r="A2077"/>
          <cell r="B2077"/>
        </row>
        <row r="2078">
          <cell r="A2078"/>
          <cell r="B2078"/>
        </row>
        <row r="2079">
          <cell r="A2079"/>
          <cell r="B2079"/>
        </row>
        <row r="2080">
          <cell r="A2080"/>
          <cell r="B2080"/>
        </row>
        <row r="2081">
          <cell r="A2081"/>
          <cell r="B2081"/>
        </row>
        <row r="2082">
          <cell r="A2082"/>
          <cell r="B2082"/>
        </row>
        <row r="2083">
          <cell r="A2083"/>
          <cell r="B2083"/>
        </row>
        <row r="2084">
          <cell r="A2084"/>
          <cell r="B2084"/>
        </row>
        <row r="2085">
          <cell r="A2085"/>
          <cell r="B2085"/>
        </row>
        <row r="2086">
          <cell r="A2086"/>
          <cell r="B2086"/>
        </row>
        <row r="2087">
          <cell r="A2087"/>
          <cell r="B2087"/>
        </row>
        <row r="2088">
          <cell r="A2088"/>
          <cell r="B2088"/>
        </row>
        <row r="2089">
          <cell r="A2089"/>
          <cell r="B2089"/>
        </row>
        <row r="2090">
          <cell r="A2090"/>
          <cell r="B2090"/>
        </row>
        <row r="2091">
          <cell r="A2091"/>
          <cell r="B2091"/>
        </row>
        <row r="2092">
          <cell r="A2092"/>
          <cell r="B2092"/>
        </row>
        <row r="2093">
          <cell r="A2093"/>
          <cell r="B2093"/>
        </row>
        <row r="2094">
          <cell r="A2094"/>
          <cell r="B2094"/>
        </row>
        <row r="2095">
          <cell r="A2095"/>
          <cell r="B2095"/>
        </row>
        <row r="2096">
          <cell r="A2096"/>
          <cell r="B2096"/>
        </row>
        <row r="2097">
          <cell r="A2097"/>
          <cell r="B2097"/>
        </row>
        <row r="2098">
          <cell r="A2098"/>
          <cell r="B2098"/>
        </row>
        <row r="2099">
          <cell r="A2099"/>
          <cell r="B2099"/>
        </row>
        <row r="2100">
          <cell r="A2100"/>
          <cell r="B2100"/>
        </row>
        <row r="2101">
          <cell r="A2101"/>
          <cell r="B2101"/>
        </row>
        <row r="2102">
          <cell r="A2102"/>
          <cell r="B2102"/>
        </row>
        <row r="2103">
          <cell r="A2103"/>
          <cell r="B2103"/>
        </row>
        <row r="2104">
          <cell r="A2104"/>
          <cell r="B2104"/>
        </row>
        <row r="2105">
          <cell r="A2105"/>
          <cell r="B2105"/>
        </row>
        <row r="2106">
          <cell r="A2106"/>
          <cell r="B2106"/>
        </row>
        <row r="2107">
          <cell r="A2107"/>
          <cell r="B2107"/>
        </row>
        <row r="2108">
          <cell r="A2108"/>
          <cell r="B2108"/>
        </row>
        <row r="2109">
          <cell r="A2109"/>
          <cell r="B2109"/>
        </row>
        <row r="2110">
          <cell r="A2110"/>
          <cell r="B2110"/>
        </row>
        <row r="2111">
          <cell r="A2111"/>
          <cell r="B2111"/>
        </row>
        <row r="2112">
          <cell r="A2112"/>
          <cell r="B2112"/>
        </row>
        <row r="2113">
          <cell r="A2113"/>
          <cell r="B2113"/>
        </row>
        <row r="2114">
          <cell r="A2114"/>
          <cell r="B2114"/>
        </row>
        <row r="2115">
          <cell r="A2115"/>
          <cell r="B2115"/>
        </row>
        <row r="2116">
          <cell r="A2116"/>
          <cell r="B2116"/>
        </row>
        <row r="2117">
          <cell r="A2117"/>
          <cell r="B2117"/>
        </row>
        <row r="2118">
          <cell r="A2118"/>
          <cell r="B2118"/>
        </row>
        <row r="2119">
          <cell r="A2119"/>
          <cell r="B2119"/>
        </row>
        <row r="2120">
          <cell r="A2120"/>
          <cell r="B2120"/>
        </row>
        <row r="2121">
          <cell r="A2121"/>
          <cell r="B2121"/>
        </row>
        <row r="2122">
          <cell r="A2122"/>
          <cell r="B2122"/>
        </row>
        <row r="2123">
          <cell r="A2123"/>
          <cell r="B2123"/>
        </row>
        <row r="2124">
          <cell r="A2124"/>
          <cell r="B2124"/>
        </row>
        <row r="2125">
          <cell r="A2125"/>
          <cell r="B2125"/>
        </row>
        <row r="2126">
          <cell r="A2126"/>
          <cell r="B2126"/>
        </row>
        <row r="2127">
          <cell r="A2127"/>
          <cell r="B2127"/>
        </row>
        <row r="2128">
          <cell r="A2128"/>
          <cell r="B2128"/>
        </row>
        <row r="2129">
          <cell r="A2129"/>
          <cell r="B2129"/>
        </row>
        <row r="2130">
          <cell r="A2130"/>
          <cell r="B2130"/>
        </row>
        <row r="2131">
          <cell r="A2131"/>
          <cell r="B2131"/>
        </row>
        <row r="2132">
          <cell r="A2132"/>
          <cell r="B2132"/>
        </row>
        <row r="2133">
          <cell r="A2133"/>
          <cell r="B2133"/>
        </row>
        <row r="2134">
          <cell r="A2134"/>
          <cell r="B2134"/>
        </row>
        <row r="2135">
          <cell r="A2135"/>
          <cell r="B2135"/>
        </row>
        <row r="2136">
          <cell r="A2136"/>
          <cell r="B2136"/>
        </row>
        <row r="2137">
          <cell r="A2137"/>
          <cell r="B2137"/>
        </row>
        <row r="2138">
          <cell r="A2138"/>
          <cell r="B2138"/>
        </row>
        <row r="2139">
          <cell r="A2139"/>
          <cell r="B2139"/>
        </row>
        <row r="2140">
          <cell r="A2140"/>
          <cell r="B2140"/>
        </row>
        <row r="2141">
          <cell r="A2141"/>
          <cell r="B2141"/>
        </row>
        <row r="2142">
          <cell r="A2142"/>
          <cell r="B2142"/>
        </row>
        <row r="2143">
          <cell r="A2143"/>
          <cell r="B2143"/>
        </row>
        <row r="2144">
          <cell r="A2144"/>
          <cell r="B2144"/>
        </row>
        <row r="2145">
          <cell r="A2145"/>
          <cell r="B2145"/>
        </row>
        <row r="2146">
          <cell r="A2146"/>
          <cell r="B2146"/>
        </row>
        <row r="2147">
          <cell r="A2147"/>
          <cell r="B2147"/>
        </row>
        <row r="2148">
          <cell r="A2148"/>
          <cell r="B2148"/>
        </row>
        <row r="2149">
          <cell r="A2149"/>
          <cell r="B2149"/>
        </row>
        <row r="2150">
          <cell r="A2150"/>
          <cell r="B2150"/>
        </row>
        <row r="2151">
          <cell r="A2151"/>
          <cell r="B2151"/>
        </row>
        <row r="2152">
          <cell r="A2152"/>
          <cell r="B2152"/>
        </row>
        <row r="2153">
          <cell r="A2153"/>
          <cell r="B2153"/>
        </row>
        <row r="2154">
          <cell r="A2154"/>
          <cell r="B2154"/>
        </row>
        <row r="2155">
          <cell r="A2155"/>
          <cell r="B2155"/>
        </row>
        <row r="2156">
          <cell r="A2156"/>
          <cell r="B2156"/>
        </row>
        <row r="2157">
          <cell r="A2157"/>
          <cell r="B2157"/>
        </row>
        <row r="2158">
          <cell r="A2158"/>
          <cell r="B2158"/>
        </row>
        <row r="2159">
          <cell r="A2159"/>
          <cell r="B2159"/>
        </row>
        <row r="2160">
          <cell r="A2160"/>
          <cell r="B2160"/>
        </row>
        <row r="2161">
          <cell r="A2161"/>
          <cell r="B2161"/>
        </row>
        <row r="2162">
          <cell r="A2162"/>
          <cell r="B2162"/>
        </row>
        <row r="2163">
          <cell r="A2163"/>
          <cell r="B2163"/>
        </row>
        <row r="2164">
          <cell r="A2164"/>
          <cell r="B2164"/>
        </row>
        <row r="2165">
          <cell r="A2165"/>
          <cell r="B2165"/>
        </row>
        <row r="2166">
          <cell r="A2166"/>
          <cell r="B2166"/>
        </row>
        <row r="2167">
          <cell r="A2167"/>
          <cell r="B2167"/>
        </row>
        <row r="2168">
          <cell r="A2168"/>
          <cell r="B2168"/>
        </row>
        <row r="2169">
          <cell r="A2169"/>
          <cell r="B2169"/>
        </row>
        <row r="2170">
          <cell r="A2170"/>
          <cell r="B2170"/>
        </row>
        <row r="2171">
          <cell r="A2171"/>
          <cell r="B2171"/>
        </row>
        <row r="2172">
          <cell r="A2172"/>
          <cell r="B2172"/>
        </row>
        <row r="2173">
          <cell r="A2173"/>
          <cell r="B2173"/>
        </row>
        <row r="2174">
          <cell r="A2174"/>
          <cell r="B2174"/>
        </row>
        <row r="2175">
          <cell r="A2175"/>
          <cell r="B2175"/>
        </row>
        <row r="2176">
          <cell r="A2176"/>
          <cell r="B2176"/>
        </row>
        <row r="2177">
          <cell r="A2177"/>
          <cell r="B2177"/>
        </row>
        <row r="2178">
          <cell r="A2178"/>
          <cell r="B2178"/>
        </row>
        <row r="2179">
          <cell r="A2179"/>
          <cell r="B2179"/>
        </row>
        <row r="2180">
          <cell r="A2180"/>
          <cell r="B2180"/>
        </row>
        <row r="2181">
          <cell r="A2181"/>
          <cell r="B2181"/>
        </row>
        <row r="2182">
          <cell r="A2182"/>
          <cell r="B2182"/>
        </row>
        <row r="2183">
          <cell r="A2183"/>
          <cell r="B2183"/>
        </row>
        <row r="2184">
          <cell r="A2184"/>
          <cell r="B2184"/>
        </row>
        <row r="2185">
          <cell r="A2185"/>
          <cell r="B2185"/>
        </row>
        <row r="2186">
          <cell r="A2186"/>
          <cell r="B2186"/>
        </row>
        <row r="2187">
          <cell r="A2187"/>
          <cell r="B2187"/>
        </row>
        <row r="2188">
          <cell r="A2188"/>
          <cell r="B2188"/>
        </row>
        <row r="2189">
          <cell r="A2189"/>
          <cell r="B2189"/>
        </row>
        <row r="2190">
          <cell r="A2190"/>
          <cell r="B2190"/>
        </row>
        <row r="2191">
          <cell r="A2191"/>
          <cell r="B2191"/>
        </row>
        <row r="2192">
          <cell r="A2192"/>
          <cell r="B2192"/>
        </row>
        <row r="2193">
          <cell r="A2193"/>
          <cell r="B2193"/>
        </row>
        <row r="2194">
          <cell r="A2194"/>
          <cell r="B2194"/>
        </row>
        <row r="2195">
          <cell r="A2195"/>
          <cell r="B2195"/>
        </row>
        <row r="2196">
          <cell r="A2196"/>
          <cell r="B2196"/>
        </row>
        <row r="2197">
          <cell r="A2197"/>
          <cell r="B2197"/>
        </row>
        <row r="2198">
          <cell r="A2198"/>
          <cell r="B2198"/>
        </row>
        <row r="2199">
          <cell r="A2199"/>
          <cell r="B2199"/>
        </row>
        <row r="2200">
          <cell r="A2200"/>
          <cell r="B2200"/>
        </row>
        <row r="2201">
          <cell r="A2201"/>
          <cell r="B2201"/>
        </row>
        <row r="2202">
          <cell r="A2202"/>
          <cell r="B2202"/>
        </row>
        <row r="2203">
          <cell r="A2203"/>
          <cell r="B2203"/>
        </row>
        <row r="2204">
          <cell r="A2204"/>
          <cell r="B2204"/>
        </row>
        <row r="2205">
          <cell r="A2205"/>
          <cell r="B2205"/>
        </row>
        <row r="2206">
          <cell r="A2206"/>
          <cell r="B2206"/>
        </row>
        <row r="2207">
          <cell r="A2207"/>
          <cell r="B2207"/>
        </row>
        <row r="2208">
          <cell r="A2208"/>
          <cell r="B2208"/>
        </row>
        <row r="2209">
          <cell r="A2209"/>
          <cell r="B2209"/>
        </row>
        <row r="2210">
          <cell r="A2210"/>
          <cell r="B2210"/>
        </row>
        <row r="2211">
          <cell r="A2211"/>
          <cell r="B2211"/>
        </row>
        <row r="2212">
          <cell r="A2212"/>
          <cell r="B2212"/>
        </row>
        <row r="2213">
          <cell r="A2213"/>
          <cell r="B2213"/>
        </row>
        <row r="2214">
          <cell r="A2214"/>
          <cell r="B2214"/>
        </row>
        <row r="2215">
          <cell r="A2215"/>
          <cell r="B2215"/>
        </row>
        <row r="2216">
          <cell r="A2216"/>
          <cell r="B2216"/>
        </row>
        <row r="2217">
          <cell r="A2217"/>
          <cell r="B2217"/>
        </row>
        <row r="2218">
          <cell r="A2218"/>
          <cell r="B2218"/>
        </row>
        <row r="2219">
          <cell r="A2219"/>
          <cell r="B2219"/>
        </row>
        <row r="2220">
          <cell r="A2220"/>
          <cell r="B2220"/>
        </row>
        <row r="2221">
          <cell r="A2221"/>
          <cell r="B2221"/>
        </row>
        <row r="2222">
          <cell r="A2222"/>
          <cell r="B2222"/>
        </row>
        <row r="2223">
          <cell r="A2223"/>
          <cell r="B2223"/>
        </row>
        <row r="2224">
          <cell r="A2224"/>
          <cell r="B2224"/>
        </row>
        <row r="2225">
          <cell r="A2225"/>
          <cell r="B2225"/>
        </row>
        <row r="2226">
          <cell r="A2226"/>
          <cell r="B2226"/>
        </row>
        <row r="2227">
          <cell r="A2227"/>
          <cell r="B2227"/>
        </row>
        <row r="2228">
          <cell r="A2228"/>
          <cell r="B2228"/>
        </row>
        <row r="2229">
          <cell r="B2229"/>
        </row>
        <row r="2230">
          <cell r="B2230"/>
        </row>
        <row r="2252">
          <cell r="B2252"/>
        </row>
        <row r="2253">
          <cell r="B2253"/>
        </row>
        <row r="2254">
          <cell r="B2254"/>
        </row>
        <row r="2256">
          <cell r="B2256"/>
        </row>
        <row r="2257">
          <cell r="B2257"/>
        </row>
        <row r="2258">
          <cell r="B2258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94">
          <cell r="B2294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56">
          <cell r="B2356"/>
        </row>
        <row r="2359">
          <cell r="B2359"/>
        </row>
        <row r="2361">
          <cell r="B2361"/>
        </row>
        <row r="2362">
          <cell r="B2362"/>
        </row>
        <row r="2363">
          <cell r="B2363"/>
        </row>
        <row r="2365">
          <cell r="B2365"/>
        </row>
        <row r="2368">
          <cell r="B2368"/>
        </row>
        <row r="2369">
          <cell r="B2369"/>
        </row>
        <row r="2372">
          <cell r="B2372"/>
        </row>
        <row r="2373">
          <cell r="B2373"/>
        </row>
        <row r="2374">
          <cell r="B2374"/>
        </row>
        <row r="2375">
          <cell r="B2375"/>
        </row>
        <row r="2378">
          <cell r="B2378"/>
        </row>
        <row r="2381">
          <cell r="B2381"/>
        </row>
        <row r="2382">
          <cell r="B2382"/>
        </row>
        <row r="2383">
          <cell r="B2383"/>
        </row>
        <row r="2384">
          <cell r="B2384"/>
        </row>
        <row r="2385">
          <cell r="B2385"/>
        </row>
        <row r="2386">
          <cell r="B2386"/>
        </row>
        <row r="2387">
          <cell r="B2387"/>
        </row>
        <row r="2388">
          <cell r="B2388"/>
        </row>
        <row r="2389">
          <cell r="B2389"/>
        </row>
        <row r="2390">
          <cell r="B2390"/>
        </row>
        <row r="2392">
          <cell r="B2392"/>
        </row>
        <row r="2393">
          <cell r="B2393"/>
        </row>
        <row r="2395">
          <cell r="B2395"/>
        </row>
        <row r="2397">
          <cell r="B2397"/>
        </row>
        <row r="2403">
          <cell r="B2403"/>
        </row>
        <row r="2405">
          <cell r="B2405"/>
        </row>
        <row r="2407">
          <cell r="B2407"/>
        </row>
        <row r="2408">
          <cell r="B2408"/>
        </row>
        <row r="2409">
          <cell r="B2409"/>
        </row>
        <row r="2412">
          <cell r="B2412"/>
        </row>
        <row r="2413">
          <cell r="B2413"/>
        </row>
        <row r="2414">
          <cell r="B2414"/>
        </row>
        <row r="2415">
          <cell r="B2415"/>
        </row>
        <row r="2416">
          <cell r="B2416"/>
        </row>
        <row r="2417">
          <cell r="B2417"/>
        </row>
        <row r="2420">
          <cell r="B2420"/>
        </row>
        <row r="2421">
          <cell r="B2421"/>
        </row>
        <row r="2422">
          <cell r="B2422"/>
        </row>
        <row r="2424">
          <cell r="B2424"/>
        </row>
        <row r="2425">
          <cell r="B2425"/>
        </row>
        <row r="2426">
          <cell r="B2426"/>
        </row>
        <row r="2427">
          <cell r="B2427"/>
        </row>
        <row r="2428">
          <cell r="B2428"/>
        </row>
        <row r="2438">
          <cell r="B2438"/>
        </row>
        <row r="2442">
          <cell r="B2442"/>
        </row>
        <row r="2443">
          <cell r="B2443"/>
        </row>
        <row r="2446">
          <cell r="B2446"/>
        </row>
        <row r="2447">
          <cell r="B2447"/>
        </row>
        <row r="2451">
          <cell r="B2451"/>
        </row>
        <row r="2452">
          <cell r="B2452"/>
        </row>
        <row r="2454">
          <cell r="B2454"/>
        </row>
        <row r="2457">
          <cell r="B2457"/>
        </row>
        <row r="2458">
          <cell r="B2458"/>
        </row>
        <row r="2459">
          <cell r="B2459"/>
        </row>
        <row r="2460">
          <cell r="B2460"/>
        </row>
        <row r="2461">
          <cell r="B2461"/>
        </row>
        <row r="2462">
          <cell r="B2462"/>
        </row>
        <row r="2463">
          <cell r="B2463"/>
        </row>
        <row r="2464">
          <cell r="B2464"/>
        </row>
        <row r="2465">
          <cell r="B2465"/>
        </row>
        <row r="2466">
          <cell r="B2466"/>
        </row>
        <row r="2467">
          <cell r="B2467"/>
        </row>
        <row r="2468">
          <cell r="B2468"/>
        </row>
        <row r="2469">
          <cell r="B2469"/>
        </row>
        <row r="2624">
          <cell r="B2624"/>
        </row>
        <row r="2625">
          <cell r="B2625"/>
        </row>
        <row r="2626">
          <cell r="B2626"/>
        </row>
        <row r="2630">
          <cell r="B2630"/>
        </row>
        <row r="2631">
          <cell r="B2631"/>
        </row>
        <row r="2632">
          <cell r="B2632"/>
        </row>
        <row r="2633">
          <cell r="B2633"/>
        </row>
        <row r="2638">
          <cell r="B2638"/>
        </row>
        <row r="2639">
          <cell r="B2639"/>
        </row>
        <row r="2640">
          <cell r="B2640"/>
        </row>
        <row r="2641">
          <cell r="B2641"/>
        </row>
        <row r="2644">
          <cell r="B2644"/>
        </row>
        <row r="2650">
          <cell r="B2650"/>
        </row>
        <row r="2651">
          <cell r="B2651"/>
        </row>
        <row r="2652">
          <cell r="B2652"/>
        </row>
        <row r="2653">
          <cell r="B2653"/>
        </row>
        <row r="2654">
          <cell r="B2654"/>
        </row>
        <row r="2655">
          <cell r="B2655"/>
        </row>
        <row r="2663">
          <cell r="B2663"/>
        </row>
        <row r="2664">
          <cell r="B2664"/>
        </row>
        <row r="2665">
          <cell r="B2665"/>
        </row>
        <row r="2666">
          <cell r="B2666"/>
        </row>
        <row r="2667">
          <cell r="B2667"/>
        </row>
        <row r="2668">
          <cell r="B2668"/>
        </row>
        <row r="2669">
          <cell r="B2669"/>
        </row>
        <row r="2670">
          <cell r="B2670"/>
        </row>
        <row r="2671">
          <cell r="B2671"/>
        </row>
        <row r="2675">
          <cell r="B2675"/>
        </row>
        <row r="2676">
          <cell r="B2676"/>
        </row>
        <row r="2677">
          <cell r="B2677"/>
        </row>
        <row r="2678">
          <cell r="B2678"/>
        </row>
        <row r="2685">
          <cell r="B2685"/>
        </row>
        <row r="2687">
          <cell r="B2687"/>
        </row>
        <row r="2690">
          <cell r="B2690"/>
        </row>
        <row r="2691">
          <cell r="B2691"/>
        </row>
        <row r="2692">
          <cell r="B2692"/>
        </row>
        <row r="2694">
          <cell r="B2694"/>
        </row>
        <row r="2695">
          <cell r="B2695"/>
        </row>
        <row r="2697">
          <cell r="B2697"/>
        </row>
        <row r="2698">
          <cell r="B2698"/>
        </row>
        <row r="2699">
          <cell r="B2699"/>
        </row>
        <row r="2700">
          <cell r="B2700"/>
        </row>
        <row r="2701">
          <cell r="B2701"/>
        </row>
        <row r="2703">
          <cell r="B2703"/>
        </row>
        <row r="2705">
          <cell r="B2705"/>
        </row>
        <row r="2706">
          <cell r="B2706"/>
        </row>
        <row r="2708">
          <cell r="B2708"/>
        </row>
        <row r="2710">
          <cell r="B2710"/>
        </row>
        <row r="2711">
          <cell r="B2711"/>
        </row>
        <row r="2712">
          <cell r="B2712"/>
        </row>
        <row r="2714">
          <cell r="B2714"/>
        </row>
        <row r="2715">
          <cell r="B2715"/>
        </row>
        <row r="2716">
          <cell r="B2716"/>
        </row>
        <row r="2717">
          <cell r="B2717"/>
        </row>
        <row r="2718">
          <cell r="B2718"/>
        </row>
        <row r="2719">
          <cell r="B2719"/>
        </row>
        <row r="2720">
          <cell r="B2720"/>
        </row>
        <row r="2722">
          <cell r="B2722"/>
        </row>
        <row r="2724">
          <cell r="B2724"/>
        </row>
        <row r="2726">
          <cell r="B2726"/>
        </row>
        <row r="2727">
          <cell r="B2727"/>
        </row>
        <row r="2729">
          <cell r="B2729"/>
        </row>
        <row r="2731">
          <cell r="B2731"/>
        </row>
        <row r="2732">
          <cell r="B2732"/>
        </row>
        <row r="2734">
          <cell r="B2734"/>
        </row>
        <row r="2735">
          <cell r="B2735"/>
        </row>
        <row r="2736">
          <cell r="B2736"/>
        </row>
        <row r="2738">
          <cell r="B2738"/>
        </row>
        <row r="2748">
          <cell r="B2748"/>
        </row>
        <row r="2749">
          <cell r="B2749"/>
        </row>
        <row r="2751">
          <cell r="B2751"/>
        </row>
        <row r="2753">
          <cell r="B2753"/>
        </row>
        <row r="2754">
          <cell r="B2754"/>
        </row>
        <row r="2755">
          <cell r="B2755"/>
        </row>
        <row r="2756">
          <cell r="B2756"/>
        </row>
        <row r="2757">
          <cell r="B2757"/>
        </row>
        <row r="2758">
          <cell r="B2758"/>
        </row>
        <row r="2759">
          <cell r="B2759"/>
        </row>
        <row r="2770">
          <cell r="B2770"/>
        </row>
        <row r="2771">
          <cell r="B2771"/>
        </row>
        <row r="2772">
          <cell r="B2772"/>
        </row>
        <row r="2773">
          <cell r="B2773"/>
        </row>
        <row r="2774">
          <cell r="B2774"/>
        </row>
        <row r="2775">
          <cell r="B2775"/>
        </row>
        <row r="2776">
          <cell r="B2776"/>
        </row>
        <row r="2778">
          <cell r="B2778"/>
        </row>
        <row r="2779">
          <cell r="B2779"/>
        </row>
        <row r="2780">
          <cell r="B2780"/>
        </row>
        <row r="2785">
          <cell r="B2785"/>
        </row>
        <row r="2786">
          <cell r="B2786"/>
        </row>
        <row r="2787">
          <cell r="B2787"/>
        </row>
        <row r="2788">
          <cell r="B2788"/>
        </row>
        <row r="2789">
          <cell r="B2789"/>
        </row>
        <row r="2790">
          <cell r="B2790"/>
        </row>
        <row r="2791">
          <cell r="B2791"/>
        </row>
        <row r="2792">
          <cell r="B2792"/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69.192635763888" createdVersion="6" refreshedVersion="6" minRefreshableVersion="3" recordCount="181" xr:uid="{3DEE9FC6-0A3B-4744-B20D-81A367F22CA5}">
  <cacheSource type="worksheet">
    <worksheetSource ref="A1:N1048576" sheet="Chia std"/>
  </cacheSource>
  <cacheFields count="14">
    <cacheField name="STT" numFmtId="0">
      <sharedItems containsBlank="1"/>
    </cacheField>
    <cacheField name="WO" numFmtId="0">
      <sharedItems containsString="0" containsBlank="1" containsNumber="1" containsInteger="1" minValue="0" maxValue="722180" count="23">
        <n v="722164"/>
        <n v="722168"/>
        <n v="722170"/>
        <n v="722174"/>
        <n v="722178"/>
        <n v="722180"/>
        <n v="0"/>
        <m/>
        <n v="305530" u="1"/>
        <n v="135953" u="1"/>
        <n v="136859" u="1"/>
        <n v="136868" u="1"/>
        <n v="305532" u="1"/>
        <n v="305534" u="1"/>
        <n v="136870" u="1"/>
        <n v="305536" u="1"/>
        <n v="136862" u="1"/>
        <n v="135877" u="1"/>
        <n v="305538" u="1"/>
        <n v="423703" u="1"/>
        <n v="136864" u="1"/>
        <n v="305527" u="1"/>
        <n v="136866" u="1"/>
      </sharedItems>
    </cacheField>
    <cacheField name="DZ" numFmtId="0">
      <sharedItems containsString="0" containsBlank="1" containsNumber="1" containsInteger="1" minValue="0" maxValue="33"/>
    </cacheField>
    <cacheField name="FABRIC" numFmtId="0">
      <sharedItems containsBlank="1" containsMixedTypes="1" containsNumber="1" containsInteger="1" minValue="0" maxValue="0" count="7">
        <s v="TRA680-ZCA"/>
        <n v="0"/>
        <s v="LP1743-ZCA"/>
        <s v="CK4W75-ZCA"/>
        <s v="LPC828-ZCA"/>
        <s v="EM1038-ZCA"/>
        <m/>
      </sharedItems>
    </cacheField>
    <cacheField name="MARKER NAME" numFmtId="0">
      <sharedItems containsBlank="1"/>
    </cacheField>
    <cacheField name="DZ TOTAL/ MARKER" numFmtId="0">
      <sharedItems containsString="0" containsBlank="1" containsNumber="1" containsInteger="1" minValue="144" maxValue="144"/>
    </cacheField>
    <cacheField name="SPREAD SAH TOTAL (HOUR)" numFmtId="0">
      <sharedItems containsString="0" containsBlank="1" containsNumber="1" minValue="0" maxValue="0.21978000000000003"/>
    </cacheField>
    <cacheField name="CUT SAH TOTAL (HOUR)" numFmtId="0">
      <sharedItems containsString="0" containsBlank="1" containsNumber="1" minValue="0" maxValue="2.6254799999999996"/>
    </cacheField>
    <cacheField name="STD (YARD)" numFmtId="0">
      <sharedItems containsString="0" containsBlank="1" containsNumber="1" minValue="0" maxValue="87.12"/>
    </cacheField>
    <cacheField name="STD TOTAL (YARD)" numFmtId="0">
      <sharedItems containsString="0" containsBlank="1" containsNumber="1" minValue="0" maxValue="350.33100000000002"/>
    </cacheField>
    <cacheField name="ACT TOTAL (YARD)" numFmtId="0">
      <sharedItems containsString="0" containsBlank="1" containsNumber="1" minValue="0" maxValue="280.85599999999999"/>
    </cacheField>
    <cacheField name="% USE" numFmtId="0">
      <sharedItems containsString="0" containsBlank="1" containsNumber="1" minValue="0" maxValue="1.0542616400637643"/>
    </cacheField>
    <cacheField name="STD/ WO_x000a_(YARD)" numFmtId="0">
      <sharedItems containsString="0" containsBlank="1" containsNumber="1" minValue="0" maxValue="69.84301908766281"/>
    </cacheField>
    <cacheField name="Ngày cắt" numFmtId="192">
      <sharedItems containsDate="1" containsBlank="1" containsMixedTypes="1" minDate="2021-08-20T00:00:00" maxDate="2022-01-16T00:00:00" count="5">
        <d v="2022-01-15T00:00:00"/>
        <e v="#N/A"/>
        <m/>
        <s v="" u="1"/>
        <d v="2021-08-20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s v="Chính"/>
    <x v="0"/>
    <n v="24"/>
    <x v="0"/>
    <s v="2202006US-BK-CTR-CUP1"/>
    <n v="144"/>
    <n v="0.15984000000000004"/>
    <n v="0.39014006400000001"/>
    <n v="55.943999999999996"/>
    <n v="350.33100000000002"/>
    <n v="280.85599999999999"/>
    <n v="0.80168754691991284"/>
    <n v="44.849608124887602"/>
    <x v="0"/>
  </r>
  <r>
    <s v="Chính"/>
    <x v="1"/>
    <n v="21"/>
    <x v="0"/>
    <s v="2202006US-BK-CTR-CUP1"/>
    <n v="144"/>
    <n v="0.13986000000000001"/>
    <n v="0.34137255599999999"/>
    <n v="46.62"/>
    <n v="350.33100000000002"/>
    <n v="280.85599999999999"/>
    <n v="0.80168754691991284"/>
    <n v="37.374673437406337"/>
    <x v="0"/>
  </r>
  <r>
    <s v="Chính"/>
    <x v="2"/>
    <n v="27"/>
    <x v="0"/>
    <s v="2202006US-BK-CTR-CUP1"/>
    <n v="144"/>
    <n v="0.17982000000000004"/>
    <n v="0.43890757199999997"/>
    <n v="62.720999999999997"/>
    <n v="350.33100000000002"/>
    <n v="280.85599999999999"/>
    <n v="0.80168754691991284"/>
    <n v="50.282644630363848"/>
    <x v="0"/>
  </r>
  <r>
    <s v="Chính"/>
    <x v="3"/>
    <n v="15"/>
    <x v="0"/>
    <s v="2202006US-BK-CTR-CUP1"/>
    <n v="144"/>
    <n v="9.9900000000000017E-2"/>
    <n v="0.24383753999999999"/>
    <n v="42.990000000000009"/>
    <n v="350.33100000000002"/>
    <n v="280.85599999999999"/>
    <n v="0.80168754691991284"/>
    <n v="34.464547642087062"/>
    <x v="0"/>
  </r>
  <r>
    <s v="Chính"/>
    <x v="4"/>
    <n v="24"/>
    <x v="0"/>
    <s v="2202006US-BK-CTR-CUP1"/>
    <n v="144"/>
    <n v="0.15984000000000004"/>
    <n v="0.39014006400000001"/>
    <n v="54.935999999999993"/>
    <n v="350.33100000000002"/>
    <n v="280.85599999999999"/>
    <n v="0.80168754691991284"/>
    <n v="44.041507077592328"/>
    <x v="0"/>
  </r>
  <r>
    <s v="Chính"/>
    <x v="5"/>
    <n v="33"/>
    <x v="0"/>
    <s v="2202006US-BK-CTR-CUP1"/>
    <n v="144"/>
    <n v="0.21978000000000003"/>
    <n v="0.536442588"/>
    <n v="87.12"/>
    <n v="350.33100000000002"/>
    <n v="280.85599999999999"/>
    <n v="0.80168754691991284"/>
    <n v="69.84301908766281"/>
    <x v="0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Lót"/>
    <x v="0"/>
    <n v="24"/>
    <x v="2"/>
    <s v="2202006US-CTRLI1"/>
    <n v="144"/>
    <n v="6.1919999999999996E-2"/>
    <n v="6.7580063999999995E-2"/>
    <n v="1.7039999999999997"/>
    <n v="10.224"/>
    <n v="8.6319999999999997"/>
    <n v="0.84428794992175271"/>
    <n v="1.4386666666666663"/>
    <x v="0"/>
  </r>
  <r>
    <s v="Lót"/>
    <x v="1"/>
    <n v="21"/>
    <x v="2"/>
    <s v="2202006US-CTRLI1"/>
    <n v="144"/>
    <n v="5.4179999999999999E-2"/>
    <n v="5.9132555999999996E-2"/>
    <n v="1.4909999999999999"/>
    <n v="10.224"/>
    <n v="8.6319999999999997"/>
    <n v="0.84428794992175271"/>
    <n v="1.2588333333333332"/>
    <x v="0"/>
  </r>
  <r>
    <s v="Lót"/>
    <x v="2"/>
    <n v="27"/>
    <x v="2"/>
    <s v="2202006US-CTRLI1"/>
    <n v="144"/>
    <n v="6.966E-2"/>
    <n v="7.6027572000000002E-2"/>
    <n v="1.9169999999999998"/>
    <n v="10.224"/>
    <n v="8.6319999999999997"/>
    <n v="0.84428794992175271"/>
    <n v="1.6184999999999998"/>
    <x v="0"/>
  </r>
  <r>
    <s v="Lót"/>
    <x v="3"/>
    <n v="15"/>
    <x v="2"/>
    <s v="2202006US-CTRLI1"/>
    <n v="144"/>
    <n v="3.8699999999999998E-2"/>
    <n v="4.2237539999999997E-2"/>
    <n v="1.0649999999999999"/>
    <n v="10.224"/>
    <n v="8.6319999999999997"/>
    <n v="0.84428794992175271"/>
    <n v="0.89916666666666656"/>
    <x v="0"/>
  </r>
  <r>
    <s v="Lót"/>
    <x v="4"/>
    <n v="24"/>
    <x v="2"/>
    <s v="2202006US-CTRLI1"/>
    <n v="144"/>
    <n v="6.1919999999999996E-2"/>
    <n v="6.7580063999999995E-2"/>
    <n v="1.7039999999999997"/>
    <n v="10.224"/>
    <n v="8.6319999999999997"/>
    <n v="0.84428794992175271"/>
    <n v="1.4386666666666663"/>
    <x v="0"/>
  </r>
  <r>
    <s v="Lót"/>
    <x v="5"/>
    <n v="33"/>
    <x v="2"/>
    <s v="2202006US-CTRLI1"/>
    <n v="144"/>
    <n v="8.5139999999999993E-2"/>
    <n v="9.2922588E-2"/>
    <n v="2.343"/>
    <n v="10.224"/>
    <n v="8.6319999999999997"/>
    <n v="0.84428794992175271"/>
    <n v="1.9781666666666666"/>
    <x v="0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0"/>
    <n v="24"/>
    <x v="3"/>
    <s v="2202006US-CUPLI1"/>
    <n v="144"/>
    <n v="0.10224"/>
    <n v="0.16262006400000001"/>
    <n v="29.951999999999998"/>
    <n v="179.71199999999999"/>
    <n v="155"/>
    <n v="0.86249109686609693"/>
    <n v="25.833333333333332"/>
    <x v="0"/>
  </r>
  <r>
    <s v="Lót"/>
    <x v="1"/>
    <n v="21"/>
    <x v="3"/>
    <s v="2202006US-CUPLI1"/>
    <n v="144"/>
    <n v="8.9459999999999998E-2"/>
    <n v="0.14229255600000001"/>
    <n v="26.208000000000002"/>
    <n v="179.71199999999999"/>
    <n v="155"/>
    <n v="0.86249109686609693"/>
    <n v="22.604166666666671"/>
    <x v="0"/>
  </r>
  <r>
    <s v="Lót"/>
    <x v="2"/>
    <n v="27"/>
    <x v="3"/>
    <s v="2202006US-CUPLI1"/>
    <n v="144"/>
    <n v="0.11502"/>
    <n v="0.182947572"/>
    <n v="33.695999999999998"/>
    <n v="179.71199999999999"/>
    <n v="155"/>
    <n v="0.86249109686609693"/>
    <n v="29.0625"/>
    <x v="0"/>
  </r>
  <r>
    <s v="Lót"/>
    <x v="3"/>
    <n v="15"/>
    <x v="3"/>
    <s v="2202006US-CUPLI1"/>
    <n v="144"/>
    <n v="6.3899999999999998E-2"/>
    <n v="0.10163754"/>
    <n v="18.72"/>
    <n v="179.71199999999999"/>
    <n v="155"/>
    <n v="0.86249109686609693"/>
    <n v="16.145833333333332"/>
    <x v="0"/>
  </r>
  <r>
    <s v="Lót"/>
    <x v="4"/>
    <n v="24"/>
    <x v="3"/>
    <s v="2202006US-CUPLI1"/>
    <n v="144"/>
    <n v="0.10224"/>
    <n v="0.16262006400000001"/>
    <n v="29.951999999999998"/>
    <n v="179.71199999999999"/>
    <n v="155"/>
    <n v="0.86249109686609693"/>
    <n v="25.833333333333332"/>
    <x v="0"/>
  </r>
  <r>
    <s v="Lót"/>
    <x v="5"/>
    <n v="33"/>
    <x v="3"/>
    <s v="2202006US-CUPLI1"/>
    <n v="144"/>
    <n v="0.14057999999999998"/>
    <n v="0.22360258800000002"/>
    <n v="41.183999999999997"/>
    <n v="179.71199999999999"/>
    <n v="155"/>
    <n v="0.86249109686609693"/>
    <n v="35.520833333333336"/>
    <x v="0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0"/>
    <n v="24"/>
    <x v="4"/>
    <s v="2202006US-STR1"/>
    <n v="144"/>
    <n v="0.11663999999999999"/>
    <n v="0.20294006399999998"/>
    <n v="2.448"/>
    <n v="16.100999999999999"/>
    <n v="16.974666666666668"/>
    <n v="1.0542616400637643"/>
    <n v="2.5808324948760952"/>
    <x v="0"/>
  </r>
  <r>
    <s v="Lót"/>
    <x v="1"/>
    <n v="21"/>
    <x v="4"/>
    <s v="2202006US-STR1"/>
    <n v="144"/>
    <n v="0.10206"/>
    <n v="0.17757255599999999"/>
    <n v="2.0790000000000002"/>
    <n v="16.100999999999999"/>
    <n v="16.974666666666668"/>
    <n v="1.0542616400637643"/>
    <n v="2.191809949692566"/>
    <x v="0"/>
  </r>
  <r>
    <s v="Lót"/>
    <x v="2"/>
    <n v="27"/>
    <x v="4"/>
    <s v="2202006US-STR1"/>
    <n v="144"/>
    <n v="0.13122"/>
    <n v="0.22830757199999999"/>
    <n v="3.0510000000000002"/>
    <n v="16.100999999999999"/>
    <n v="16.974666666666668"/>
    <n v="1.0542616400637643"/>
    <n v="3.216552263834545"/>
    <x v="0"/>
  </r>
  <r>
    <s v="Lót"/>
    <x v="3"/>
    <n v="15"/>
    <x v="4"/>
    <s v="2202006US-STR1"/>
    <n v="144"/>
    <n v="7.2899999999999993E-2"/>
    <n v="0.12683754"/>
    <n v="1.6950000000000003"/>
    <n v="16.100999999999999"/>
    <n v="16.974666666666668"/>
    <n v="1.0542616400637643"/>
    <n v="1.7869734799080808"/>
    <x v="0"/>
  </r>
  <r>
    <s v="Lót"/>
    <x v="4"/>
    <n v="24"/>
    <x v="4"/>
    <s v="2202006US-STR1"/>
    <n v="144"/>
    <n v="0.11663999999999999"/>
    <n v="0.20294006399999998"/>
    <n v="2.7360000000000002"/>
    <n v="16.100999999999999"/>
    <n v="16.974666666666668"/>
    <n v="1.0542616400637643"/>
    <n v="2.8844598472144596"/>
    <x v="0"/>
  </r>
  <r>
    <s v="Lót"/>
    <x v="5"/>
    <n v="33"/>
    <x v="4"/>
    <s v="2202006US-STR1"/>
    <n v="144"/>
    <n v="0.16037999999999999"/>
    <n v="0.27904258799999998"/>
    <n v="4.0919999999999996"/>
    <n v="16.100999999999999"/>
    <n v="16.974666666666668"/>
    <n v="1.0542616400637643"/>
    <n v="4.3140386311409236"/>
    <x v="0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0"/>
    <n v="24"/>
    <x v="5"/>
    <s v="Không có sơ đồ"/>
    <n v="144"/>
    <n v="0"/>
    <n v="1.9094399999999998"/>
    <n v="44.616"/>
    <n v="267.69599999999997"/>
    <n v="267.69599999999997"/>
    <n v="1"/>
    <n v="44.616"/>
    <x v="0"/>
  </r>
  <r>
    <s v="Lót"/>
    <x v="1"/>
    <n v="21"/>
    <x v="5"/>
    <s v="Không có sơ đồ"/>
    <n v="144"/>
    <n v="0"/>
    <n v="1.6707599999999998"/>
    <n v="39.039000000000001"/>
    <n v="267.69599999999997"/>
    <n v="267.69599999999997"/>
    <n v="1"/>
    <n v="39.039000000000001"/>
    <x v="0"/>
  </r>
  <r>
    <s v="Lót"/>
    <x v="2"/>
    <n v="27"/>
    <x v="5"/>
    <s v="Không có sơ đồ"/>
    <n v="144"/>
    <n v="0"/>
    <n v="2.1481199999999996"/>
    <n v="50.192999999999998"/>
    <n v="267.69599999999997"/>
    <n v="267.69599999999997"/>
    <n v="1"/>
    <n v="50.192999999999998"/>
    <x v="0"/>
  </r>
  <r>
    <s v="Lót"/>
    <x v="3"/>
    <n v="15"/>
    <x v="5"/>
    <s v="Không có sơ đồ"/>
    <n v="144"/>
    <n v="0"/>
    <n v="1.1933999999999998"/>
    <n v="27.884999999999998"/>
    <n v="267.69599999999997"/>
    <n v="267.69599999999997"/>
    <n v="1"/>
    <n v="27.884999999999998"/>
    <x v="0"/>
  </r>
  <r>
    <s v="Lót"/>
    <x v="4"/>
    <n v="24"/>
    <x v="5"/>
    <s v="Không có sơ đồ"/>
    <n v="144"/>
    <n v="0"/>
    <n v="1.9094399999999998"/>
    <n v="44.616"/>
    <n v="267.69599999999997"/>
    <n v="267.69599999999997"/>
    <n v="1"/>
    <n v="44.616"/>
    <x v="0"/>
  </r>
  <r>
    <s v="Lót"/>
    <x v="5"/>
    <n v="33"/>
    <x v="5"/>
    <s v="Không có sơ đồ"/>
    <n v="144"/>
    <n v="0"/>
    <n v="2.6254799999999996"/>
    <n v="61.347000000000001"/>
    <n v="267.69599999999997"/>
    <n v="267.69599999999997"/>
    <n v="1"/>
    <n v="61.347000000000001"/>
    <x v="0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m/>
    <x v="7"/>
    <m/>
    <x v="6"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032A7-0FCE-4DEC-BA3B-C79FA3FA05D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2:D36" firstHeaderRow="2" firstDataRow="2" firstDataCol="3"/>
  <pivotFields count="14">
    <pivotField compact="0" outline="0" showAll="0"/>
    <pivotField axis="axisRow" compact="0" outline="0" subtotalTop="0" showAll="0" sortType="ascending" defaultSubtotal="0">
      <items count="23">
        <item x="6"/>
        <item m="1" x="17"/>
        <item m="1" x="9"/>
        <item m="1" x="10"/>
        <item m="1" x="16"/>
        <item m="1" x="20"/>
        <item m="1" x="22"/>
        <item m="1" x="11"/>
        <item m="1" x="14"/>
        <item m="1" x="21"/>
        <item m="1" x="8"/>
        <item m="1" x="12"/>
        <item m="1" x="13"/>
        <item m="1" x="15"/>
        <item m="1" x="18"/>
        <item m="1" x="19"/>
        <item x="0"/>
        <item x="1"/>
        <item x="2"/>
        <item x="3"/>
        <item x="4"/>
        <item x="5"/>
        <item x="7"/>
      </items>
    </pivotField>
    <pivotField compact="0" outline="0" showAll="0"/>
    <pivotField axis="axisRow" compact="0" outline="0" subtotalTop="0" showAll="0">
      <items count="8">
        <item x="6"/>
        <item x="1"/>
        <item x="0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5">
        <item m="1" x="3"/>
        <item x="1"/>
        <item m="1" x="4"/>
        <item x="0"/>
        <item x="2"/>
      </items>
    </pivotField>
  </pivotFields>
  <rowFields count="3">
    <field x="13"/>
    <field x="1"/>
    <field x="3"/>
  </rowFields>
  <rowItems count="33">
    <i>
      <x v="1"/>
      <x/>
      <x v="1"/>
    </i>
    <i>
      <x v="3"/>
      <x v="16"/>
      <x v="2"/>
    </i>
    <i r="2">
      <x v="3"/>
    </i>
    <i r="2">
      <x v="4"/>
    </i>
    <i r="2">
      <x v="5"/>
    </i>
    <i r="2">
      <x v="6"/>
    </i>
    <i r="1">
      <x v="17"/>
      <x v="2"/>
    </i>
    <i r="2">
      <x v="3"/>
    </i>
    <i r="2">
      <x v="4"/>
    </i>
    <i r="2">
      <x v="5"/>
    </i>
    <i r="2">
      <x v="6"/>
    </i>
    <i r="1">
      <x v="18"/>
      <x v="2"/>
    </i>
    <i r="2">
      <x v="3"/>
    </i>
    <i r="2">
      <x v="4"/>
    </i>
    <i r="2">
      <x v="5"/>
    </i>
    <i r="2">
      <x v="6"/>
    </i>
    <i r="1">
      <x v="19"/>
      <x v="2"/>
    </i>
    <i r="2">
      <x v="3"/>
    </i>
    <i r="2">
      <x v="4"/>
    </i>
    <i r="2">
      <x v="5"/>
    </i>
    <i r="2">
      <x v="6"/>
    </i>
    <i r="1">
      <x v="20"/>
      <x v="2"/>
    </i>
    <i r="2">
      <x v="3"/>
    </i>
    <i r="2">
      <x v="4"/>
    </i>
    <i r="2">
      <x v="5"/>
    </i>
    <i r="2">
      <x v="6"/>
    </i>
    <i r="1">
      <x v="21"/>
      <x v="2"/>
    </i>
    <i r="2">
      <x v="3"/>
    </i>
    <i r="2">
      <x v="4"/>
    </i>
    <i r="2">
      <x v="5"/>
    </i>
    <i r="2">
      <x v="6"/>
    </i>
    <i>
      <x v="4"/>
      <x v="22"/>
      <x/>
    </i>
    <i t="grand">
      <x/>
    </i>
  </rowItems>
  <colItems count="1">
    <i/>
  </colItems>
  <dataFields count="1">
    <dataField name="Sum of STD/ WO_x000a_(YARD)" fld="12" baseField="0" baseItem="0" numFmtId="4"/>
  </dataFields>
  <formats count="2">
    <format dxfId="362">
      <pivotArea outline="0" collapsedLevelsAreSubtotals="1" fieldPosition="0"/>
    </format>
    <format dxfId="361">
      <pivotArea dataOnly="0" labelOnly="1" outline="0" fieldPosition="0">
        <references count="1">
          <reference field="13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CVSD" displayName="TCVSD" ref="A3:H44" totalsRowShown="0" headerRowDxfId="433" dataDxfId="431" headerRowBorderDxfId="432" tableBorderDxfId="430">
  <autoFilter ref="A3:H44" xr:uid="{00000000-0009-0000-0100-000002000000}"/>
  <tableColumns count="8">
    <tableColumn id="1" xr3:uid="{00000000-0010-0000-0000-000001000000}" name="Mnf.-color" dataDxfId="429"/>
    <tableColumn id="2" xr3:uid="{00000000-0010-0000-0000-000002000000}" name="2J" dataDxfId="428"/>
    <tableColumn id="3" xr3:uid="{00000000-0010-0000-0000-000003000000}" name="3R" dataDxfId="427"/>
    <tableColumn id="4" xr3:uid="{00000000-0010-0000-0000-000004000000}" name="5K" dataDxfId="426"/>
    <tableColumn id="7" xr3:uid="{1F8500E1-BA2D-4CB6-8977-52B3DE9D663B}" name="6W" dataDxfId="425"/>
    <tableColumn id="5" xr3:uid="{00000000-0010-0000-0000-000005000000}" name="1Y-2H-3N" dataDxfId="424"/>
    <tableColumn id="6" xr3:uid="{00000000-0010-0000-0000-000006000000}" name="Check TTS" dataDxfId="423"/>
    <tableColumn id="9" xr3:uid="{A9C6419D-B94E-4274-9762-8F0D7C7D39E6}" name="Pattern" dataDxfId="4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Ydz" displayName="Ydz" ref="A2:N120" totalsRowShown="0" headerRowDxfId="421" dataDxfId="419" headerRowBorderDxfId="420" tableBorderDxfId="418">
  <autoFilter ref="A2:N120" xr:uid="{00000000-0009-0000-0100-000001000000}"/>
  <tableColumns count="14">
    <tableColumn id="1" xr3:uid="{00000000-0010-0000-0100-000001000000}" name="Mnf.-Size" dataDxfId="417">
      <calculatedColumnFormula>TRIM(B3)&amp;TRIM(C3)</calculatedColumnFormula>
    </tableColumn>
    <tableColumn id="2" xr3:uid="{00000000-0010-0000-0100-000002000000}" name="Mnf. " dataDxfId="416"/>
    <tableColumn id="3" xr3:uid="{00000000-0010-0000-0100-000003000000}" name="Size" dataDxfId="415"/>
    <tableColumn id="4" xr3:uid="{00000000-0010-0000-0100-000004000000}" name="1Y" dataDxfId="414"/>
    <tableColumn id="5" xr3:uid="{00000000-0010-0000-0100-000005000000}" name="2H" dataDxfId="413"/>
    <tableColumn id="6" xr3:uid="{00000000-0010-0000-0100-000006000000}" name="2J" dataDxfId="412"/>
    <tableColumn id="7" xr3:uid="{00000000-0010-0000-0100-000007000000}" name="3N" dataDxfId="411"/>
    <tableColumn id="8" xr3:uid="{00000000-0010-0000-0100-000008000000}" name="3R" dataDxfId="410"/>
    <tableColumn id="15" xr3:uid="{00000000-0010-0000-0100-00000F000000}" name="5K" dataDxfId="409"/>
    <tableColumn id="9" xr3:uid="{8A25F4FA-FAEC-4795-A6BA-1091E5CF79DC}" name="6W-TTS" dataDxfId="408"/>
    <tableColumn id="11" xr3:uid="{A4C4ADEC-279A-42B3-926A-3F5F15604D03}" name="1Y-2H-3N" dataDxfId="407">
      <calculatedColumnFormula>+Ydz[[#This Row],[1Y]]+Ydz[[#This Row],[2H]]+Ydz[[#This Row],[3N]]</calculatedColumnFormula>
    </tableColumn>
    <tableColumn id="12" xr3:uid="{5B2A0557-D218-47A0-B0B3-F48C5A0D3154}" name="6W" dataDxfId="406">
      <calculatedColumnFormula>+IF(SUMIFS(U:U,S:S,Ydz[[#This Row],[Fabric]],T:T,Ydz[[#This Row],[Size]])=0,Ydz[[#This Row],[6W-TTS]]*91%,SUMIFS(U:U,S:S,Ydz[[#This Row],[Fabric]],T:T,Ydz[[#This Row],[Size]]))</calculatedColumnFormula>
    </tableColumn>
    <tableColumn id="10" xr3:uid="{00000000-0010-0000-0100-00000A000000}" name="Ngày updated" dataDxfId="405"/>
    <tableColumn id="13" xr3:uid="{65ABB587-D1D9-49A0-B020-27EBD246D041}" name="Fabric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B3" totalsRowShown="0">
  <autoFilter ref="A1:B3" xr:uid="{00000000-0009-0000-0100-000005000000}"/>
  <tableColumns count="2">
    <tableColumn id="1" xr3:uid="{00000000-0010-0000-0200-000001000000}" name="Mnf"/>
    <tableColumn id="2" xr3:uid="{00000000-0010-0000-0200-000002000000}" name="Patter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9" displayName="Table9" ref="D1:E36" totalsRowShown="0">
  <autoFilter ref="D1:E36" xr:uid="{00000000-0009-0000-0100-000009000000}"/>
  <tableColumns count="2">
    <tableColumn id="1" xr3:uid="{00000000-0010-0000-0300-000001000000}" name="Size TTS"/>
    <tableColumn id="2" xr3:uid="{00000000-0010-0000-0300-000002000000}" name="Size Patter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F6" totalsRowShown="0" headerRowDxfId="403" dataDxfId="402">
  <autoFilter ref="A1:F6" xr:uid="{00000000-0009-0000-0100-000006000000}"/>
  <tableColumns count="6">
    <tableColumn id="1" xr3:uid="{00000000-0010-0000-0400-000001000000}" name="Spread" dataDxfId="401"/>
    <tableColumn id="2" xr3:uid="{00000000-0010-0000-0400-000002000000}" name="SAH trải" dataDxfId="400"/>
    <tableColumn id="3" xr3:uid="{00000000-0010-0000-0400-000003000000}" name="Code trải" dataDxfId="399"/>
    <tableColumn id="4" xr3:uid="{00000000-0010-0000-0400-000004000000}" name="SAH cắt" dataDxfId="398"/>
    <tableColumn id="5" xr3:uid="{00000000-0010-0000-0400-000005000000}" name="code cắt" dataDxfId="397"/>
    <tableColumn id="6" xr3:uid="{00000000-0010-0000-0400-000006000000}" name="Note" dataDxfId="39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35" displayName="Table35" ref="A2:N24" totalsRowShown="0" headerRowDxfId="395" dataDxfId="394">
  <autoFilter ref="A2:N24" xr:uid="{00000000-0009-0000-0100-000004000000}"/>
  <tableColumns count="14">
    <tableColumn id="2" xr3:uid="{00000000-0010-0000-0500-000002000000}" name="Mnf-spread" dataDxfId="393" totalsRowDxfId="392">
      <calculatedColumnFormula>B3&amp;"-"&amp;C3</calculatedColumnFormula>
    </tableColumn>
    <tableColumn id="1" xr3:uid="{00000000-0010-0000-0500-000001000000}" name="Mnf. " dataDxfId="391" totalsRowDxfId="390"/>
    <tableColumn id="3" xr3:uid="{00000000-0010-0000-0500-000003000000}" name="SPREAD CODE" dataDxfId="389" totalsRowDxfId="388"/>
    <tableColumn id="4" xr3:uid="{00000000-0010-0000-0500-000004000000}" name="Description" dataDxfId="387" totalsRowDxfId="386"/>
    <tableColumn id="5" xr3:uid="{00000000-0010-0000-0500-000005000000}" name="pattern" dataDxfId="385" totalsRowDxfId="384"/>
    <tableColumn id="6" xr3:uid="{00000000-0010-0000-0500-000006000000}" name="fabric code" dataDxfId="383" totalsRowDxfId="382"/>
    <tableColumn id="7" xr3:uid="{00000000-0010-0000-0500-000007000000}" name="PPG" dataDxfId="381" totalsRowDxfId="380"/>
    <tableColumn id="8" xr3:uid="{00000000-0010-0000-0500-000008000000}" name="ply" dataDxfId="379" totalsRowDxfId="378"/>
    <tableColumn id="9" xr3:uid="{00000000-0010-0000-0500-000009000000}" name="spread Method" dataDxfId="377" totalsRowDxfId="376"/>
    <tableColumn id="10" xr3:uid="{00000000-0010-0000-0500-00000A000000}" name="cutting Method" dataDxfId="375" totalsRowDxfId="374"/>
    <tableColumn id="11" xr3:uid="{00000000-0010-0000-0500-00000B000000}" name="fabric width" dataDxfId="373" totalsRowDxfId="372"/>
    <tableColumn id="12" xr3:uid="{00000000-0010-0000-0500-00000C000000}" name="marker width" dataDxfId="371" totalsRowDxfId="370">
      <calculatedColumnFormula>+Table35[[#This Row],[fabric width]]-2</calculatedColumnFormula>
    </tableColumn>
    <tableColumn id="13" xr3:uid="{00000000-0010-0000-0500-00000D000000}" name="Relax method" dataDxfId="369" totalsRowDxfId="368"/>
    <tableColumn id="14" xr3:uid="{00000000-0010-0000-0500-00000E000000}" name="time relax" dataDxfId="367" totalsRowDxfId="36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3" displayName="Table3" ref="Q6:S31" totalsRowShown="0">
  <autoFilter ref="Q6:S31" xr:uid="{00000000-0009-0000-0100-000003000000}"/>
  <sortState xmlns:xlrd2="http://schemas.microsoft.com/office/spreadsheetml/2017/richdata2" ref="Q7:S27">
    <sortCondition ref="S6:S27"/>
  </sortState>
  <tableColumns count="3">
    <tableColumn id="1" xr3:uid="{00000000-0010-0000-0600-000001000000}" name="Wo" dataDxfId="365"/>
    <tableColumn id="2" xr3:uid="{00000000-0010-0000-0600-000002000000}" name="Size" dataDxfId="364"/>
    <tableColumn id="3" xr3:uid="{00000000-0010-0000-0600-000003000000}" name="Tách size" dataDxfId="363">
      <calculatedColumnFormula>+TRIM(MID(Table3[[#This Row],[Size]],3,4))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1" displayName="Table1" ref="G2:H17" totalsRowShown="0">
  <autoFilter ref="G2:H17" xr:uid="{00000000-0009-0000-0100-000007000000}"/>
  <tableColumns count="2">
    <tableColumn id="1" xr3:uid="{00000000-0010-0000-0700-000001000000}" name="Stt" dataDxfId="360">
      <calculatedColumnFormula>IF(Table1[[#This Row],[Copy WO]]&gt;0,MAX($G$2:$G2)+1)</calculatedColumnFormula>
    </tableColumn>
    <tableColumn id="2" xr3:uid="{00000000-0010-0000-0700-000002000000}" name="Copy WO" dataDxfId="35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19" displayName="Table19" ref="G2:H17" totalsRowShown="0">
  <autoFilter ref="G2:H17" xr:uid="{00000000-0009-0000-0100-000008000000}"/>
  <tableColumns count="2">
    <tableColumn id="1" xr3:uid="{00000000-0010-0000-0800-000001000000}" name="Stt" dataDxfId="358">
      <calculatedColumnFormula>IF(Table19[[#This Row],[Copy WO]]&gt;0,MAX($G$2:$G2)+1)</calculatedColumnFormula>
    </tableColumn>
    <tableColumn id="2" xr3:uid="{00000000-0010-0000-0800-000002000000}" name="Copy WO" dataDxfId="357">
      <calculatedColumnFormula>+Table1[[#This Row],[Copy WO]]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hysfpsv\IECCD\04.%20T&#224;i%20li&#7879;u%20nh&#243;m%20CCD\02.%20B&#7843;ng%20m&#224;u%20m&#7899;i\TCMVSD\TCMVSD%20BRA\TCMVSD%20US-%20HEI%20(bra%20-%20panty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hysfpsv\IECCD\02.CUTTING\1.%20JSS%20-%20GSD%20-%20BOL%20Cutting\3.%20BOL" TargetMode="External"/><Relationship Id="rId1" Type="http://schemas.openxmlformats.org/officeDocument/2006/relationships/hyperlink" Target="file:///\\hysfpsv\IECCD\06.%20Query%20File\HQ400U_BOL%20CCD%20Query%2095&amp;96&amp;92(NWI)....xlsb" TargetMode="Externa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hysfpsv\IECCD\04.%20T&#224;i%20li&#7879;u%20nh&#243;m%20CCD\02.%20B&#7843;ng%20m&#224;u%20m&#7899;i\TEST%20NEW%20STYLE\BRA\New%20Style" TargetMode="External"/><Relationship Id="rId1" Type="http://schemas.openxmlformats.org/officeDocument/2006/relationships/hyperlink" Target="file:///\\hysfpsv\IECCD\04.%20T&#224;i%20li&#7879;u%20nh&#243;m%20CCD\02.%20B&#7843;ng%20m&#224;u%20m&#7899;i\TEST%20NEW%20STYLE" TargetMode="Externa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92D050"/>
  </sheetPr>
  <dimension ref="A1:L80"/>
  <sheetViews>
    <sheetView workbookViewId="0">
      <pane ySplit="3" topLeftCell="A7" activePane="bottomLeft" state="frozen"/>
      <selection pane="bottomLeft" activeCell="A40" sqref="A40"/>
    </sheetView>
  </sheetViews>
  <sheetFormatPr defaultColWidth="9.125" defaultRowHeight="15.75"/>
  <cols>
    <col min="1" max="1" width="19.25" style="150" customWidth="1"/>
    <col min="2" max="2" width="15.375" style="159" customWidth="1"/>
    <col min="3" max="3" width="14.375" style="159" bestFit="1" customWidth="1"/>
    <col min="4" max="4" width="17.625" style="159" customWidth="1"/>
    <col min="5" max="5" width="20.375" style="159" customWidth="1"/>
    <col min="6" max="6" width="15" style="150" bestFit="1" customWidth="1"/>
    <col min="7" max="7" width="21.625" style="150" customWidth="1"/>
    <col min="8" max="8" width="59.75" style="150" bestFit="1" customWidth="1"/>
    <col min="9" max="9" width="21.125" style="150" customWidth="1"/>
    <col min="10" max="12" width="29.25" style="150" bestFit="1" customWidth="1"/>
    <col min="13" max="16384" width="9.125" style="150"/>
  </cols>
  <sheetData>
    <row r="1" spans="1:12">
      <c r="A1" s="160"/>
      <c r="B1" s="2" t="s">
        <v>329</v>
      </c>
      <c r="C1" s="2" t="s">
        <v>331</v>
      </c>
      <c r="D1" s="2" t="s">
        <v>332</v>
      </c>
      <c r="E1" s="2" t="s">
        <v>338</v>
      </c>
      <c r="F1" s="2" t="s">
        <v>342</v>
      </c>
    </row>
    <row r="2" spans="1:12">
      <c r="A2" s="160"/>
      <c r="B2" s="2" t="s">
        <v>280</v>
      </c>
      <c r="C2" s="2" t="s">
        <v>281</v>
      </c>
      <c r="D2" s="2" t="s">
        <v>361</v>
      </c>
      <c r="E2" s="2" t="s">
        <v>283</v>
      </c>
      <c r="F2" s="2" t="s">
        <v>360</v>
      </c>
    </row>
    <row r="3" spans="1:12" ht="16.5">
      <c r="A3" s="161" t="s">
        <v>96</v>
      </c>
      <c r="B3" s="115" t="s">
        <v>267</v>
      </c>
      <c r="C3" s="115" t="s">
        <v>269</v>
      </c>
      <c r="D3" s="115" t="s">
        <v>270</v>
      </c>
      <c r="E3" s="115" t="s">
        <v>271</v>
      </c>
      <c r="F3" s="115" t="s">
        <v>341</v>
      </c>
      <c r="G3" s="199" t="s">
        <v>251</v>
      </c>
      <c r="H3" s="440" t="s">
        <v>105</v>
      </c>
      <c r="I3" s="129" t="s">
        <v>103</v>
      </c>
      <c r="J3" s="150" t="s">
        <v>188</v>
      </c>
    </row>
    <row r="4" spans="1:12">
      <c r="A4" s="160" t="s">
        <v>354</v>
      </c>
      <c r="B4" s="159" t="s">
        <v>357</v>
      </c>
      <c r="C4" s="159" t="s">
        <v>356</v>
      </c>
      <c r="D4" s="159" t="s">
        <v>358</v>
      </c>
      <c r="E4" s="159" t="s">
        <v>362</v>
      </c>
      <c r="F4" s="159" t="s">
        <v>355</v>
      </c>
      <c r="G4" s="159" t="s">
        <v>359</v>
      </c>
      <c r="H4" s="439" t="s">
        <v>264</v>
      </c>
      <c r="I4" s="12"/>
    </row>
    <row r="5" spans="1:12">
      <c r="A5" s="150" t="s">
        <v>380</v>
      </c>
      <c r="B5" s="159" t="s">
        <v>391</v>
      </c>
      <c r="C5" s="159" t="s">
        <v>390</v>
      </c>
      <c r="D5" s="159" t="s">
        <v>392</v>
      </c>
      <c r="E5" s="159" t="s">
        <v>393</v>
      </c>
      <c r="F5" s="159" t="s">
        <v>389</v>
      </c>
      <c r="G5" s="159" t="s">
        <v>524</v>
      </c>
      <c r="H5" s="439" t="s">
        <v>264</v>
      </c>
    </row>
    <row r="6" spans="1:12">
      <c r="A6" s="150" t="s">
        <v>387</v>
      </c>
      <c r="B6" s="159" t="s">
        <v>391</v>
      </c>
      <c r="C6" s="159" t="s">
        <v>390</v>
      </c>
      <c r="D6" s="159" t="s">
        <v>392</v>
      </c>
      <c r="E6" s="159" t="s">
        <v>393</v>
      </c>
      <c r="F6" s="159" t="s">
        <v>389</v>
      </c>
      <c r="G6" s="159" t="s">
        <v>259</v>
      </c>
      <c r="H6" s="439" t="s">
        <v>264</v>
      </c>
    </row>
    <row r="7" spans="1:12">
      <c r="A7" s="150" t="s">
        <v>388</v>
      </c>
      <c r="B7" s="159" t="s">
        <v>391</v>
      </c>
      <c r="C7" s="159" t="s">
        <v>390</v>
      </c>
      <c r="D7" s="159" t="s">
        <v>392</v>
      </c>
      <c r="E7" s="159" t="s">
        <v>393</v>
      </c>
      <c r="F7" s="159" t="s">
        <v>389</v>
      </c>
      <c r="G7" s="159" t="s">
        <v>259</v>
      </c>
      <c r="H7" s="439" t="s">
        <v>264</v>
      </c>
    </row>
    <row r="8" spans="1:12" ht="16.5">
      <c r="A8" s="150" t="s">
        <v>381</v>
      </c>
      <c r="B8" s="276" t="s">
        <v>384</v>
      </c>
      <c r="C8" s="276" t="s">
        <v>383</v>
      </c>
      <c r="D8" s="436" t="s">
        <v>385</v>
      </c>
      <c r="E8" s="159" t="s">
        <v>386</v>
      </c>
      <c r="F8" s="159" t="s">
        <v>382</v>
      </c>
      <c r="G8" s="159" t="s">
        <v>259</v>
      </c>
      <c r="H8" s="439" t="s">
        <v>264</v>
      </c>
    </row>
    <row r="9" spans="1:12" ht="16.5">
      <c r="A9" s="150" t="s">
        <v>394</v>
      </c>
      <c r="B9" s="276" t="s">
        <v>397</v>
      </c>
      <c r="C9" s="276" t="s">
        <v>396</v>
      </c>
      <c r="D9" s="436" t="s">
        <v>398</v>
      </c>
      <c r="E9" s="159" t="s">
        <v>399</v>
      </c>
      <c r="F9" s="159" t="s">
        <v>395</v>
      </c>
      <c r="G9" s="159" t="s">
        <v>259</v>
      </c>
      <c r="H9" s="439" t="s">
        <v>264</v>
      </c>
    </row>
    <row r="10" spans="1:12" ht="16.5">
      <c r="A10" s="150" t="s">
        <v>400</v>
      </c>
      <c r="B10" s="276" t="s">
        <v>403</v>
      </c>
      <c r="C10" s="276" t="s">
        <v>402</v>
      </c>
      <c r="D10" s="436" t="s">
        <v>404</v>
      </c>
      <c r="E10" s="159" t="s">
        <v>405</v>
      </c>
      <c r="F10" s="159" t="s">
        <v>401</v>
      </c>
      <c r="G10" s="159" t="s">
        <v>541</v>
      </c>
      <c r="H10" s="439" t="s">
        <v>264</v>
      </c>
    </row>
    <row r="11" spans="1:12" ht="16.5">
      <c r="A11" s="150" t="s">
        <v>406</v>
      </c>
      <c r="B11" s="276" t="s">
        <v>357</v>
      </c>
      <c r="C11" s="276" t="s">
        <v>356</v>
      </c>
      <c r="D11" s="436" t="s">
        <v>358</v>
      </c>
      <c r="E11" s="159" t="s">
        <v>362</v>
      </c>
      <c r="F11" s="159" t="s">
        <v>355</v>
      </c>
      <c r="G11" s="159" t="s">
        <v>259</v>
      </c>
      <c r="H11" s="439" t="s">
        <v>264</v>
      </c>
    </row>
    <row r="12" spans="1:12" ht="16.5">
      <c r="A12" s="150" t="s">
        <v>407</v>
      </c>
      <c r="B12" s="276" t="s">
        <v>357</v>
      </c>
      <c r="C12" s="276" t="s">
        <v>356</v>
      </c>
      <c r="D12" s="436" t="s">
        <v>358</v>
      </c>
      <c r="E12" s="159" t="s">
        <v>362</v>
      </c>
      <c r="F12" s="159" t="s">
        <v>355</v>
      </c>
      <c r="G12" s="159" t="s">
        <v>259</v>
      </c>
      <c r="H12" s="439" t="s">
        <v>264</v>
      </c>
    </row>
    <row r="13" spans="1:12" ht="16.5">
      <c r="A13" s="150" t="s">
        <v>408</v>
      </c>
      <c r="B13" s="276" t="s">
        <v>411</v>
      </c>
      <c r="C13" s="276" t="s">
        <v>410</v>
      </c>
      <c r="D13" s="436" t="s">
        <v>412</v>
      </c>
      <c r="E13" s="159" t="s">
        <v>413</v>
      </c>
      <c r="F13" s="159" t="s">
        <v>409</v>
      </c>
      <c r="G13" s="159" t="s">
        <v>259</v>
      </c>
      <c r="H13" s="439" t="s">
        <v>264</v>
      </c>
    </row>
    <row r="14" spans="1:12" ht="16.5">
      <c r="A14" s="150" t="s">
        <v>414</v>
      </c>
      <c r="B14" s="276" t="s">
        <v>417</v>
      </c>
      <c r="C14" s="276" t="s">
        <v>416</v>
      </c>
      <c r="D14" s="436" t="s">
        <v>418</v>
      </c>
      <c r="E14" s="159" t="s">
        <v>419</v>
      </c>
      <c r="F14" s="159" t="s">
        <v>415</v>
      </c>
      <c r="G14" s="159" t="s">
        <v>259</v>
      </c>
      <c r="H14" s="439" t="s">
        <v>264</v>
      </c>
    </row>
    <row r="15" spans="1:12" ht="16.5">
      <c r="A15" s="150" t="s">
        <v>420</v>
      </c>
      <c r="B15" s="276" t="s">
        <v>423</v>
      </c>
      <c r="C15" s="276" t="s">
        <v>422</v>
      </c>
      <c r="D15" s="150" t="s">
        <v>424</v>
      </c>
      <c r="E15" s="159" t="s">
        <v>523</v>
      </c>
      <c r="F15" s="159" t="s">
        <v>421</v>
      </c>
      <c r="G15" s="159" t="s">
        <v>259</v>
      </c>
      <c r="H15" s="439" t="s">
        <v>264</v>
      </c>
      <c r="J15" s="150" t="s">
        <v>534</v>
      </c>
      <c r="K15" s="150" t="s">
        <v>537</v>
      </c>
      <c r="L15" s="150">
        <v>1</v>
      </c>
    </row>
    <row r="16" spans="1:12">
      <c r="A16" s="150" t="s">
        <v>425</v>
      </c>
      <c r="B16" s="150" t="s">
        <v>428</v>
      </c>
      <c r="C16" s="150" t="s">
        <v>427</v>
      </c>
      <c r="D16" s="150" t="s">
        <v>429</v>
      </c>
      <c r="E16" s="150" t="s">
        <v>430</v>
      </c>
      <c r="F16" s="150" t="s">
        <v>426</v>
      </c>
      <c r="G16" s="159" t="s">
        <v>259</v>
      </c>
      <c r="H16" s="439" t="s">
        <v>264</v>
      </c>
      <c r="J16" s="150" t="s">
        <v>535</v>
      </c>
      <c r="K16" s="150" t="s">
        <v>538</v>
      </c>
      <c r="L16" s="150">
        <v>0.7</v>
      </c>
    </row>
    <row r="17" spans="1:12">
      <c r="A17" s="150" t="s">
        <v>431</v>
      </c>
      <c r="B17" s="150" t="s">
        <v>434</v>
      </c>
      <c r="C17" s="150" t="s">
        <v>433</v>
      </c>
      <c r="D17" s="150" t="s">
        <v>435</v>
      </c>
      <c r="E17" s="150" t="s">
        <v>436</v>
      </c>
      <c r="F17" s="150" t="s">
        <v>432</v>
      </c>
      <c r="G17" s="159" t="s">
        <v>259</v>
      </c>
      <c r="H17" s="439" t="s">
        <v>264</v>
      </c>
      <c r="J17" s="150" t="s">
        <v>536</v>
      </c>
      <c r="K17" s="150" t="s">
        <v>538</v>
      </c>
      <c r="L17" s="150">
        <v>0.3</v>
      </c>
    </row>
    <row r="18" spans="1:12">
      <c r="A18" s="150" t="s">
        <v>437</v>
      </c>
      <c r="B18" s="150" t="s">
        <v>440</v>
      </c>
      <c r="C18" s="150" t="s">
        <v>439</v>
      </c>
      <c r="D18" s="150" t="s">
        <v>441</v>
      </c>
      <c r="E18" s="150" t="s">
        <v>442</v>
      </c>
      <c r="F18" s="150" t="s">
        <v>438</v>
      </c>
      <c r="G18" s="159" t="s">
        <v>545</v>
      </c>
      <c r="H18" s="439" t="s">
        <v>264</v>
      </c>
    </row>
    <row r="19" spans="1:12">
      <c r="A19" s="150" t="s">
        <v>443</v>
      </c>
      <c r="B19" s="150" t="s">
        <v>446</v>
      </c>
      <c r="C19" s="150" t="s">
        <v>445</v>
      </c>
      <c r="D19" s="150" t="s">
        <v>447</v>
      </c>
      <c r="E19" s="150" t="s">
        <v>448</v>
      </c>
      <c r="F19" s="150" t="s">
        <v>444</v>
      </c>
      <c r="G19" s="159" t="s">
        <v>554</v>
      </c>
      <c r="H19" s="439" t="s">
        <v>264</v>
      </c>
    </row>
    <row r="20" spans="1:12">
      <c r="A20" s="150" t="s">
        <v>449</v>
      </c>
      <c r="B20" s="150" t="s">
        <v>453</v>
      </c>
      <c r="C20" s="150" t="s">
        <v>452</v>
      </c>
      <c r="D20" s="150" t="s">
        <v>454</v>
      </c>
      <c r="E20" s="150" t="s">
        <v>455</v>
      </c>
      <c r="F20" s="150" t="s">
        <v>451</v>
      </c>
      <c r="G20" s="159" t="s">
        <v>546</v>
      </c>
      <c r="H20" s="439" t="s">
        <v>264</v>
      </c>
    </row>
    <row r="21" spans="1:12">
      <c r="A21" s="150" t="s">
        <v>450</v>
      </c>
      <c r="B21" s="150" t="s">
        <v>453</v>
      </c>
      <c r="C21" s="150" t="s">
        <v>452</v>
      </c>
      <c r="D21" s="150" t="s">
        <v>454</v>
      </c>
      <c r="E21" s="150" t="s">
        <v>455</v>
      </c>
      <c r="F21" s="150" t="s">
        <v>451</v>
      </c>
      <c r="G21" s="159" t="s">
        <v>259</v>
      </c>
      <c r="H21" s="439" t="s">
        <v>264</v>
      </c>
    </row>
    <row r="22" spans="1:12">
      <c r="A22" s="150" t="s">
        <v>456</v>
      </c>
      <c r="B22" s="150" t="s">
        <v>459</v>
      </c>
      <c r="C22" s="150" t="s">
        <v>458</v>
      </c>
      <c r="D22" s="150" t="s">
        <v>460</v>
      </c>
      <c r="E22" s="150" t="s">
        <v>461</v>
      </c>
      <c r="F22" s="150" t="s">
        <v>457</v>
      </c>
      <c r="G22" s="159" t="s">
        <v>259</v>
      </c>
      <c r="H22" s="439" t="s">
        <v>264</v>
      </c>
    </row>
    <row r="23" spans="1:12">
      <c r="A23" s="150" t="s">
        <v>462</v>
      </c>
      <c r="B23" s="150" t="s">
        <v>465</v>
      </c>
      <c r="C23" s="150" t="s">
        <v>464</v>
      </c>
      <c r="D23" s="150" t="s">
        <v>466</v>
      </c>
      <c r="E23" s="150" t="s">
        <v>467</v>
      </c>
      <c r="F23" s="150" t="s">
        <v>463</v>
      </c>
      <c r="G23" s="159" t="s">
        <v>259</v>
      </c>
      <c r="H23" s="439" t="s">
        <v>264</v>
      </c>
    </row>
    <row r="24" spans="1:12">
      <c r="A24" s="150" t="s">
        <v>468</v>
      </c>
      <c r="B24" s="150" t="s">
        <v>472</v>
      </c>
      <c r="C24" s="150" t="s">
        <v>471</v>
      </c>
      <c r="D24" s="150" t="s">
        <v>473</v>
      </c>
      <c r="E24" s="150" t="s">
        <v>474</v>
      </c>
      <c r="F24" s="150" t="s">
        <v>470</v>
      </c>
      <c r="G24" s="159" t="s">
        <v>531</v>
      </c>
      <c r="H24" s="439" t="s">
        <v>264</v>
      </c>
    </row>
    <row r="25" spans="1:12">
      <c r="A25" s="150" t="s">
        <v>469</v>
      </c>
      <c r="B25" s="150" t="s">
        <v>472</v>
      </c>
      <c r="C25" s="150" t="s">
        <v>471</v>
      </c>
      <c r="D25" s="150" t="s">
        <v>473</v>
      </c>
      <c r="E25" s="150" t="s">
        <v>474</v>
      </c>
      <c r="F25" s="150" t="s">
        <v>470</v>
      </c>
      <c r="G25" s="159" t="s">
        <v>259</v>
      </c>
      <c r="H25" s="439" t="s">
        <v>264</v>
      </c>
    </row>
    <row r="26" spans="1:12">
      <c r="A26" s="150" t="s">
        <v>475</v>
      </c>
      <c r="B26" s="150" t="s">
        <v>479</v>
      </c>
      <c r="C26" s="150" t="s">
        <v>478</v>
      </c>
      <c r="D26" s="150" t="s">
        <v>480</v>
      </c>
      <c r="E26" s="150" t="s">
        <v>481</v>
      </c>
      <c r="F26" s="150" t="s">
        <v>477</v>
      </c>
      <c r="G26" s="159" t="s">
        <v>547</v>
      </c>
      <c r="H26" s="439" t="s">
        <v>264</v>
      </c>
    </row>
    <row r="27" spans="1:12">
      <c r="A27" s="150" t="s">
        <v>476</v>
      </c>
      <c r="B27" s="150" t="s">
        <v>479</v>
      </c>
      <c r="C27" s="150" t="s">
        <v>478</v>
      </c>
      <c r="D27" s="150" t="s">
        <v>480</v>
      </c>
      <c r="E27" s="150" t="s">
        <v>481</v>
      </c>
      <c r="F27" s="150" t="s">
        <v>477</v>
      </c>
      <c r="G27" s="159" t="s">
        <v>259</v>
      </c>
      <c r="H27" s="439" t="s">
        <v>264</v>
      </c>
    </row>
    <row r="28" spans="1:12">
      <c r="A28" s="150" t="s">
        <v>482</v>
      </c>
      <c r="B28" s="150" t="s">
        <v>485</v>
      </c>
      <c r="C28" s="150" t="s">
        <v>484</v>
      </c>
      <c r="D28" s="150" t="s">
        <v>486</v>
      </c>
      <c r="E28" s="150" t="s">
        <v>487</v>
      </c>
      <c r="F28" s="150" t="s">
        <v>483</v>
      </c>
      <c r="G28" s="159" t="s">
        <v>259</v>
      </c>
      <c r="H28" s="439" t="s">
        <v>264</v>
      </c>
    </row>
    <row r="29" spans="1:12" ht="16.5">
      <c r="A29" s="150" t="s">
        <v>488</v>
      </c>
      <c r="B29" s="150" t="s">
        <v>391</v>
      </c>
      <c r="C29" s="150" t="s">
        <v>390</v>
      </c>
      <c r="D29" s="436" t="s">
        <v>490</v>
      </c>
      <c r="E29" s="436" t="s">
        <v>491</v>
      </c>
      <c r="F29" s="150" t="s">
        <v>489</v>
      </c>
      <c r="G29" s="159" t="s">
        <v>533</v>
      </c>
      <c r="H29" s="439" t="s">
        <v>264</v>
      </c>
    </row>
    <row r="30" spans="1:12">
      <c r="A30" s="150" t="s">
        <v>492</v>
      </c>
      <c r="B30" s="150" t="s">
        <v>495</v>
      </c>
      <c r="C30" s="150" t="s">
        <v>494</v>
      </c>
      <c r="D30" s="150" t="s">
        <v>496</v>
      </c>
      <c r="E30" s="150" t="s">
        <v>497</v>
      </c>
      <c r="F30" s="150" t="s">
        <v>493</v>
      </c>
      <c r="G30" s="159" t="s">
        <v>259</v>
      </c>
      <c r="H30" s="439" t="s">
        <v>264</v>
      </c>
    </row>
    <row r="31" spans="1:12">
      <c r="A31" s="150" t="s">
        <v>498</v>
      </c>
      <c r="B31" s="150" t="s">
        <v>391</v>
      </c>
      <c r="C31" s="150" t="s">
        <v>390</v>
      </c>
      <c r="D31" s="150" t="s">
        <v>501</v>
      </c>
      <c r="E31" s="150" t="s">
        <v>502</v>
      </c>
      <c r="F31" s="150" t="s">
        <v>500</v>
      </c>
      <c r="G31" s="159" t="s">
        <v>545</v>
      </c>
      <c r="H31" s="439" t="s">
        <v>264</v>
      </c>
    </row>
    <row r="32" spans="1:12">
      <c r="A32" s="150" t="s">
        <v>499</v>
      </c>
      <c r="B32" s="150" t="s">
        <v>391</v>
      </c>
      <c r="C32" s="150" t="s">
        <v>390</v>
      </c>
      <c r="D32" s="150" t="s">
        <v>501</v>
      </c>
      <c r="E32" s="150" t="s">
        <v>502</v>
      </c>
      <c r="F32" s="150" t="s">
        <v>500</v>
      </c>
      <c r="G32" s="159" t="s">
        <v>259</v>
      </c>
      <c r="H32" s="439" t="s">
        <v>264</v>
      </c>
    </row>
    <row r="33" spans="1:8">
      <c r="A33" s="150" t="s">
        <v>503</v>
      </c>
      <c r="B33" s="150" t="s">
        <v>506</v>
      </c>
      <c r="C33" s="150" t="s">
        <v>505</v>
      </c>
      <c r="D33" s="150" t="s">
        <v>507</v>
      </c>
      <c r="E33" s="150" t="s">
        <v>508</v>
      </c>
      <c r="F33" s="150" t="s">
        <v>504</v>
      </c>
      <c r="G33" s="159" t="s">
        <v>259</v>
      </c>
      <c r="H33" s="439" t="s">
        <v>264</v>
      </c>
    </row>
    <row r="34" spans="1:8">
      <c r="A34" s="150" t="s">
        <v>509</v>
      </c>
      <c r="B34" s="150" t="s">
        <v>391</v>
      </c>
      <c r="C34" s="150" t="s">
        <v>390</v>
      </c>
      <c r="D34" s="150" t="s">
        <v>512</v>
      </c>
      <c r="E34" s="150" t="s">
        <v>513</v>
      </c>
      <c r="F34" s="150" t="s">
        <v>511</v>
      </c>
      <c r="G34" s="159" t="s">
        <v>259</v>
      </c>
      <c r="H34" s="439" t="s">
        <v>264</v>
      </c>
    </row>
    <row r="35" spans="1:8">
      <c r="A35" s="150" t="s">
        <v>510</v>
      </c>
      <c r="B35" s="150" t="s">
        <v>391</v>
      </c>
      <c r="C35" s="150" t="s">
        <v>390</v>
      </c>
      <c r="D35" s="150" t="s">
        <v>512</v>
      </c>
      <c r="E35" s="150" t="s">
        <v>513</v>
      </c>
      <c r="F35" s="150" t="s">
        <v>511</v>
      </c>
      <c r="G35" s="159" t="s">
        <v>259</v>
      </c>
      <c r="H35" s="439" t="s">
        <v>264</v>
      </c>
    </row>
    <row r="36" spans="1:8">
      <c r="A36" s="150" t="s">
        <v>514</v>
      </c>
      <c r="B36" s="150" t="s">
        <v>517</v>
      </c>
      <c r="C36" s="150" t="s">
        <v>516</v>
      </c>
      <c r="D36" s="150" t="s">
        <v>518</v>
      </c>
      <c r="E36" s="150" t="s">
        <v>519</v>
      </c>
      <c r="F36" s="150" t="s">
        <v>515</v>
      </c>
      <c r="G36" s="159" t="s">
        <v>259</v>
      </c>
      <c r="H36" s="439" t="s">
        <v>264</v>
      </c>
    </row>
    <row r="37" spans="1:8">
      <c r="A37" s="150" t="s">
        <v>520</v>
      </c>
      <c r="B37" s="150" t="s">
        <v>391</v>
      </c>
      <c r="C37" s="150" t="s">
        <v>390</v>
      </c>
      <c r="D37" s="150" t="s">
        <v>522</v>
      </c>
      <c r="E37" s="150" t="s">
        <v>393</v>
      </c>
      <c r="F37" s="150" t="s">
        <v>521</v>
      </c>
      <c r="G37" s="159" t="s">
        <v>544</v>
      </c>
      <c r="H37" s="439" t="s">
        <v>264</v>
      </c>
    </row>
    <row r="38" spans="1:8" ht="16.5">
      <c r="A38" s="150" t="s">
        <v>555</v>
      </c>
      <c r="B38" s="276" t="s">
        <v>391</v>
      </c>
      <c r="C38" s="276" t="s">
        <v>390</v>
      </c>
      <c r="D38" s="436" t="s">
        <v>558</v>
      </c>
      <c r="E38" s="159" t="s">
        <v>559</v>
      </c>
      <c r="F38" s="159" t="s">
        <v>557</v>
      </c>
      <c r="G38" s="159" t="s">
        <v>554</v>
      </c>
      <c r="H38" s="439" t="s">
        <v>264</v>
      </c>
    </row>
    <row r="39" spans="1:8" ht="16.5">
      <c r="A39" s="150" t="s">
        <v>556</v>
      </c>
      <c r="B39" s="276" t="s">
        <v>391</v>
      </c>
      <c r="C39" s="276" t="s">
        <v>390</v>
      </c>
      <c r="D39" s="436" t="s">
        <v>558</v>
      </c>
      <c r="E39" s="159" t="s">
        <v>559</v>
      </c>
      <c r="F39" s="159" t="s">
        <v>557</v>
      </c>
      <c r="G39" s="159" t="s">
        <v>554</v>
      </c>
      <c r="H39" s="439" t="s">
        <v>264</v>
      </c>
    </row>
    <row r="40" spans="1:8" ht="16.5">
      <c r="A40" s="150" t="s">
        <v>561</v>
      </c>
      <c r="B40" s="276" t="s">
        <v>391</v>
      </c>
      <c r="C40" s="276" t="s">
        <v>390</v>
      </c>
      <c r="D40" s="436" t="s">
        <v>392</v>
      </c>
      <c r="E40" s="159" t="s">
        <v>393</v>
      </c>
      <c r="F40" s="159" t="s">
        <v>389</v>
      </c>
      <c r="G40" s="159" t="s">
        <v>562</v>
      </c>
      <c r="H40" s="159" t="s">
        <v>543</v>
      </c>
    </row>
    <row r="41" spans="1:8" ht="16.5">
      <c r="B41" s="276"/>
      <c r="C41" s="276"/>
      <c r="D41" s="436"/>
      <c r="F41" s="159"/>
      <c r="G41" s="159"/>
      <c r="H41" s="159" t="s">
        <v>543</v>
      </c>
    </row>
    <row r="42" spans="1:8" ht="16.5">
      <c r="B42" s="276"/>
      <c r="C42" s="276"/>
      <c r="D42" s="436"/>
      <c r="F42" s="159"/>
      <c r="G42" s="159"/>
      <c r="H42" s="159" t="s">
        <v>543</v>
      </c>
    </row>
    <row r="43" spans="1:8" ht="16.5">
      <c r="B43" s="276"/>
      <c r="C43" s="276"/>
      <c r="D43" s="436"/>
      <c r="F43" s="159"/>
      <c r="G43" s="159"/>
      <c r="H43" s="159" t="s">
        <v>543</v>
      </c>
    </row>
    <row r="44" spans="1:8" ht="16.5">
      <c r="A44" s="447"/>
      <c r="B44" s="448"/>
      <c r="C44" s="448"/>
      <c r="D44" s="449"/>
      <c r="F44" s="450"/>
      <c r="G44" s="450"/>
      <c r="H44" s="450"/>
    </row>
    <row r="45" spans="1:8">
      <c r="E45" s="150"/>
      <c r="G45" s="159"/>
      <c r="H45" s="159"/>
    </row>
    <row r="46" spans="1:8">
      <c r="E46" s="150"/>
      <c r="G46" s="159"/>
      <c r="H46" s="441" t="s">
        <v>539</v>
      </c>
    </row>
    <row r="47" spans="1:8">
      <c r="E47" s="150"/>
      <c r="G47" s="159"/>
      <c r="H47" s="159"/>
    </row>
    <row r="48" spans="1:8">
      <c r="E48" s="150"/>
      <c r="H48" s="159"/>
    </row>
    <row r="49" spans="5:8">
      <c r="E49" s="150"/>
      <c r="G49" s="159"/>
      <c r="H49" s="159"/>
    </row>
    <row r="50" spans="5:8">
      <c r="E50" s="150"/>
      <c r="G50" s="159"/>
      <c r="H50" s="159"/>
    </row>
    <row r="51" spans="5:8">
      <c r="E51" s="150"/>
      <c r="G51" s="159"/>
      <c r="H51" s="159"/>
    </row>
    <row r="52" spans="5:8">
      <c r="E52" s="150"/>
      <c r="G52" s="159"/>
      <c r="H52" s="159"/>
    </row>
    <row r="53" spans="5:8">
      <c r="E53" s="150"/>
      <c r="G53" s="159"/>
      <c r="H53" s="159"/>
    </row>
    <row r="54" spans="5:8">
      <c r="E54" s="150"/>
      <c r="G54" s="159"/>
      <c r="H54" s="159"/>
    </row>
    <row r="55" spans="5:8">
      <c r="E55" s="150"/>
      <c r="G55" s="159"/>
      <c r="H55" s="159"/>
    </row>
    <row r="56" spans="5:8">
      <c r="E56" s="150"/>
      <c r="G56" s="159"/>
      <c r="H56" s="159"/>
    </row>
    <row r="57" spans="5:8">
      <c r="E57" s="150"/>
      <c r="G57" s="159"/>
      <c r="H57" s="159"/>
    </row>
    <row r="58" spans="5:8">
      <c r="E58" s="150"/>
      <c r="G58" s="159"/>
      <c r="H58" s="159"/>
    </row>
    <row r="59" spans="5:8">
      <c r="E59" s="150"/>
      <c r="G59" s="159"/>
      <c r="H59" s="159"/>
    </row>
    <row r="60" spans="5:8">
      <c r="E60" s="150"/>
      <c r="G60" s="159"/>
      <c r="H60" s="159"/>
    </row>
    <row r="61" spans="5:8">
      <c r="E61" s="150"/>
      <c r="G61" s="159"/>
      <c r="H61" s="159"/>
    </row>
    <row r="62" spans="5:8">
      <c r="E62" s="150"/>
      <c r="G62" s="159"/>
      <c r="H62" s="159"/>
    </row>
    <row r="63" spans="5:8">
      <c r="E63" s="150"/>
      <c r="G63" s="159"/>
      <c r="H63" s="159"/>
    </row>
    <row r="64" spans="5:8">
      <c r="E64" s="150"/>
      <c r="G64" s="159"/>
      <c r="H64" s="159"/>
    </row>
    <row r="65" spans="5:8">
      <c r="E65" s="150"/>
      <c r="G65" s="159"/>
      <c r="H65" s="159"/>
    </row>
    <row r="66" spans="5:8">
      <c r="E66" s="150"/>
      <c r="G66" s="159"/>
      <c r="H66" s="159"/>
    </row>
    <row r="67" spans="5:8">
      <c r="E67" s="150"/>
      <c r="G67" s="159"/>
      <c r="H67" s="159"/>
    </row>
    <row r="68" spans="5:8">
      <c r="E68" s="150"/>
      <c r="G68" s="159"/>
      <c r="H68" s="159"/>
    </row>
    <row r="69" spans="5:8">
      <c r="E69" s="150"/>
      <c r="G69" s="159"/>
      <c r="H69" s="159"/>
    </row>
    <row r="70" spans="5:8">
      <c r="E70" s="150"/>
      <c r="G70" s="159"/>
      <c r="H70" s="159"/>
    </row>
    <row r="71" spans="5:8">
      <c r="E71" s="150"/>
      <c r="G71" s="159"/>
      <c r="H71" s="159"/>
    </row>
    <row r="72" spans="5:8">
      <c r="E72" s="150"/>
      <c r="G72" s="159"/>
      <c r="H72" s="159"/>
    </row>
    <row r="73" spans="5:8">
      <c r="E73" s="150"/>
      <c r="G73" s="159"/>
      <c r="H73" s="159"/>
    </row>
    <row r="74" spans="5:8">
      <c r="E74" s="150"/>
      <c r="G74" s="159"/>
      <c r="H74" s="159"/>
    </row>
    <row r="75" spans="5:8">
      <c r="E75" s="150"/>
      <c r="G75" s="159"/>
      <c r="H75" s="159"/>
    </row>
    <row r="76" spans="5:8">
      <c r="E76" s="150"/>
      <c r="G76" s="159"/>
      <c r="H76" s="159"/>
    </row>
    <row r="77" spans="5:8">
      <c r="E77" s="150"/>
      <c r="G77" s="159"/>
      <c r="H77" s="159"/>
    </row>
    <row r="78" spans="5:8">
      <c r="E78" s="150"/>
      <c r="G78" s="159"/>
      <c r="H78" s="159"/>
    </row>
    <row r="79" spans="5:8">
      <c r="E79" s="150"/>
      <c r="G79" s="159"/>
      <c r="H79" s="159"/>
    </row>
    <row r="80" spans="5:8">
      <c r="E80" s="150"/>
      <c r="G80" s="159"/>
      <c r="H80" s="159"/>
    </row>
  </sheetData>
  <conditionalFormatting sqref="A1:A1048576">
    <cfRule type="duplicateValues" dxfId="356" priority="1"/>
  </conditionalFormatting>
  <hyperlinks>
    <hyperlink ref="J3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92D050"/>
  </sheetPr>
  <dimension ref="A1:V120"/>
  <sheetViews>
    <sheetView zoomScale="70" zoomScaleNormal="70" workbookViewId="0">
      <pane ySplit="2" topLeftCell="A80" activePane="bottomLeft" state="frozen"/>
      <selection pane="bottomLeft" activeCell="M62" sqref="M62:M120"/>
    </sheetView>
  </sheetViews>
  <sheetFormatPr defaultColWidth="9.125" defaultRowHeight="16.5"/>
  <cols>
    <col min="1" max="1" width="17.125" style="139" customWidth="1"/>
    <col min="2" max="3" width="13" style="139" customWidth="1"/>
    <col min="4" max="4" width="16.25" style="139" customWidth="1"/>
    <col min="5" max="6" width="11.375" style="140" bestFit="1" customWidth="1"/>
    <col min="7" max="7" width="11.375" style="141" bestFit="1" customWidth="1"/>
    <col min="8" max="8" width="11.125" style="140" bestFit="1" customWidth="1"/>
    <col min="9" max="9" width="11" style="139" bestFit="1" customWidth="1"/>
    <col min="10" max="10" width="17.125" style="139" bestFit="1" customWidth="1"/>
    <col min="11" max="11" width="18.625" style="139" bestFit="1" customWidth="1"/>
    <col min="12" max="12" width="16.75" style="139" customWidth="1"/>
    <col min="13" max="14" width="22.375" style="12" customWidth="1"/>
    <col min="15" max="15" width="9"/>
    <col min="16" max="21" width="9.125" style="138"/>
    <col min="22" max="22" width="21" style="138" bestFit="1" customWidth="1"/>
    <col min="23" max="16384" width="9.125" style="138"/>
  </cols>
  <sheetData>
    <row r="1" spans="1:22" s="279" customFormat="1" ht="38.25" customHeight="1">
      <c r="A1" s="276"/>
      <c r="B1" s="276"/>
      <c r="C1" s="276"/>
      <c r="D1" s="394" t="s">
        <v>284</v>
      </c>
      <c r="E1" s="395" t="s">
        <v>284</v>
      </c>
      <c r="F1" s="394" t="s">
        <v>280</v>
      </c>
      <c r="G1" s="395" t="s">
        <v>284</v>
      </c>
      <c r="H1" s="394" t="s">
        <v>281</v>
      </c>
      <c r="I1" s="395" t="s">
        <v>285</v>
      </c>
      <c r="J1" s="394" t="s">
        <v>283</v>
      </c>
      <c r="K1" s="394" t="s">
        <v>284</v>
      </c>
      <c r="L1" s="277" t="s">
        <v>529</v>
      </c>
      <c r="M1" s="278"/>
      <c r="N1" s="278"/>
      <c r="O1" s="278"/>
    </row>
    <row r="2" spans="1:22" s="280" customFormat="1" ht="32.25" customHeight="1">
      <c r="A2" s="131" t="s">
        <v>89</v>
      </c>
      <c r="B2" s="131" t="s">
        <v>85</v>
      </c>
      <c r="C2" s="131" t="s">
        <v>13</v>
      </c>
      <c r="D2" s="141" t="s">
        <v>265</v>
      </c>
      <c r="E2" s="141" t="s">
        <v>266</v>
      </c>
      <c r="F2" s="141" t="s">
        <v>267</v>
      </c>
      <c r="G2" s="141" t="s">
        <v>268</v>
      </c>
      <c r="H2" s="141" t="s">
        <v>269</v>
      </c>
      <c r="I2" s="141" t="s">
        <v>270</v>
      </c>
      <c r="J2" s="141" t="s">
        <v>353</v>
      </c>
      <c r="K2" s="141" t="s">
        <v>341</v>
      </c>
      <c r="L2" s="141" t="s">
        <v>271</v>
      </c>
      <c r="M2" s="155" t="s">
        <v>90</v>
      </c>
      <c r="N2" s="438" t="s">
        <v>525</v>
      </c>
      <c r="O2" s="280" t="s">
        <v>100</v>
      </c>
      <c r="P2" s="280" t="s">
        <v>99</v>
      </c>
      <c r="S2" s="280" t="s">
        <v>526</v>
      </c>
      <c r="T2" s="280" t="s">
        <v>13</v>
      </c>
      <c r="U2" s="280" t="s">
        <v>527</v>
      </c>
      <c r="V2" s="280" t="s">
        <v>97</v>
      </c>
    </row>
    <row r="3" spans="1:22">
      <c r="A3" s="154" t="str">
        <f t="shared" ref="A3:A8" si="0">TRIM(B3)&amp;TRIM(C3)</f>
        <v>NB338532C</v>
      </c>
      <c r="B3" s="12" t="s">
        <v>262</v>
      </c>
      <c r="C3" s="154" t="s">
        <v>286</v>
      </c>
      <c r="D3" s="139">
        <v>0.89800000000000002</v>
      </c>
      <c r="E3" s="140">
        <v>7.1999999999999995E-2</v>
      </c>
      <c r="F3" s="140">
        <v>7.0999999999999994E-2</v>
      </c>
      <c r="G3" s="140">
        <v>0.86199999999999999</v>
      </c>
      <c r="H3" s="140">
        <v>1.248</v>
      </c>
      <c r="I3" s="178">
        <v>0.09</v>
      </c>
      <c r="J3" s="178">
        <v>1.903</v>
      </c>
      <c r="K3" s="178">
        <f>+Ydz[[#This Row],[1Y]]+Ydz[[#This Row],[2H]]+Ydz[[#This Row],[3N]]</f>
        <v>1.8319999999999999</v>
      </c>
      <c r="L3" s="178">
        <f>+IF(SUMIFS(U:U,S:S,Ydz[[#This Row],[Fabric]],T:T,Ydz[[#This Row],[Size]])=0,Ydz[[#This Row],[6W-TTS]]*91%,SUMIFS(U:U,S:S,Ydz[[#This Row],[Fabric]],T:T,Ydz[[#This Row],[Size]]))</f>
        <v>1.859</v>
      </c>
      <c r="M3" s="156">
        <v>44426</v>
      </c>
      <c r="N3" s="178" t="s">
        <v>283</v>
      </c>
      <c r="S3" s="437" t="s">
        <v>283</v>
      </c>
      <c r="T3" s="138" t="s">
        <v>286</v>
      </c>
      <c r="U3" s="437">
        <v>1.859</v>
      </c>
      <c r="V3" s="138" t="s">
        <v>528</v>
      </c>
    </row>
    <row r="4" spans="1:22">
      <c r="A4" s="154" t="str">
        <f t="shared" si="0"/>
        <v>NB338534C</v>
      </c>
      <c r="B4" s="12" t="s">
        <v>262</v>
      </c>
      <c r="C4" s="154" t="s">
        <v>287</v>
      </c>
      <c r="D4" s="139">
        <v>0.89800000000000002</v>
      </c>
      <c r="E4" s="140">
        <v>7.1999999999999995E-2</v>
      </c>
      <c r="F4" s="140">
        <v>7.0999999999999994E-2</v>
      </c>
      <c r="G4" s="140">
        <v>0.86199999999999999</v>
      </c>
      <c r="H4" s="140">
        <v>1.248</v>
      </c>
      <c r="I4" s="178">
        <v>9.9000000000000005E-2</v>
      </c>
      <c r="J4" s="178">
        <v>1.903</v>
      </c>
      <c r="K4" s="178">
        <f>+Ydz[[#This Row],[1Y]]+Ydz[[#This Row],[2H]]+Ydz[[#This Row],[3N]]</f>
        <v>1.8319999999999999</v>
      </c>
      <c r="L4" s="178">
        <f>+IF(SUMIFS(U:U,S:S,Ydz[[#This Row],[Fabric]],T:T,Ydz[[#This Row],[Size]])=0,Ydz[[#This Row],[6W-TTS]]*91%,SUMIFS(U:U,S:S,Ydz[[#This Row],[Fabric]],T:T,Ydz[[#This Row],[Size]]))</f>
        <v>1.859</v>
      </c>
      <c r="M4" s="156">
        <v>44426</v>
      </c>
      <c r="N4" s="178" t="s">
        <v>283</v>
      </c>
      <c r="S4" s="437" t="s">
        <v>283</v>
      </c>
      <c r="T4" s="138" t="s">
        <v>287</v>
      </c>
      <c r="U4" s="437">
        <v>1.859</v>
      </c>
      <c r="V4" s="138" t="s">
        <v>528</v>
      </c>
    </row>
    <row r="5" spans="1:22">
      <c r="A5" s="154" t="str">
        <f t="shared" si="0"/>
        <v>NB338536C</v>
      </c>
      <c r="B5" s="12" t="s">
        <v>262</v>
      </c>
      <c r="C5" s="154" t="s">
        <v>288</v>
      </c>
      <c r="D5" s="139">
        <v>0.95</v>
      </c>
      <c r="E5" s="140">
        <v>7.1999999999999995E-2</v>
      </c>
      <c r="F5" s="140">
        <v>7.0999999999999994E-2</v>
      </c>
      <c r="G5" s="140">
        <v>1.0389999999999999</v>
      </c>
      <c r="H5" s="140">
        <v>1.248</v>
      </c>
      <c r="I5" s="178">
        <v>0.09</v>
      </c>
      <c r="J5" s="178">
        <v>1.903</v>
      </c>
      <c r="K5" s="178">
        <f>+Ydz[[#This Row],[1Y]]+Ydz[[#This Row],[2H]]+Ydz[[#This Row],[3N]]</f>
        <v>2.0609999999999999</v>
      </c>
      <c r="L5" s="178">
        <f>+IF(SUMIFS(U:U,S:S,Ydz[[#This Row],[Fabric]],T:T,Ydz[[#This Row],[Size]])=0,Ydz[[#This Row],[6W-TTS]]*91%,SUMIFS(U:U,S:S,Ydz[[#This Row],[Fabric]],T:T,Ydz[[#This Row],[Size]]))</f>
        <v>1.859</v>
      </c>
      <c r="M5" s="156">
        <v>44426</v>
      </c>
      <c r="N5" s="178" t="s">
        <v>283</v>
      </c>
      <c r="S5" s="437" t="s">
        <v>283</v>
      </c>
      <c r="T5" s="138" t="s">
        <v>288</v>
      </c>
      <c r="U5" s="437">
        <v>1.859</v>
      </c>
      <c r="V5" s="138" t="s">
        <v>528</v>
      </c>
    </row>
    <row r="6" spans="1:22">
      <c r="A6" s="154" t="str">
        <f t="shared" si="0"/>
        <v>NB338538C</v>
      </c>
      <c r="B6" s="12" t="s">
        <v>262</v>
      </c>
      <c r="C6" s="154" t="s">
        <v>289</v>
      </c>
      <c r="D6" s="139">
        <v>1.08</v>
      </c>
      <c r="E6" s="140">
        <v>7.1999999999999995E-2</v>
      </c>
      <c r="F6" s="140">
        <v>7.0999999999999994E-2</v>
      </c>
      <c r="G6" s="140">
        <v>1.0820000000000001</v>
      </c>
      <c r="H6" s="140">
        <v>1.248</v>
      </c>
      <c r="I6" s="178">
        <v>0.10199999999999999</v>
      </c>
      <c r="J6" s="178">
        <v>1.903</v>
      </c>
      <c r="K6" s="178">
        <f>+Ydz[[#This Row],[1Y]]+Ydz[[#This Row],[2H]]+Ydz[[#This Row],[3N]]</f>
        <v>2.234</v>
      </c>
      <c r="L6" s="178">
        <f>+IF(SUMIFS(U:U,S:S,Ydz[[#This Row],[Fabric]],T:T,Ydz[[#This Row],[Size]])=0,Ydz[[#This Row],[6W-TTS]]*91%,SUMIFS(U:U,S:S,Ydz[[#This Row],[Fabric]],T:T,Ydz[[#This Row],[Size]]))</f>
        <v>1.859</v>
      </c>
      <c r="M6" s="156">
        <v>44426</v>
      </c>
      <c r="N6" s="178" t="s">
        <v>283</v>
      </c>
      <c r="S6" s="437" t="s">
        <v>283</v>
      </c>
      <c r="T6" s="138" t="s">
        <v>289</v>
      </c>
      <c r="U6" s="437">
        <v>1.859</v>
      </c>
      <c r="V6" s="138" t="s">
        <v>528</v>
      </c>
    </row>
    <row r="7" spans="1:22">
      <c r="A7" s="154" t="str">
        <f t="shared" si="0"/>
        <v>NB338540C</v>
      </c>
      <c r="B7" s="12" t="s">
        <v>262</v>
      </c>
      <c r="C7" s="154" t="s">
        <v>290</v>
      </c>
      <c r="D7" s="139">
        <v>1.1379999999999999</v>
      </c>
      <c r="E7" s="140">
        <v>7.1999999999999995E-2</v>
      </c>
      <c r="F7" s="140">
        <v>7.0999999999999994E-2</v>
      </c>
      <c r="G7" s="140">
        <v>1.121</v>
      </c>
      <c r="H7" s="140">
        <v>1.248</v>
      </c>
      <c r="I7" s="178">
        <v>0.10199999999999999</v>
      </c>
      <c r="J7" s="178">
        <v>1.903</v>
      </c>
      <c r="K7" s="178">
        <f>+Ydz[[#This Row],[1Y]]+Ydz[[#This Row],[2H]]+Ydz[[#This Row],[3N]]</f>
        <v>2.331</v>
      </c>
      <c r="L7" s="178">
        <f>+IF(SUMIFS(U:U,S:S,Ydz[[#This Row],[Fabric]],T:T,Ydz[[#This Row],[Size]])=0,Ydz[[#This Row],[6W-TTS]]*91%,SUMIFS(U:U,S:S,Ydz[[#This Row],[Fabric]],T:T,Ydz[[#This Row],[Size]]))</f>
        <v>1.859</v>
      </c>
      <c r="M7" s="156">
        <v>44426</v>
      </c>
      <c r="N7" s="178" t="s">
        <v>283</v>
      </c>
      <c r="S7" s="437" t="s">
        <v>283</v>
      </c>
      <c r="T7" s="138" t="s">
        <v>290</v>
      </c>
      <c r="U7" s="437">
        <v>1.859</v>
      </c>
      <c r="V7" s="138" t="s">
        <v>528</v>
      </c>
    </row>
    <row r="8" spans="1:22">
      <c r="A8" s="154" t="str">
        <f t="shared" si="0"/>
        <v>NB338542C</v>
      </c>
      <c r="B8" s="12" t="s">
        <v>262</v>
      </c>
      <c r="C8" s="139" t="s">
        <v>291</v>
      </c>
      <c r="D8" s="139">
        <v>1.2909999999999999</v>
      </c>
      <c r="E8" s="140">
        <v>7.1999999999999995E-2</v>
      </c>
      <c r="F8" s="140">
        <v>7.0999999999999994E-2</v>
      </c>
      <c r="G8" s="140">
        <v>1.1619999999999999</v>
      </c>
      <c r="H8" s="140">
        <v>1.248</v>
      </c>
      <c r="I8" s="178">
        <v>0.10199999999999999</v>
      </c>
      <c r="J8" s="178">
        <v>1.903</v>
      </c>
      <c r="K8" s="178">
        <f>+Ydz[[#This Row],[1Y]]+Ydz[[#This Row],[2H]]+Ydz[[#This Row],[3N]]</f>
        <v>2.5249999999999999</v>
      </c>
      <c r="L8" s="178">
        <f>+IF(SUMIFS(U:U,S:S,Ydz[[#This Row],[Fabric]],T:T,Ydz[[#This Row],[Size]])=0,Ydz[[#This Row],[6W-TTS]]*91%,SUMIFS(U:U,S:S,Ydz[[#This Row],[Fabric]],T:T,Ydz[[#This Row],[Size]]))</f>
        <v>1.859</v>
      </c>
      <c r="M8" s="156">
        <v>44426</v>
      </c>
      <c r="N8" s="178" t="s">
        <v>283</v>
      </c>
      <c r="S8" s="437" t="s">
        <v>283</v>
      </c>
      <c r="T8" s="138" t="s">
        <v>291</v>
      </c>
      <c r="U8" s="437">
        <v>1.859</v>
      </c>
      <c r="V8" s="138" t="s">
        <v>528</v>
      </c>
    </row>
    <row r="9" spans="1:22">
      <c r="A9" s="396" t="str">
        <f>TRIM(B9)&amp;TRIM(C9)</f>
        <v>NB338544C</v>
      </c>
      <c r="B9" s="139" t="s">
        <v>262</v>
      </c>
      <c r="C9" s="139" t="s">
        <v>292</v>
      </c>
      <c r="D9" s="139">
        <v>1.3779999999999999</v>
      </c>
      <c r="E9" s="140">
        <v>7.1999999999999995E-2</v>
      </c>
      <c r="F9" s="140">
        <v>7.0999999999999994E-2</v>
      </c>
      <c r="G9" s="140">
        <v>1.7569999999999999</v>
      </c>
      <c r="H9" s="397">
        <v>1.248</v>
      </c>
      <c r="I9" s="178">
        <v>0.12</v>
      </c>
      <c r="J9" s="178">
        <v>1.903</v>
      </c>
      <c r="K9" s="178">
        <f>+Ydz[[#This Row],[1Y]]+Ydz[[#This Row],[2H]]+Ydz[[#This Row],[3N]]</f>
        <v>3.2069999999999999</v>
      </c>
      <c r="L9" s="178">
        <f>+IF(SUMIFS(U:U,S:S,Ydz[[#This Row],[Fabric]],T:T,Ydz[[#This Row],[Size]])=0,Ydz[[#This Row],[6W-TTS]]*91%,SUMIFS(U:U,S:S,Ydz[[#This Row],[Fabric]],T:T,Ydz[[#This Row],[Size]]))</f>
        <v>1.859</v>
      </c>
      <c r="M9" s="408">
        <v>44426</v>
      </c>
      <c r="N9" s="178" t="s">
        <v>283</v>
      </c>
      <c r="S9" s="437" t="s">
        <v>283</v>
      </c>
      <c r="T9" s="138" t="s">
        <v>292</v>
      </c>
      <c r="U9" s="437">
        <v>1.859</v>
      </c>
      <c r="V9" s="138" t="s">
        <v>528</v>
      </c>
    </row>
    <row r="10" spans="1:22">
      <c r="A10" s="396" t="str">
        <f>TRIM(B10)&amp;TRIM(C10)</f>
        <v>NB338532D</v>
      </c>
      <c r="B10" s="139" t="s">
        <v>262</v>
      </c>
      <c r="C10" s="139" t="s">
        <v>293</v>
      </c>
      <c r="D10" s="141">
        <v>0.92200000000000004</v>
      </c>
      <c r="E10" s="140">
        <v>7.1999999999999995E-2</v>
      </c>
      <c r="F10" s="140">
        <v>7.0999999999999994E-2</v>
      </c>
      <c r="G10" s="140">
        <v>1.0489999999999999</v>
      </c>
      <c r="H10" s="397">
        <v>1.248</v>
      </c>
      <c r="I10" s="398">
        <v>9.9000000000000005E-2</v>
      </c>
      <c r="J10" s="178">
        <v>1.903</v>
      </c>
      <c r="K10" s="398">
        <f>+Ydz[[#This Row],[1Y]]+Ydz[[#This Row],[2H]]+Ydz[[#This Row],[3N]]</f>
        <v>2.0430000000000001</v>
      </c>
      <c r="L10" s="398">
        <f>+IF(SUMIFS(U:U,S:S,Ydz[[#This Row],[Fabric]],T:T,Ydz[[#This Row],[Size]])=0,Ydz[[#This Row],[6W-TTS]]*91%,SUMIFS(U:U,S:S,Ydz[[#This Row],[Fabric]],T:T,Ydz[[#This Row],[Size]]))</f>
        <v>1.859</v>
      </c>
      <c r="M10" s="408">
        <v>44426</v>
      </c>
      <c r="N10" s="178" t="s">
        <v>283</v>
      </c>
      <c r="S10" s="437" t="s">
        <v>283</v>
      </c>
      <c r="T10" s="138" t="s">
        <v>293</v>
      </c>
      <c r="U10" s="437">
        <v>1.859</v>
      </c>
      <c r="V10" s="138" t="s">
        <v>528</v>
      </c>
    </row>
    <row r="11" spans="1:22">
      <c r="A11" s="396" t="str">
        <f>TRIM(B11)&amp;TRIM(C11)</f>
        <v>NB338534D</v>
      </c>
      <c r="B11" s="139" t="s">
        <v>262</v>
      </c>
      <c r="C11" s="139" t="s">
        <v>294</v>
      </c>
      <c r="D11" s="141">
        <v>0.92200000000000004</v>
      </c>
      <c r="E11" s="140">
        <v>7.1999999999999995E-2</v>
      </c>
      <c r="F11" s="140">
        <v>7.0999999999999994E-2</v>
      </c>
      <c r="G11" s="140">
        <v>1.0489999999999999</v>
      </c>
      <c r="H11" s="397">
        <v>1.248</v>
      </c>
      <c r="I11" s="398">
        <v>9.9000000000000005E-2</v>
      </c>
      <c r="J11" s="178">
        <v>1.903</v>
      </c>
      <c r="K11" s="398">
        <f>+Ydz[[#This Row],[1Y]]+Ydz[[#This Row],[2H]]+Ydz[[#This Row],[3N]]</f>
        <v>2.0430000000000001</v>
      </c>
      <c r="L11" s="398">
        <f>+IF(SUMIFS(U:U,S:S,Ydz[[#This Row],[Fabric]],T:T,Ydz[[#This Row],[Size]])=0,Ydz[[#This Row],[6W-TTS]]*91%,SUMIFS(U:U,S:S,Ydz[[#This Row],[Fabric]],T:T,Ydz[[#This Row],[Size]]))</f>
        <v>1.859</v>
      </c>
      <c r="M11" s="409">
        <v>44426</v>
      </c>
      <c r="N11" s="178" t="s">
        <v>283</v>
      </c>
      <c r="S11" s="437" t="s">
        <v>283</v>
      </c>
      <c r="T11" s="138" t="s">
        <v>294</v>
      </c>
      <c r="U11" s="437">
        <v>1.859</v>
      </c>
      <c r="V11" s="138" t="s">
        <v>528</v>
      </c>
    </row>
    <row r="12" spans="1:22">
      <c r="A12" s="396" t="str">
        <f>TRIM(B12)&amp;TRIM(C12)</f>
        <v>NB338536D</v>
      </c>
      <c r="B12" s="139" t="s">
        <v>262</v>
      </c>
      <c r="C12" s="139" t="s">
        <v>295</v>
      </c>
      <c r="D12" s="139">
        <v>1.0609999999999999</v>
      </c>
      <c r="E12" s="140">
        <v>7.1999999999999995E-2</v>
      </c>
      <c r="F12" s="140">
        <v>7.0999999999999994E-2</v>
      </c>
      <c r="G12" s="140">
        <v>1.087</v>
      </c>
      <c r="H12" s="397">
        <v>1.248</v>
      </c>
      <c r="I12" s="178">
        <v>9.9000000000000005E-2</v>
      </c>
      <c r="J12" s="178">
        <v>1.903</v>
      </c>
      <c r="K12" s="178">
        <f>+Ydz[[#This Row],[1Y]]+Ydz[[#This Row],[2H]]+Ydz[[#This Row],[3N]]</f>
        <v>2.2199999999999998</v>
      </c>
      <c r="L12" s="178">
        <f>+IF(SUMIFS(U:U,S:S,Ydz[[#This Row],[Fabric]],T:T,Ydz[[#This Row],[Size]])=0,Ydz[[#This Row],[6W-TTS]]*91%,SUMIFS(U:U,S:S,Ydz[[#This Row],[Fabric]],T:T,Ydz[[#This Row],[Size]]))</f>
        <v>1.859</v>
      </c>
      <c r="M12" s="408">
        <v>44426</v>
      </c>
      <c r="N12" s="178" t="s">
        <v>283</v>
      </c>
      <c r="S12" s="437" t="s">
        <v>283</v>
      </c>
      <c r="T12" s="138" t="s">
        <v>295</v>
      </c>
      <c r="U12" s="437">
        <v>1.859</v>
      </c>
      <c r="V12" s="138" t="s">
        <v>528</v>
      </c>
    </row>
    <row r="13" spans="1:22">
      <c r="A13" s="396" t="str">
        <f>TRIM(B13)&amp;TRIM(C13)</f>
        <v>NB338538D</v>
      </c>
      <c r="B13" s="139" t="s">
        <v>262</v>
      </c>
      <c r="C13" s="139" t="s">
        <v>296</v>
      </c>
      <c r="D13" s="139">
        <v>1.123</v>
      </c>
      <c r="E13" s="140">
        <v>7.1999999999999995E-2</v>
      </c>
      <c r="F13" s="140">
        <v>7.0999999999999994E-2</v>
      </c>
      <c r="G13" s="140">
        <v>1.1279999999999999</v>
      </c>
      <c r="H13" s="397">
        <v>1.248</v>
      </c>
      <c r="I13" s="178">
        <v>0.113</v>
      </c>
      <c r="J13" s="178">
        <v>1.903</v>
      </c>
      <c r="K13" s="178">
        <f>+Ydz[[#This Row],[1Y]]+Ydz[[#This Row],[2H]]+Ydz[[#This Row],[3N]]</f>
        <v>2.323</v>
      </c>
      <c r="L13" s="178">
        <f>+IF(SUMIFS(U:U,S:S,Ydz[[#This Row],[Fabric]],T:T,Ydz[[#This Row],[Size]])=0,Ydz[[#This Row],[6W-TTS]]*91%,SUMIFS(U:U,S:S,Ydz[[#This Row],[Fabric]],T:T,Ydz[[#This Row],[Size]]))</f>
        <v>1.859</v>
      </c>
      <c r="M13" s="408">
        <v>44426</v>
      </c>
      <c r="N13" s="178" t="s">
        <v>283</v>
      </c>
      <c r="S13" s="437" t="s">
        <v>283</v>
      </c>
      <c r="T13" s="138" t="s">
        <v>296</v>
      </c>
      <c r="U13" s="437">
        <v>1.859</v>
      </c>
      <c r="V13" s="138" t="s">
        <v>528</v>
      </c>
    </row>
    <row r="14" spans="1:22">
      <c r="A14" s="396" t="str">
        <f t="shared" ref="A14:A22" si="1">TRIM(B14)&amp;TRIM(C14)</f>
        <v>NB338540D</v>
      </c>
      <c r="B14" s="139" t="s">
        <v>262</v>
      </c>
      <c r="C14" s="139" t="s">
        <v>297</v>
      </c>
      <c r="D14" s="139">
        <v>1.181</v>
      </c>
      <c r="E14" s="140">
        <v>7.1999999999999995E-2</v>
      </c>
      <c r="F14" s="140">
        <v>7.0999999999999994E-2</v>
      </c>
      <c r="G14" s="140">
        <v>1.1659999999999999</v>
      </c>
      <c r="H14" s="397">
        <v>1.248</v>
      </c>
      <c r="I14" s="178">
        <v>0.113</v>
      </c>
      <c r="J14" s="178">
        <v>1.903</v>
      </c>
      <c r="K14" s="178">
        <f>+Ydz[[#This Row],[1Y]]+Ydz[[#This Row],[2H]]+Ydz[[#This Row],[3N]]</f>
        <v>2.419</v>
      </c>
      <c r="L14" s="178">
        <f>+IF(SUMIFS(U:U,S:S,Ydz[[#This Row],[Fabric]],T:T,Ydz[[#This Row],[Size]])=0,Ydz[[#This Row],[6W-TTS]]*91%,SUMIFS(U:U,S:S,Ydz[[#This Row],[Fabric]],T:T,Ydz[[#This Row],[Size]]))</f>
        <v>1.859</v>
      </c>
      <c r="M14" s="408">
        <v>44426</v>
      </c>
      <c r="N14" s="178" t="s">
        <v>283</v>
      </c>
      <c r="S14" s="437" t="s">
        <v>283</v>
      </c>
      <c r="T14" s="138" t="s">
        <v>297</v>
      </c>
      <c r="U14" s="437">
        <v>1.859</v>
      </c>
      <c r="V14" s="138" t="s">
        <v>528</v>
      </c>
    </row>
    <row r="15" spans="1:22">
      <c r="A15" s="396" t="str">
        <f t="shared" si="1"/>
        <v>NB338542D</v>
      </c>
      <c r="B15" s="139" t="s">
        <v>262</v>
      </c>
      <c r="C15" s="139" t="s">
        <v>298</v>
      </c>
      <c r="D15" s="139">
        <v>1.349</v>
      </c>
      <c r="E15" s="140">
        <v>7.1999999999999995E-2</v>
      </c>
      <c r="F15" s="140">
        <v>7.0999999999999994E-2</v>
      </c>
      <c r="G15" s="140">
        <v>1.4450000000000001</v>
      </c>
      <c r="H15" s="397">
        <v>1.248</v>
      </c>
      <c r="I15" s="178">
        <v>0.113</v>
      </c>
      <c r="J15" s="178">
        <v>1.903</v>
      </c>
      <c r="K15" s="178">
        <f>+Ydz[[#This Row],[1Y]]+Ydz[[#This Row],[2H]]+Ydz[[#This Row],[3N]]</f>
        <v>2.8660000000000001</v>
      </c>
      <c r="L15" s="178">
        <f>+IF(SUMIFS(U:U,S:S,Ydz[[#This Row],[Fabric]],T:T,Ydz[[#This Row],[Size]])=0,Ydz[[#This Row],[6W-TTS]]*91%,SUMIFS(U:U,S:S,Ydz[[#This Row],[Fabric]],T:T,Ydz[[#This Row],[Size]]))</f>
        <v>1.859</v>
      </c>
      <c r="M15" s="408">
        <v>44426</v>
      </c>
      <c r="N15" s="178" t="s">
        <v>283</v>
      </c>
      <c r="S15" s="437" t="s">
        <v>283</v>
      </c>
      <c r="T15" s="138" t="s">
        <v>298</v>
      </c>
      <c r="U15" s="437">
        <v>1.859</v>
      </c>
      <c r="V15" s="138" t="s">
        <v>528</v>
      </c>
    </row>
    <row r="16" spans="1:22">
      <c r="A16" s="396" t="str">
        <f t="shared" si="1"/>
        <v>NB338544D</v>
      </c>
      <c r="B16" s="139" t="s">
        <v>262</v>
      </c>
      <c r="C16" s="139" t="s">
        <v>299</v>
      </c>
      <c r="D16" s="139">
        <v>1.3779999999999999</v>
      </c>
      <c r="E16" s="140">
        <v>7.1999999999999995E-2</v>
      </c>
      <c r="F16" s="140">
        <v>7.0999999999999994E-2</v>
      </c>
      <c r="G16" s="140">
        <v>1.7569999999999999</v>
      </c>
      <c r="H16" s="397">
        <v>1.248</v>
      </c>
      <c r="I16" s="178">
        <v>0.12</v>
      </c>
      <c r="J16" s="178">
        <v>1.903</v>
      </c>
      <c r="K16" s="178">
        <f>+Ydz[[#This Row],[1Y]]+Ydz[[#This Row],[2H]]+Ydz[[#This Row],[3N]]</f>
        <v>3.2069999999999999</v>
      </c>
      <c r="L16" s="178">
        <f>+IF(SUMIFS(U:U,S:S,Ydz[[#This Row],[Fabric]],T:T,Ydz[[#This Row],[Size]])=0,Ydz[[#This Row],[6W-TTS]]*91%,SUMIFS(U:U,S:S,Ydz[[#This Row],[Fabric]],T:T,Ydz[[#This Row],[Size]]))</f>
        <v>1.859</v>
      </c>
      <c r="M16" s="409">
        <v>44426</v>
      </c>
      <c r="N16" s="178" t="s">
        <v>283</v>
      </c>
      <c r="O16" s="141"/>
      <c r="S16" s="437" t="s">
        <v>283</v>
      </c>
      <c r="T16" s="138" t="s">
        <v>299</v>
      </c>
      <c r="U16" s="437">
        <v>1.859</v>
      </c>
      <c r="V16" s="138" t="s">
        <v>528</v>
      </c>
    </row>
    <row r="17" spans="1:22">
      <c r="A17" s="396" t="str">
        <f t="shared" si="1"/>
        <v>NB338532DD</v>
      </c>
      <c r="B17" s="139" t="s">
        <v>262</v>
      </c>
      <c r="C17" s="139" t="s">
        <v>300</v>
      </c>
      <c r="D17" s="139">
        <v>0.94599999999999995</v>
      </c>
      <c r="E17" s="140">
        <v>7.1999999999999995E-2</v>
      </c>
      <c r="F17" s="140">
        <v>7.0999999999999994E-2</v>
      </c>
      <c r="G17" s="140">
        <v>1.181</v>
      </c>
      <c r="H17" s="397">
        <v>1.248</v>
      </c>
      <c r="I17" s="178">
        <v>0.114</v>
      </c>
      <c r="J17" s="178">
        <v>1.903</v>
      </c>
      <c r="K17" s="178">
        <f>+Ydz[[#This Row],[1Y]]+Ydz[[#This Row],[2H]]+Ydz[[#This Row],[3N]]</f>
        <v>2.1989999999999998</v>
      </c>
      <c r="L17" s="178">
        <f>+IF(SUMIFS(U:U,S:S,Ydz[[#This Row],[Fabric]],T:T,Ydz[[#This Row],[Size]])=0,Ydz[[#This Row],[6W-TTS]]*91%,SUMIFS(U:U,S:S,Ydz[[#This Row],[Fabric]],T:T,Ydz[[#This Row],[Size]]))</f>
        <v>1.859</v>
      </c>
      <c r="M17" s="408">
        <v>44426</v>
      </c>
      <c r="N17" s="178" t="s">
        <v>283</v>
      </c>
      <c r="S17" s="437" t="s">
        <v>283</v>
      </c>
      <c r="T17" s="138" t="s">
        <v>300</v>
      </c>
      <c r="U17" s="437">
        <v>1.859</v>
      </c>
      <c r="V17" s="138" t="s">
        <v>528</v>
      </c>
    </row>
    <row r="18" spans="1:22">
      <c r="A18" s="396" t="str">
        <f t="shared" si="1"/>
        <v>NB338534DD</v>
      </c>
      <c r="B18" s="139" t="s">
        <v>262</v>
      </c>
      <c r="C18" s="139" t="s">
        <v>301</v>
      </c>
      <c r="D18" s="139">
        <v>0.94599999999999995</v>
      </c>
      <c r="E18" s="140">
        <v>7.1999999999999995E-2</v>
      </c>
      <c r="F18" s="140">
        <v>7.0999999999999994E-2</v>
      </c>
      <c r="G18" s="140">
        <v>1.181</v>
      </c>
      <c r="H18" s="397">
        <v>1.248</v>
      </c>
      <c r="I18" s="178">
        <v>0.114</v>
      </c>
      <c r="J18" s="178">
        <v>1.903</v>
      </c>
      <c r="K18" s="178">
        <f>+Ydz[[#This Row],[1Y]]+Ydz[[#This Row],[2H]]+Ydz[[#This Row],[3N]]</f>
        <v>2.1989999999999998</v>
      </c>
      <c r="L18" s="178">
        <f>+IF(SUMIFS(U:U,S:S,Ydz[[#This Row],[Fabric]],T:T,Ydz[[#This Row],[Size]])=0,Ydz[[#This Row],[6W-TTS]]*91%,SUMIFS(U:U,S:S,Ydz[[#This Row],[Fabric]],T:T,Ydz[[#This Row],[Size]]))</f>
        <v>1.859</v>
      </c>
      <c r="M18" s="408">
        <v>44426</v>
      </c>
      <c r="N18" s="178" t="s">
        <v>283</v>
      </c>
      <c r="S18" s="437" t="s">
        <v>283</v>
      </c>
      <c r="T18" s="138" t="s">
        <v>301</v>
      </c>
      <c r="U18" s="437">
        <v>1.859</v>
      </c>
      <c r="V18" s="138" t="s">
        <v>528</v>
      </c>
    </row>
    <row r="19" spans="1:22">
      <c r="A19" s="396" t="str">
        <f t="shared" si="1"/>
        <v>NB338536DD</v>
      </c>
      <c r="B19" s="139" t="s">
        <v>262</v>
      </c>
      <c r="C19" s="139" t="s">
        <v>302</v>
      </c>
      <c r="D19" s="139">
        <v>1.0029999999999999</v>
      </c>
      <c r="E19" s="140">
        <v>7.1999999999999995E-2</v>
      </c>
      <c r="F19" s="140">
        <v>7.0999999999999994E-2</v>
      </c>
      <c r="G19" s="140">
        <v>1.214</v>
      </c>
      <c r="H19" s="397">
        <v>1.248</v>
      </c>
      <c r="I19" s="178">
        <v>0.114</v>
      </c>
      <c r="J19" s="178">
        <v>1.903</v>
      </c>
      <c r="K19" s="178">
        <f>+Ydz[[#This Row],[1Y]]+Ydz[[#This Row],[2H]]+Ydz[[#This Row],[3N]]</f>
        <v>2.2889999999999997</v>
      </c>
      <c r="L19" s="178">
        <f>+IF(SUMIFS(U:U,S:S,Ydz[[#This Row],[Fabric]],T:T,Ydz[[#This Row],[Size]])=0,Ydz[[#This Row],[6W-TTS]]*91%,SUMIFS(U:U,S:S,Ydz[[#This Row],[Fabric]],T:T,Ydz[[#This Row],[Size]]))</f>
        <v>1.859</v>
      </c>
      <c r="M19" s="408">
        <v>44426</v>
      </c>
      <c r="N19" s="178" t="s">
        <v>283</v>
      </c>
      <c r="S19" s="437" t="s">
        <v>283</v>
      </c>
      <c r="T19" s="138" t="s">
        <v>302</v>
      </c>
      <c r="U19" s="437">
        <v>1.859</v>
      </c>
      <c r="V19" s="138" t="s">
        <v>528</v>
      </c>
    </row>
    <row r="20" spans="1:22">
      <c r="A20" s="396" t="str">
        <f t="shared" si="1"/>
        <v>NB338538DD</v>
      </c>
      <c r="B20" s="139" t="s">
        <v>262</v>
      </c>
      <c r="C20" s="139" t="s">
        <v>303</v>
      </c>
      <c r="D20" s="139">
        <v>1.0660000000000001</v>
      </c>
      <c r="E20" s="140">
        <v>7.1999999999999995E-2</v>
      </c>
      <c r="F20" s="140">
        <v>7.0999999999999994E-2</v>
      </c>
      <c r="G20" s="140">
        <v>1.502</v>
      </c>
      <c r="H20" s="397">
        <v>1.248</v>
      </c>
      <c r="I20" s="178">
        <v>0.124</v>
      </c>
      <c r="J20" s="178">
        <v>1.903</v>
      </c>
      <c r="K20" s="178">
        <f>+Ydz[[#This Row],[1Y]]+Ydz[[#This Row],[2H]]+Ydz[[#This Row],[3N]]</f>
        <v>2.64</v>
      </c>
      <c r="L20" s="178">
        <f>+IF(SUMIFS(U:U,S:S,Ydz[[#This Row],[Fabric]],T:T,Ydz[[#This Row],[Size]])=0,Ydz[[#This Row],[6W-TTS]]*91%,SUMIFS(U:U,S:S,Ydz[[#This Row],[Fabric]],T:T,Ydz[[#This Row],[Size]]))</f>
        <v>1.859</v>
      </c>
      <c r="M20" s="408">
        <v>44426</v>
      </c>
      <c r="N20" s="178" t="s">
        <v>283</v>
      </c>
      <c r="S20" s="437" t="s">
        <v>283</v>
      </c>
      <c r="T20" s="138" t="s">
        <v>303</v>
      </c>
      <c r="U20" s="437">
        <v>1.859</v>
      </c>
      <c r="V20" s="138" t="s">
        <v>528</v>
      </c>
    </row>
    <row r="21" spans="1:22">
      <c r="A21" s="396" t="str">
        <f t="shared" si="1"/>
        <v>NB338540DD</v>
      </c>
      <c r="B21" s="139" t="s">
        <v>262</v>
      </c>
      <c r="C21" s="139" t="s">
        <v>304</v>
      </c>
      <c r="D21" s="139">
        <v>1.2290000000000001</v>
      </c>
      <c r="E21" s="140">
        <v>7.1999999999999995E-2</v>
      </c>
      <c r="F21" s="140">
        <v>7.0999999999999994E-2</v>
      </c>
      <c r="G21" s="140">
        <v>1.5529999999999999</v>
      </c>
      <c r="H21" s="397">
        <v>1.248</v>
      </c>
      <c r="I21" s="178">
        <v>0.124</v>
      </c>
      <c r="J21" s="178">
        <v>1.903</v>
      </c>
      <c r="K21" s="178">
        <f>+Ydz[[#This Row],[1Y]]+Ydz[[#This Row],[2H]]+Ydz[[#This Row],[3N]]</f>
        <v>2.8540000000000001</v>
      </c>
      <c r="L21" s="178">
        <f>+IF(SUMIFS(U:U,S:S,Ydz[[#This Row],[Fabric]],T:T,Ydz[[#This Row],[Size]])=0,Ydz[[#This Row],[6W-TTS]]*91%,SUMIFS(U:U,S:S,Ydz[[#This Row],[Fabric]],T:T,Ydz[[#This Row],[Size]]))</f>
        <v>1.859</v>
      </c>
      <c r="M21" s="408">
        <v>44426</v>
      </c>
      <c r="N21" s="178" t="s">
        <v>283</v>
      </c>
      <c r="S21" s="437" t="s">
        <v>283</v>
      </c>
      <c r="T21" s="138" t="s">
        <v>304</v>
      </c>
      <c r="U21" s="437">
        <v>1.859</v>
      </c>
      <c r="V21" s="138" t="s">
        <v>528</v>
      </c>
    </row>
    <row r="22" spans="1:22">
      <c r="A22" s="396" t="str">
        <f t="shared" si="1"/>
        <v>NB338542DD</v>
      </c>
      <c r="B22" s="139" t="s">
        <v>262</v>
      </c>
      <c r="C22" s="139" t="s">
        <v>305</v>
      </c>
      <c r="D22" s="139">
        <v>1.2909999999999999</v>
      </c>
      <c r="E22" s="140">
        <v>7.1999999999999995E-2</v>
      </c>
      <c r="F22" s="140">
        <v>7.0999999999999994E-2</v>
      </c>
      <c r="G22" s="140">
        <v>1.601</v>
      </c>
      <c r="H22" s="397">
        <v>1.248</v>
      </c>
      <c r="I22" s="178">
        <v>0.124</v>
      </c>
      <c r="J22" s="178">
        <v>1.903</v>
      </c>
      <c r="K22" s="178">
        <f>+Ydz[[#This Row],[1Y]]+Ydz[[#This Row],[2H]]+Ydz[[#This Row],[3N]]</f>
        <v>2.964</v>
      </c>
      <c r="L22" s="178">
        <f>+IF(SUMIFS(U:U,S:S,Ydz[[#This Row],[Fabric]],T:T,Ydz[[#This Row],[Size]])=0,Ydz[[#This Row],[6W-TTS]]*91%,SUMIFS(U:U,S:S,Ydz[[#This Row],[Fabric]],T:T,Ydz[[#This Row],[Size]]))</f>
        <v>1.859</v>
      </c>
      <c r="M22" s="408">
        <v>44426</v>
      </c>
      <c r="N22" s="178" t="s">
        <v>283</v>
      </c>
      <c r="S22" s="437" t="s">
        <v>283</v>
      </c>
      <c r="T22" s="138" t="s">
        <v>305</v>
      </c>
      <c r="U22" s="437">
        <v>1.859</v>
      </c>
      <c r="V22" s="138" t="s">
        <v>528</v>
      </c>
    </row>
    <row r="23" spans="1:22">
      <c r="A23" s="399" t="str">
        <f t="shared" ref="A23:A32" si="2">TRIM(B23)&amp;TRIM(C23)</f>
        <v>NB338544DD</v>
      </c>
      <c r="B23" s="139" t="s">
        <v>262</v>
      </c>
      <c r="C23" s="400" t="s">
        <v>306</v>
      </c>
      <c r="D23" s="400">
        <v>1.3779999999999999</v>
      </c>
      <c r="E23" s="140">
        <v>7.1999999999999995E-2</v>
      </c>
      <c r="F23" s="140">
        <v>7.0999999999999994E-2</v>
      </c>
      <c r="G23" s="401">
        <v>1.7569999999999999</v>
      </c>
      <c r="H23" s="397">
        <v>1.248</v>
      </c>
      <c r="I23" s="402">
        <v>0.12</v>
      </c>
      <c r="J23" s="178">
        <v>1.903</v>
      </c>
      <c r="K23" s="402">
        <f>+Ydz[[#This Row],[1Y]]+Ydz[[#This Row],[2H]]+Ydz[[#This Row],[3N]]</f>
        <v>3.2069999999999999</v>
      </c>
      <c r="L23" s="402">
        <f>+IF(SUMIFS(U:U,S:S,Ydz[[#This Row],[Fabric]],T:T,Ydz[[#This Row],[Size]])=0,Ydz[[#This Row],[6W-TTS]]*91%,SUMIFS(U:U,S:S,Ydz[[#This Row],[Fabric]],T:T,Ydz[[#This Row],[Size]]))</f>
        <v>1.859</v>
      </c>
      <c r="M23" s="410">
        <v>44426</v>
      </c>
      <c r="N23" s="178" t="s">
        <v>283</v>
      </c>
      <c r="S23" s="437" t="s">
        <v>283</v>
      </c>
      <c r="T23" s="138" t="s">
        <v>306</v>
      </c>
      <c r="U23" s="437">
        <v>1.859</v>
      </c>
      <c r="V23" s="138" t="s">
        <v>528</v>
      </c>
    </row>
    <row r="24" spans="1:22">
      <c r="A24" s="399" t="str">
        <f t="shared" si="2"/>
        <v>NB3385323D</v>
      </c>
      <c r="B24" s="139" t="s">
        <v>262</v>
      </c>
      <c r="C24" s="400" t="s">
        <v>307</v>
      </c>
      <c r="D24" s="400">
        <v>1.042</v>
      </c>
      <c r="E24" s="140">
        <v>7.1999999999999995E-2</v>
      </c>
      <c r="F24" s="140">
        <v>7.0999999999999994E-2</v>
      </c>
      <c r="G24" s="401">
        <v>1.0489999999999999</v>
      </c>
      <c r="H24" s="397">
        <v>1.248</v>
      </c>
      <c r="I24" s="402">
        <v>9.9000000000000005E-2</v>
      </c>
      <c r="J24" s="178">
        <v>1.903</v>
      </c>
      <c r="K24" s="402">
        <f>+Ydz[[#This Row],[1Y]]+Ydz[[#This Row],[2H]]+Ydz[[#This Row],[3N]]</f>
        <v>2.1630000000000003</v>
      </c>
      <c r="L24" s="402">
        <f>+IF(SUMIFS(U:U,S:S,Ydz[[#This Row],[Fabric]],T:T,Ydz[[#This Row],[Size]])=0,Ydz[[#This Row],[6W-TTS]]*91%,SUMIFS(U:U,S:S,Ydz[[#This Row],[Fabric]],T:T,Ydz[[#This Row],[Size]]))</f>
        <v>1.859</v>
      </c>
      <c r="M24" s="410">
        <v>44426</v>
      </c>
      <c r="N24" s="178" t="s">
        <v>283</v>
      </c>
      <c r="S24" s="437" t="s">
        <v>283</v>
      </c>
      <c r="T24" s="138" t="s">
        <v>307</v>
      </c>
      <c r="U24" s="437">
        <v>1.859</v>
      </c>
      <c r="V24" s="138" t="s">
        <v>528</v>
      </c>
    </row>
    <row r="25" spans="1:22">
      <c r="A25" s="399" t="str">
        <f t="shared" si="2"/>
        <v>NB3385343D</v>
      </c>
      <c r="B25" s="139" t="s">
        <v>262</v>
      </c>
      <c r="C25" s="400" t="s">
        <v>308</v>
      </c>
      <c r="D25" s="400">
        <v>1.042</v>
      </c>
      <c r="E25" s="140">
        <v>7.1999999999999995E-2</v>
      </c>
      <c r="F25" s="140">
        <v>7.0999999999999994E-2</v>
      </c>
      <c r="G25" s="401">
        <v>1.6060000000000001</v>
      </c>
      <c r="H25" s="397">
        <v>1.248</v>
      </c>
      <c r="I25" s="402">
        <v>9.9000000000000005E-2</v>
      </c>
      <c r="J25" s="178">
        <v>1.903</v>
      </c>
      <c r="K25" s="402">
        <f>+Ydz[[#This Row],[1Y]]+Ydz[[#This Row],[2H]]+Ydz[[#This Row],[3N]]</f>
        <v>2.72</v>
      </c>
      <c r="L25" s="402">
        <f>+IF(SUMIFS(U:U,S:S,Ydz[[#This Row],[Fabric]],T:T,Ydz[[#This Row],[Size]])=0,Ydz[[#This Row],[6W-TTS]]*91%,SUMIFS(U:U,S:S,Ydz[[#This Row],[Fabric]],T:T,Ydz[[#This Row],[Size]]))</f>
        <v>1.859</v>
      </c>
      <c r="M25" s="410">
        <v>44426</v>
      </c>
      <c r="N25" s="178" t="s">
        <v>283</v>
      </c>
      <c r="S25" s="437" t="s">
        <v>283</v>
      </c>
      <c r="T25" s="138" t="s">
        <v>308</v>
      </c>
      <c r="U25" s="437">
        <v>1.859</v>
      </c>
      <c r="V25" s="138" t="s">
        <v>528</v>
      </c>
    </row>
    <row r="26" spans="1:22">
      <c r="A26" s="399" t="str">
        <f t="shared" si="2"/>
        <v>NB338544G</v>
      </c>
      <c r="B26" s="139" t="s">
        <v>262</v>
      </c>
      <c r="C26" s="400" t="s">
        <v>309</v>
      </c>
      <c r="D26" s="400">
        <v>1.3779999999999999</v>
      </c>
      <c r="E26" s="140">
        <v>7.1999999999999995E-2</v>
      </c>
      <c r="F26" s="140">
        <v>7.0999999999999994E-2</v>
      </c>
      <c r="G26" s="401">
        <v>1.7569999999999999</v>
      </c>
      <c r="H26" s="397">
        <v>1.248</v>
      </c>
      <c r="I26" s="402">
        <v>0.12</v>
      </c>
      <c r="J26" s="178">
        <v>1.903</v>
      </c>
      <c r="K26" s="402">
        <f>+Ydz[[#This Row],[1Y]]+Ydz[[#This Row],[2H]]+Ydz[[#This Row],[3N]]</f>
        <v>3.2069999999999999</v>
      </c>
      <c r="L26" s="402">
        <f>+IF(SUMIFS(U:U,S:S,Ydz[[#This Row],[Fabric]],T:T,Ydz[[#This Row],[Size]])=0,Ydz[[#This Row],[6W-TTS]]*91%,SUMIFS(U:U,S:S,Ydz[[#This Row],[Fabric]],T:T,Ydz[[#This Row],[Size]]))</f>
        <v>1.859</v>
      </c>
      <c r="M26" s="410">
        <v>44426</v>
      </c>
      <c r="N26" s="178" t="s">
        <v>283</v>
      </c>
      <c r="S26" s="437" t="s">
        <v>283</v>
      </c>
      <c r="T26" s="138" t="s">
        <v>309</v>
      </c>
      <c r="U26" s="437">
        <v>1.859</v>
      </c>
      <c r="V26" s="138" t="s">
        <v>528</v>
      </c>
    </row>
    <row r="27" spans="1:22">
      <c r="A27" s="399" t="str">
        <f t="shared" si="2"/>
        <v>NB3385363D</v>
      </c>
      <c r="B27" s="139" t="s">
        <v>262</v>
      </c>
      <c r="C27" s="400" t="s">
        <v>310</v>
      </c>
      <c r="D27" s="400">
        <v>1.042</v>
      </c>
      <c r="E27" s="140">
        <v>7.1999999999999995E-2</v>
      </c>
      <c r="F27" s="140">
        <v>7.0999999999999994E-2</v>
      </c>
      <c r="G27" s="401">
        <v>1.6060000000000001</v>
      </c>
      <c r="H27" s="397">
        <v>1.248</v>
      </c>
      <c r="I27" s="402">
        <v>0.12</v>
      </c>
      <c r="J27" s="178">
        <v>1.903</v>
      </c>
      <c r="K27" s="402">
        <f>+Ydz[[#This Row],[1Y]]+Ydz[[#This Row],[2H]]+Ydz[[#This Row],[3N]]</f>
        <v>2.72</v>
      </c>
      <c r="L27" s="402">
        <f>+IF(SUMIFS(U:U,S:S,Ydz[[#This Row],[Fabric]],T:T,Ydz[[#This Row],[Size]])=0,Ydz[[#This Row],[6W-TTS]]*91%,SUMIFS(U:U,S:S,Ydz[[#This Row],[Fabric]],T:T,Ydz[[#This Row],[Size]]))</f>
        <v>1.859</v>
      </c>
      <c r="M27" s="410">
        <v>44426</v>
      </c>
      <c r="N27" s="178" t="s">
        <v>283</v>
      </c>
      <c r="S27" s="437" t="s">
        <v>283</v>
      </c>
      <c r="T27" s="138" t="s">
        <v>310</v>
      </c>
      <c r="U27" s="437">
        <v>1.859</v>
      </c>
      <c r="V27" s="138" t="s">
        <v>528</v>
      </c>
    </row>
    <row r="28" spans="1:22">
      <c r="A28" s="399" t="str">
        <f t="shared" si="2"/>
        <v>NB3385383D</v>
      </c>
      <c r="B28" s="139" t="s">
        <v>262</v>
      </c>
      <c r="C28" s="400" t="s">
        <v>311</v>
      </c>
      <c r="D28" s="400">
        <v>1.109</v>
      </c>
      <c r="E28" s="140">
        <v>7.1999999999999995E-2</v>
      </c>
      <c r="F28" s="140">
        <v>7.0999999999999994E-2</v>
      </c>
      <c r="G28" s="401">
        <v>1.6539999999999999</v>
      </c>
      <c r="H28" s="397">
        <v>1.248</v>
      </c>
      <c r="I28" s="402">
        <v>0.12</v>
      </c>
      <c r="J28" s="178">
        <v>1.903</v>
      </c>
      <c r="K28" s="402">
        <f>+Ydz[[#This Row],[1Y]]+Ydz[[#This Row],[2H]]+Ydz[[#This Row],[3N]]</f>
        <v>2.835</v>
      </c>
      <c r="L28" s="402">
        <f>+IF(SUMIFS(U:U,S:S,Ydz[[#This Row],[Fabric]],T:T,Ydz[[#This Row],[Size]])=0,Ydz[[#This Row],[6W-TTS]]*91%,SUMIFS(U:U,S:S,Ydz[[#This Row],[Fabric]],T:T,Ydz[[#This Row],[Size]]))</f>
        <v>1.859</v>
      </c>
      <c r="M28" s="410">
        <v>44426</v>
      </c>
      <c r="N28" s="178" t="s">
        <v>283</v>
      </c>
      <c r="S28" s="437" t="s">
        <v>283</v>
      </c>
      <c r="T28" s="138" t="s">
        <v>311</v>
      </c>
      <c r="U28" s="437">
        <v>1.859</v>
      </c>
      <c r="V28" s="138" t="s">
        <v>528</v>
      </c>
    </row>
    <row r="29" spans="1:22">
      <c r="A29" s="399" t="str">
        <f t="shared" si="2"/>
        <v>NB3385403D</v>
      </c>
      <c r="B29" s="139" t="s">
        <v>262</v>
      </c>
      <c r="C29" s="400" t="s">
        <v>312</v>
      </c>
      <c r="D29" s="400">
        <v>1.3009999999999999</v>
      </c>
      <c r="E29" s="140">
        <v>7.1999999999999995E-2</v>
      </c>
      <c r="F29" s="140">
        <v>7.0999999999999994E-2</v>
      </c>
      <c r="G29" s="401">
        <v>1.716</v>
      </c>
      <c r="H29" s="397">
        <v>1.248</v>
      </c>
      <c r="I29" s="402">
        <v>0.12</v>
      </c>
      <c r="J29" s="178">
        <v>1.903</v>
      </c>
      <c r="K29" s="402">
        <f>+Ydz[[#This Row],[1Y]]+Ydz[[#This Row],[2H]]+Ydz[[#This Row],[3N]]</f>
        <v>3.089</v>
      </c>
      <c r="L29" s="402">
        <f>+IF(SUMIFS(U:U,S:S,Ydz[[#This Row],[Fabric]],T:T,Ydz[[#This Row],[Size]])=0,Ydz[[#This Row],[6W-TTS]]*91%,SUMIFS(U:U,S:S,Ydz[[#This Row],[Fabric]],T:T,Ydz[[#This Row],[Size]]))</f>
        <v>1.859</v>
      </c>
      <c r="M29" s="410">
        <v>44426</v>
      </c>
      <c r="N29" s="178" t="s">
        <v>283</v>
      </c>
      <c r="S29" s="437" t="s">
        <v>283</v>
      </c>
      <c r="T29" s="138" t="s">
        <v>312</v>
      </c>
      <c r="U29" s="437">
        <v>1.859</v>
      </c>
      <c r="V29" s="138" t="s">
        <v>528</v>
      </c>
    </row>
    <row r="30" spans="1:22">
      <c r="A30" s="399" t="str">
        <f t="shared" si="2"/>
        <v>NB3385423D</v>
      </c>
      <c r="B30" s="139" t="s">
        <v>262</v>
      </c>
      <c r="C30" s="400" t="s">
        <v>313</v>
      </c>
      <c r="D30" s="400">
        <v>1.373</v>
      </c>
      <c r="E30" s="140">
        <v>7.1999999999999995E-2</v>
      </c>
      <c r="F30" s="140">
        <v>7.0999999999999994E-2</v>
      </c>
      <c r="G30" s="401">
        <v>1.7569999999999999</v>
      </c>
      <c r="H30" s="397">
        <v>1.248</v>
      </c>
      <c r="I30" s="402">
        <v>0.12</v>
      </c>
      <c r="J30" s="178">
        <v>1.903</v>
      </c>
      <c r="K30" s="402">
        <f>+Ydz[[#This Row],[1Y]]+Ydz[[#This Row],[2H]]+Ydz[[#This Row],[3N]]</f>
        <v>3.202</v>
      </c>
      <c r="L30" s="402">
        <f>+IF(SUMIFS(U:U,S:S,Ydz[[#This Row],[Fabric]],T:T,Ydz[[#This Row],[Size]])=0,Ydz[[#This Row],[6W-TTS]]*91%,SUMIFS(U:U,S:S,Ydz[[#This Row],[Fabric]],T:T,Ydz[[#This Row],[Size]]))</f>
        <v>1.859</v>
      </c>
      <c r="M30" s="410">
        <v>44426</v>
      </c>
      <c r="N30" s="178" t="s">
        <v>283</v>
      </c>
      <c r="S30" s="437" t="s">
        <v>283</v>
      </c>
      <c r="T30" s="138" t="s">
        <v>313</v>
      </c>
      <c r="U30" s="437">
        <v>1.859</v>
      </c>
      <c r="V30" s="138" t="s">
        <v>528</v>
      </c>
    </row>
    <row r="31" spans="1:22">
      <c r="A31" s="399" t="str">
        <f t="shared" si="2"/>
        <v>NB3385443D</v>
      </c>
      <c r="B31" s="139" t="s">
        <v>262</v>
      </c>
      <c r="C31" s="400" t="s">
        <v>314</v>
      </c>
      <c r="D31" s="400">
        <v>1.3779999999999999</v>
      </c>
      <c r="E31" s="140">
        <v>7.1999999999999995E-2</v>
      </c>
      <c r="F31" s="140">
        <v>7.0999999999999994E-2</v>
      </c>
      <c r="G31" s="401">
        <v>1.7569999999999999</v>
      </c>
      <c r="H31" s="397">
        <v>1.248</v>
      </c>
      <c r="I31" s="402">
        <v>0.12</v>
      </c>
      <c r="J31" s="178">
        <v>1.903</v>
      </c>
      <c r="K31" s="402">
        <f>+Ydz[[#This Row],[1Y]]+Ydz[[#This Row],[2H]]+Ydz[[#This Row],[3N]]</f>
        <v>3.2069999999999999</v>
      </c>
      <c r="L31" s="402">
        <f>+IF(SUMIFS(U:U,S:S,Ydz[[#This Row],[Fabric]],T:T,Ydz[[#This Row],[Size]])=0,Ydz[[#This Row],[6W-TTS]]*91%,SUMIFS(U:U,S:S,Ydz[[#This Row],[Fabric]],T:T,Ydz[[#This Row],[Size]]))</f>
        <v>1.859</v>
      </c>
      <c r="M31" s="410">
        <v>44426</v>
      </c>
      <c r="N31" s="178" t="s">
        <v>283</v>
      </c>
      <c r="S31" s="437" t="s">
        <v>283</v>
      </c>
      <c r="T31" s="138" t="s">
        <v>314</v>
      </c>
      <c r="U31" s="437">
        <v>1.859</v>
      </c>
      <c r="V31" s="138" t="s">
        <v>528</v>
      </c>
    </row>
    <row r="32" spans="1:22">
      <c r="A32" s="399" t="str">
        <f t="shared" si="2"/>
        <v>NB338536G</v>
      </c>
      <c r="B32" s="139" t="s">
        <v>262</v>
      </c>
      <c r="C32" s="400" t="s">
        <v>315</v>
      </c>
      <c r="D32" s="400">
        <v>1.042</v>
      </c>
      <c r="E32" s="140">
        <v>7.1999999999999995E-2</v>
      </c>
      <c r="F32" s="140">
        <v>7.0999999999999994E-2</v>
      </c>
      <c r="G32" s="401">
        <v>1.6060000000000001</v>
      </c>
      <c r="H32" s="397">
        <v>1.248</v>
      </c>
      <c r="I32" s="402">
        <v>0.12</v>
      </c>
      <c r="J32" s="178">
        <v>1.903</v>
      </c>
      <c r="K32" s="402">
        <f>+Ydz[[#This Row],[1Y]]+Ydz[[#This Row],[2H]]+Ydz[[#This Row],[3N]]</f>
        <v>2.72</v>
      </c>
      <c r="L32" s="402">
        <f>+IF(SUMIFS(U:U,S:S,Ydz[[#This Row],[Fabric]],T:T,Ydz[[#This Row],[Size]])=0,Ydz[[#This Row],[6W-TTS]]*91%,SUMIFS(U:U,S:S,Ydz[[#This Row],[Fabric]],T:T,Ydz[[#This Row],[Size]]))</f>
        <v>1.859</v>
      </c>
      <c r="M32" s="410">
        <v>44426</v>
      </c>
      <c r="N32" s="178" t="s">
        <v>283</v>
      </c>
      <c r="S32" s="437" t="s">
        <v>283</v>
      </c>
      <c r="T32" s="138" t="s">
        <v>315</v>
      </c>
      <c r="U32" s="437">
        <v>1.859</v>
      </c>
      <c r="V32" s="138" t="s">
        <v>528</v>
      </c>
    </row>
    <row r="33" spans="1:22">
      <c r="A33" s="396" t="str">
        <f t="shared" ref="A33:A38" si="3">TRIM(B33)&amp;TRIM(C33)</f>
        <v>NB338538G</v>
      </c>
      <c r="B33" s="139" t="s">
        <v>262</v>
      </c>
      <c r="C33" s="139" t="s">
        <v>316</v>
      </c>
      <c r="D33" s="139">
        <v>1.109</v>
      </c>
      <c r="E33" s="140">
        <v>7.1999999999999995E-2</v>
      </c>
      <c r="F33" s="140">
        <v>7.0999999999999994E-2</v>
      </c>
      <c r="G33" s="140">
        <v>1.6539999999999999</v>
      </c>
      <c r="H33" s="397">
        <v>1.248</v>
      </c>
      <c r="I33" s="178">
        <v>0.12</v>
      </c>
      <c r="J33" s="178">
        <v>1.903</v>
      </c>
      <c r="K33" s="178">
        <f>+Ydz[[#This Row],[1Y]]+Ydz[[#This Row],[2H]]+Ydz[[#This Row],[3N]]</f>
        <v>2.835</v>
      </c>
      <c r="L33" s="178">
        <f>+IF(SUMIFS(U:U,S:S,Ydz[[#This Row],[Fabric]],T:T,Ydz[[#This Row],[Size]])=0,Ydz[[#This Row],[6W-TTS]]*91%,SUMIFS(U:U,S:S,Ydz[[#This Row],[Fabric]],T:T,Ydz[[#This Row],[Size]]))</f>
        <v>1.859</v>
      </c>
      <c r="M33" s="408">
        <v>44426</v>
      </c>
      <c r="N33" s="178" t="s">
        <v>283</v>
      </c>
      <c r="S33" s="437" t="s">
        <v>283</v>
      </c>
      <c r="T33" s="138" t="s">
        <v>316</v>
      </c>
      <c r="U33" s="437">
        <v>1.859</v>
      </c>
      <c r="V33" s="138" t="s">
        <v>528</v>
      </c>
    </row>
    <row r="34" spans="1:22">
      <c r="A34" s="396" t="str">
        <f t="shared" si="3"/>
        <v>NB338540G</v>
      </c>
      <c r="B34" s="139" t="s">
        <v>262</v>
      </c>
      <c r="C34" s="139" t="s">
        <v>317</v>
      </c>
      <c r="D34" s="139">
        <v>1.3009999999999999</v>
      </c>
      <c r="E34" s="140">
        <v>7.1999999999999995E-2</v>
      </c>
      <c r="F34" s="140">
        <v>7.0999999999999994E-2</v>
      </c>
      <c r="G34" s="140">
        <v>1.716</v>
      </c>
      <c r="H34" s="397">
        <v>1.248</v>
      </c>
      <c r="I34" s="178">
        <v>0.12</v>
      </c>
      <c r="J34" s="178">
        <v>1.903</v>
      </c>
      <c r="K34" s="178">
        <f>+Ydz[[#This Row],[1Y]]+Ydz[[#This Row],[2H]]+Ydz[[#This Row],[3N]]</f>
        <v>3.089</v>
      </c>
      <c r="L34" s="178">
        <f>+IF(SUMIFS(U:U,S:S,Ydz[[#This Row],[Fabric]],T:T,Ydz[[#This Row],[Size]])=0,Ydz[[#This Row],[6W-TTS]]*91%,SUMIFS(U:U,S:S,Ydz[[#This Row],[Fabric]],T:T,Ydz[[#This Row],[Size]]))</f>
        <v>1.859</v>
      </c>
      <c r="M34" s="408">
        <v>44426</v>
      </c>
      <c r="N34" s="178" t="s">
        <v>283</v>
      </c>
      <c r="S34" s="437" t="s">
        <v>283</v>
      </c>
      <c r="T34" s="138" t="s">
        <v>317</v>
      </c>
      <c r="U34" s="437">
        <v>1.859</v>
      </c>
      <c r="V34" s="138" t="s">
        <v>528</v>
      </c>
    </row>
    <row r="35" spans="1:22">
      <c r="A35" s="396" t="str">
        <f t="shared" si="3"/>
        <v>NB338542G</v>
      </c>
      <c r="B35" s="139" t="s">
        <v>262</v>
      </c>
      <c r="C35" s="139" t="s">
        <v>318</v>
      </c>
      <c r="D35" s="139">
        <v>1.373</v>
      </c>
      <c r="E35" s="140">
        <v>7.1999999999999995E-2</v>
      </c>
      <c r="F35" s="140">
        <v>7.0999999999999994E-2</v>
      </c>
      <c r="G35" s="140">
        <v>1.7569999999999999</v>
      </c>
      <c r="H35" s="397">
        <v>1.248</v>
      </c>
      <c r="I35" s="178">
        <v>0.12</v>
      </c>
      <c r="J35" s="178">
        <v>1.903</v>
      </c>
      <c r="K35" s="178">
        <f>+Ydz[[#This Row],[1Y]]+Ydz[[#This Row],[2H]]+Ydz[[#This Row],[3N]]</f>
        <v>3.202</v>
      </c>
      <c r="L35" s="178">
        <f>+IF(SUMIFS(U:U,S:S,Ydz[[#This Row],[Fabric]],T:T,Ydz[[#This Row],[Size]])=0,Ydz[[#This Row],[6W-TTS]]*91%,SUMIFS(U:U,S:S,Ydz[[#This Row],[Fabric]],T:T,Ydz[[#This Row],[Size]]))</f>
        <v>1.859</v>
      </c>
      <c r="M35" s="408">
        <v>44426</v>
      </c>
      <c r="N35" s="178" t="s">
        <v>283</v>
      </c>
      <c r="S35" s="437" t="s">
        <v>283</v>
      </c>
      <c r="T35" s="138" t="s">
        <v>318</v>
      </c>
      <c r="U35" s="437">
        <v>1.859</v>
      </c>
      <c r="V35" s="138" t="s">
        <v>528</v>
      </c>
    </row>
    <row r="36" spans="1:22">
      <c r="A36" s="396" t="str">
        <f t="shared" si="3"/>
        <v>NB338534G</v>
      </c>
      <c r="B36" s="139" t="s">
        <v>262</v>
      </c>
      <c r="C36" s="139" t="s">
        <v>319</v>
      </c>
      <c r="D36" s="139">
        <v>1.042</v>
      </c>
      <c r="E36" s="140">
        <v>7.1999999999999995E-2</v>
      </c>
      <c r="F36" s="140">
        <v>7.0999999999999994E-2</v>
      </c>
      <c r="G36" s="140">
        <v>1.6060000000000001</v>
      </c>
      <c r="H36" s="397">
        <v>1.248</v>
      </c>
      <c r="I36" s="178">
        <v>0.12</v>
      </c>
      <c r="J36" s="178">
        <v>1.903</v>
      </c>
      <c r="K36" s="178">
        <f>+Ydz[[#This Row],[1Y]]+Ydz[[#This Row],[2H]]+Ydz[[#This Row],[3N]]</f>
        <v>2.72</v>
      </c>
      <c r="L36" s="178">
        <f>+IF(SUMIFS(U:U,S:S,Ydz[[#This Row],[Fabric]],T:T,Ydz[[#This Row],[Size]])=0,Ydz[[#This Row],[6W-TTS]]*91%,SUMIFS(U:U,S:S,Ydz[[#This Row],[Fabric]],T:T,Ydz[[#This Row],[Size]]))</f>
        <v>1.859</v>
      </c>
      <c r="M36" s="408">
        <v>44426</v>
      </c>
      <c r="N36" s="178" t="s">
        <v>283</v>
      </c>
      <c r="S36" s="437" t="s">
        <v>283</v>
      </c>
      <c r="T36" s="138" t="s">
        <v>319</v>
      </c>
      <c r="U36" s="437">
        <v>1.859</v>
      </c>
      <c r="V36" s="138" t="s">
        <v>528</v>
      </c>
    </row>
    <row r="37" spans="1:22">
      <c r="A37" s="396" t="str">
        <f t="shared" si="3"/>
        <v>NB338532G</v>
      </c>
      <c r="B37" s="139" t="s">
        <v>262</v>
      </c>
      <c r="C37" s="139" t="s">
        <v>320</v>
      </c>
      <c r="D37" s="139">
        <v>1.042</v>
      </c>
      <c r="E37" s="140">
        <v>7.1999999999999995E-2</v>
      </c>
      <c r="F37" s="140">
        <v>7.0999999999999994E-2</v>
      </c>
      <c r="G37" s="140">
        <v>1.0489999999999999</v>
      </c>
      <c r="H37" s="397">
        <v>1.248</v>
      </c>
      <c r="I37" s="178">
        <v>0.12</v>
      </c>
      <c r="J37" s="178">
        <v>1.903</v>
      </c>
      <c r="K37" s="178">
        <f>+Ydz[[#This Row],[1Y]]+Ydz[[#This Row],[2H]]+Ydz[[#This Row],[3N]]</f>
        <v>2.1630000000000003</v>
      </c>
      <c r="L37" s="178">
        <f>+IF(SUMIFS(U:U,S:S,Ydz[[#This Row],[Fabric]],T:T,Ydz[[#This Row],[Size]])=0,Ydz[[#This Row],[6W-TTS]]*91%,SUMIFS(U:U,S:S,Ydz[[#This Row],[Fabric]],T:T,Ydz[[#This Row],[Size]]))</f>
        <v>1.859</v>
      </c>
      <c r="M37" s="408">
        <v>44426</v>
      </c>
      <c r="N37" s="178" t="s">
        <v>283</v>
      </c>
      <c r="S37" s="437" t="s">
        <v>283</v>
      </c>
      <c r="T37" s="138" t="s">
        <v>320</v>
      </c>
      <c r="U37" s="437">
        <v>1.859</v>
      </c>
      <c r="V37" s="138" t="s">
        <v>528</v>
      </c>
    </row>
    <row r="38" spans="1:22">
      <c r="A38" s="403" t="str">
        <f t="shared" si="3"/>
        <v>NBP38534C</v>
      </c>
      <c r="B38" s="404" t="s">
        <v>263</v>
      </c>
      <c r="C38" s="404" t="s">
        <v>287</v>
      </c>
      <c r="D38" s="404">
        <v>0.86799999999999999</v>
      </c>
      <c r="E38" s="405">
        <v>7.0000000000000007E-2</v>
      </c>
      <c r="F38" s="405">
        <v>7.0999999999999994E-2</v>
      </c>
      <c r="G38" s="405">
        <v>0.83299999999999996</v>
      </c>
      <c r="H38" s="406">
        <v>1.248</v>
      </c>
      <c r="I38" s="407">
        <v>9.9000000000000005E-2</v>
      </c>
      <c r="J38" s="178">
        <v>1.903</v>
      </c>
      <c r="K38" s="178">
        <f>+Ydz[[#This Row],[1Y]]+Ydz[[#This Row],[2H]]+Ydz[[#This Row],[3N]]</f>
        <v>1.7709999999999999</v>
      </c>
      <c r="L38" s="178">
        <f>+IF(SUMIFS(U:U,S:S,Ydz[[#This Row],[Fabric]],T:T,Ydz[[#This Row],[Size]])=0,Ydz[[#This Row],[6W-TTS]]*91%,SUMIFS(U:U,S:S,Ydz[[#This Row],[Fabric]],T:T,Ydz[[#This Row],[Size]]))</f>
        <v>1.859</v>
      </c>
      <c r="M38" s="411">
        <v>44426</v>
      </c>
      <c r="N38" s="178" t="s">
        <v>283</v>
      </c>
      <c r="S38" s="437" t="s">
        <v>283</v>
      </c>
      <c r="T38" s="138" t="s">
        <v>322</v>
      </c>
      <c r="U38" s="437">
        <v>1.859</v>
      </c>
      <c r="V38" s="138" t="s">
        <v>528</v>
      </c>
    </row>
    <row r="39" spans="1:22">
      <c r="A39" s="403" t="str">
        <f t="shared" ref="A39:A47" si="4">TRIM(B39)&amp;TRIM(C39)</f>
        <v>NBP38536C</v>
      </c>
      <c r="B39" s="404" t="s">
        <v>263</v>
      </c>
      <c r="C39" s="404" t="s">
        <v>288</v>
      </c>
      <c r="D39" s="404">
        <v>0.91900000000000004</v>
      </c>
      <c r="E39" s="405">
        <v>7.0000000000000007E-2</v>
      </c>
      <c r="F39" s="405">
        <v>7.0999999999999994E-2</v>
      </c>
      <c r="G39" s="405">
        <v>1.0049999999999999</v>
      </c>
      <c r="H39" s="406">
        <v>1.248</v>
      </c>
      <c r="I39" s="407">
        <v>0.09</v>
      </c>
      <c r="J39" s="178">
        <v>1.903</v>
      </c>
      <c r="K39" s="178">
        <f>+Ydz[[#This Row],[1Y]]+Ydz[[#This Row],[2H]]+Ydz[[#This Row],[3N]]</f>
        <v>1.994</v>
      </c>
      <c r="L39" s="178">
        <f>+IF(SUMIFS(U:U,S:S,Ydz[[#This Row],[Fabric]],T:T,Ydz[[#This Row],[Size]])=0,Ydz[[#This Row],[6W-TTS]]*91%,SUMIFS(U:U,S:S,Ydz[[#This Row],[Fabric]],T:T,Ydz[[#This Row],[Size]]))</f>
        <v>1.859</v>
      </c>
      <c r="M39" s="411">
        <v>44426</v>
      </c>
      <c r="N39" s="178" t="s">
        <v>283</v>
      </c>
      <c r="S39" s="437" t="s">
        <v>283</v>
      </c>
      <c r="T39" s="138" t="s">
        <v>323</v>
      </c>
      <c r="U39" s="437">
        <v>1.859</v>
      </c>
      <c r="V39" s="138" t="s">
        <v>528</v>
      </c>
    </row>
    <row r="40" spans="1:22">
      <c r="A40" s="403" t="str">
        <f t="shared" si="4"/>
        <v>NBP38538C</v>
      </c>
      <c r="B40" s="404" t="s">
        <v>263</v>
      </c>
      <c r="C40" s="404" t="s">
        <v>289</v>
      </c>
      <c r="D40" s="404">
        <v>1.044</v>
      </c>
      <c r="E40" s="405">
        <v>7.0000000000000007E-2</v>
      </c>
      <c r="F40" s="405">
        <v>7.0999999999999994E-2</v>
      </c>
      <c r="G40" s="405">
        <v>1.046</v>
      </c>
      <c r="H40" s="406">
        <v>1.248</v>
      </c>
      <c r="I40" s="407">
        <v>0.10199999999999999</v>
      </c>
      <c r="J40" s="178">
        <v>1.903</v>
      </c>
      <c r="K40" s="178">
        <f>+Ydz[[#This Row],[1Y]]+Ydz[[#This Row],[2H]]+Ydz[[#This Row],[3N]]</f>
        <v>2.16</v>
      </c>
      <c r="L40" s="178">
        <f>+IF(SUMIFS(U:U,S:S,Ydz[[#This Row],[Fabric]],T:T,Ydz[[#This Row],[Size]])=0,Ydz[[#This Row],[6W-TTS]]*91%,SUMIFS(U:U,S:S,Ydz[[#This Row],[Fabric]],T:T,Ydz[[#This Row],[Size]]))</f>
        <v>1.859</v>
      </c>
      <c r="M40" s="411">
        <v>44426</v>
      </c>
      <c r="N40" s="178" t="s">
        <v>283</v>
      </c>
      <c r="S40" s="437" t="s">
        <v>283</v>
      </c>
      <c r="T40" s="138" t="s">
        <v>324</v>
      </c>
      <c r="U40" s="437">
        <v>1.859</v>
      </c>
      <c r="V40" s="138" t="s">
        <v>528</v>
      </c>
    </row>
    <row r="41" spans="1:22">
      <c r="A41" s="403" t="str">
        <f t="shared" si="4"/>
        <v>NBP38540C</v>
      </c>
      <c r="B41" s="404" t="s">
        <v>263</v>
      </c>
      <c r="C41" s="404" t="s">
        <v>290</v>
      </c>
      <c r="D41" s="404">
        <v>1.1000000000000001</v>
      </c>
      <c r="E41" s="405">
        <v>7.0000000000000007E-2</v>
      </c>
      <c r="F41" s="405">
        <v>7.0999999999999994E-2</v>
      </c>
      <c r="G41" s="405">
        <v>1.083</v>
      </c>
      <c r="H41" s="406">
        <v>1.248</v>
      </c>
      <c r="I41" s="407">
        <v>0.10199999999999999</v>
      </c>
      <c r="J41" s="178">
        <v>1.903</v>
      </c>
      <c r="K41" s="178">
        <f>+Ydz[[#This Row],[1Y]]+Ydz[[#This Row],[2H]]+Ydz[[#This Row],[3N]]</f>
        <v>2.2530000000000001</v>
      </c>
      <c r="L41" s="178">
        <f>+IF(SUMIFS(U:U,S:S,Ydz[[#This Row],[Fabric]],T:T,Ydz[[#This Row],[Size]])=0,Ydz[[#This Row],[6W-TTS]]*91%,SUMIFS(U:U,S:S,Ydz[[#This Row],[Fabric]],T:T,Ydz[[#This Row],[Size]]))</f>
        <v>1.859</v>
      </c>
      <c r="M41" s="411">
        <v>44426</v>
      </c>
      <c r="N41" s="178" t="s">
        <v>283</v>
      </c>
      <c r="S41" s="437" t="s">
        <v>283</v>
      </c>
      <c r="T41" s="138" t="s">
        <v>325</v>
      </c>
      <c r="U41" s="437">
        <v>1.859</v>
      </c>
      <c r="V41" s="138" t="s">
        <v>528</v>
      </c>
    </row>
    <row r="42" spans="1:22">
      <c r="A42" s="403" t="str">
        <f t="shared" si="4"/>
        <v>NBP38542C</v>
      </c>
      <c r="B42" s="404" t="s">
        <v>263</v>
      </c>
      <c r="C42" s="404" t="s">
        <v>291</v>
      </c>
      <c r="D42" s="404">
        <v>1.248</v>
      </c>
      <c r="E42" s="405">
        <v>7.0000000000000007E-2</v>
      </c>
      <c r="F42" s="405">
        <v>7.0999999999999994E-2</v>
      </c>
      <c r="G42" s="405">
        <v>1.123</v>
      </c>
      <c r="H42" s="406">
        <v>1.248</v>
      </c>
      <c r="I42" s="407">
        <v>0.10199999999999999</v>
      </c>
      <c r="J42" s="178">
        <v>1.903</v>
      </c>
      <c r="K42" s="178">
        <f>+Ydz[[#This Row],[1Y]]+Ydz[[#This Row],[2H]]+Ydz[[#This Row],[3N]]</f>
        <v>2.4409999999999998</v>
      </c>
      <c r="L42" s="178">
        <f>+IF(SUMIFS(U:U,S:S,Ydz[[#This Row],[Fabric]],T:T,Ydz[[#This Row],[Size]])=0,Ydz[[#This Row],[6W-TTS]]*91%,SUMIFS(U:U,S:S,Ydz[[#This Row],[Fabric]],T:T,Ydz[[#This Row],[Size]]))</f>
        <v>1.859</v>
      </c>
      <c r="M42" s="411">
        <v>44426</v>
      </c>
      <c r="N42" s="178" t="s">
        <v>283</v>
      </c>
      <c r="S42" s="437" t="s">
        <v>283</v>
      </c>
      <c r="T42" s="138" t="s">
        <v>326</v>
      </c>
      <c r="U42" s="437">
        <v>1.859</v>
      </c>
      <c r="V42" s="138" t="s">
        <v>528</v>
      </c>
    </row>
    <row r="43" spans="1:22">
      <c r="A43" s="403" t="str">
        <f t="shared" si="4"/>
        <v>NBP38534D</v>
      </c>
      <c r="B43" s="404" t="s">
        <v>263</v>
      </c>
      <c r="C43" s="404" t="s">
        <v>294</v>
      </c>
      <c r="D43" s="404">
        <v>0.89100000000000001</v>
      </c>
      <c r="E43" s="405">
        <v>7.0000000000000007E-2</v>
      </c>
      <c r="F43" s="405">
        <v>7.0999999999999994E-2</v>
      </c>
      <c r="G43" s="405">
        <v>1.014</v>
      </c>
      <c r="H43" s="406">
        <v>1.248</v>
      </c>
      <c r="I43" s="407">
        <v>9.9000000000000005E-2</v>
      </c>
      <c r="J43" s="178">
        <v>1.903</v>
      </c>
      <c r="K43" s="178">
        <f>+Ydz[[#This Row],[1Y]]+Ydz[[#This Row],[2H]]+Ydz[[#This Row],[3N]]</f>
        <v>1.9750000000000001</v>
      </c>
      <c r="L43" s="178">
        <f>+IF(SUMIFS(U:U,S:S,Ydz[[#This Row],[Fabric]],T:T,Ydz[[#This Row],[Size]])=0,Ydz[[#This Row],[6W-TTS]]*91%,SUMIFS(U:U,S:S,Ydz[[#This Row],[Fabric]],T:T,Ydz[[#This Row],[Size]]))</f>
        <v>1.859</v>
      </c>
      <c r="M43" s="411">
        <v>44426</v>
      </c>
      <c r="N43" s="178" t="s">
        <v>283</v>
      </c>
      <c r="T43"/>
    </row>
    <row r="44" spans="1:22">
      <c r="A44" s="403" t="str">
        <f t="shared" si="4"/>
        <v>NBP38536D</v>
      </c>
      <c r="B44" s="404" t="s">
        <v>263</v>
      </c>
      <c r="C44" s="404" t="s">
        <v>295</v>
      </c>
      <c r="D44" s="404">
        <v>1.0249999999999999</v>
      </c>
      <c r="E44" s="405">
        <v>7.0000000000000007E-2</v>
      </c>
      <c r="F44" s="405">
        <v>7.0999999999999994E-2</v>
      </c>
      <c r="G44" s="405">
        <v>1.0509999999999999</v>
      </c>
      <c r="H44" s="406">
        <v>1.248</v>
      </c>
      <c r="I44" s="407">
        <v>9.9000000000000005E-2</v>
      </c>
      <c r="J44" s="178">
        <v>1.903</v>
      </c>
      <c r="K44" s="178">
        <f>+Ydz[[#This Row],[1Y]]+Ydz[[#This Row],[2H]]+Ydz[[#This Row],[3N]]</f>
        <v>2.1459999999999999</v>
      </c>
      <c r="L44" s="178">
        <f>+IF(SUMIFS(U:U,S:S,Ydz[[#This Row],[Fabric]],T:T,Ydz[[#This Row],[Size]])=0,Ydz[[#This Row],[6W-TTS]]*91%,SUMIFS(U:U,S:S,Ydz[[#This Row],[Fabric]],T:T,Ydz[[#This Row],[Size]]))</f>
        <v>1.859</v>
      </c>
      <c r="M44" s="411">
        <v>44426</v>
      </c>
      <c r="N44" s="178" t="s">
        <v>283</v>
      </c>
      <c r="T44"/>
    </row>
    <row r="45" spans="1:22">
      <c r="A45" s="403" t="str">
        <f t="shared" si="4"/>
        <v>NBP38538D</v>
      </c>
      <c r="B45" s="404" t="s">
        <v>263</v>
      </c>
      <c r="C45" s="404" t="s">
        <v>322</v>
      </c>
      <c r="D45" s="404">
        <v>1.0860000000000001</v>
      </c>
      <c r="E45" s="405">
        <v>7.0000000000000007E-2</v>
      </c>
      <c r="F45" s="405">
        <v>7.0999999999999994E-2</v>
      </c>
      <c r="G45" s="405">
        <v>1.0900000000000001</v>
      </c>
      <c r="H45" s="406">
        <v>1.248</v>
      </c>
      <c r="I45" s="407">
        <v>0.113</v>
      </c>
      <c r="J45" s="178">
        <v>1.903</v>
      </c>
      <c r="K45" s="178">
        <f>+Ydz[[#This Row],[1Y]]+Ydz[[#This Row],[2H]]+Ydz[[#This Row],[3N]]</f>
        <v>2.2460000000000004</v>
      </c>
      <c r="L45" s="178">
        <f>+IF(SUMIFS(U:U,S:S,Ydz[[#This Row],[Fabric]],T:T,Ydz[[#This Row],[Size]])=0,Ydz[[#This Row],[6W-TTS]]*91%,SUMIFS(U:U,S:S,Ydz[[#This Row],[Fabric]],T:T,Ydz[[#This Row],[Size]]))</f>
        <v>1.859</v>
      </c>
      <c r="M45" s="411">
        <v>44426</v>
      </c>
      <c r="N45" s="178" t="s">
        <v>283</v>
      </c>
      <c r="T45"/>
    </row>
    <row r="46" spans="1:22">
      <c r="A46" s="403" t="str">
        <f t="shared" si="4"/>
        <v>NBP38540D</v>
      </c>
      <c r="B46" s="404" t="s">
        <v>263</v>
      </c>
      <c r="C46" s="404" t="s">
        <v>323</v>
      </c>
      <c r="D46" s="404">
        <v>1.141</v>
      </c>
      <c r="E46" s="405">
        <v>7.0000000000000007E-2</v>
      </c>
      <c r="F46" s="405">
        <v>7.0999999999999994E-2</v>
      </c>
      <c r="G46" s="405">
        <v>1.1279999999999999</v>
      </c>
      <c r="H46" s="406">
        <v>1.248</v>
      </c>
      <c r="I46" s="407">
        <v>0.113</v>
      </c>
      <c r="J46" s="178">
        <v>1.903</v>
      </c>
      <c r="K46" s="178">
        <f>+Ydz[[#This Row],[1Y]]+Ydz[[#This Row],[2H]]+Ydz[[#This Row],[3N]]</f>
        <v>2.339</v>
      </c>
      <c r="L46" s="178">
        <f>+IF(SUMIFS(U:U,S:S,Ydz[[#This Row],[Fabric]],T:T,Ydz[[#This Row],[Size]])=0,Ydz[[#This Row],[6W-TTS]]*91%,SUMIFS(U:U,S:S,Ydz[[#This Row],[Fabric]],T:T,Ydz[[#This Row],[Size]]))</f>
        <v>1.859</v>
      </c>
      <c r="M46" s="411">
        <v>44426</v>
      </c>
      <c r="N46" s="178" t="s">
        <v>283</v>
      </c>
      <c r="T46"/>
    </row>
    <row r="47" spans="1:22">
      <c r="A47" s="403" t="str">
        <f t="shared" si="4"/>
        <v>NBP38542D</v>
      </c>
      <c r="B47" s="404" t="s">
        <v>263</v>
      </c>
      <c r="C47" s="404" t="s">
        <v>324</v>
      </c>
      <c r="D47" s="404">
        <v>1.304</v>
      </c>
      <c r="E47" s="405">
        <v>7.0000000000000007E-2</v>
      </c>
      <c r="F47" s="405">
        <v>7.0999999999999994E-2</v>
      </c>
      <c r="G47" s="405">
        <v>1.397</v>
      </c>
      <c r="H47" s="406">
        <v>1.248</v>
      </c>
      <c r="I47" s="407">
        <v>0.113</v>
      </c>
      <c r="J47" s="178">
        <v>1.903</v>
      </c>
      <c r="K47" s="178">
        <f>+Ydz[[#This Row],[1Y]]+Ydz[[#This Row],[2H]]+Ydz[[#This Row],[3N]]</f>
        <v>2.7709999999999999</v>
      </c>
      <c r="L47" s="178">
        <f>+IF(SUMIFS(U:U,S:S,Ydz[[#This Row],[Fabric]],T:T,Ydz[[#This Row],[Size]])=0,Ydz[[#This Row],[6W-TTS]]*91%,SUMIFS(U:U,S:S,Ydz[[#This Row],[Fabric]],T:T,Ydz[[#This Row],[Size]]))</f>
        <v>1.859</v>
      </c>
      <c r="M47" s="411">
        <v>44426</v>
      </c>
      <c r="N47" s="178" t="s">
        <v>283</v>
      </c>
      <c r="T47"/>
    </row>
    <row r="48" spans="1:22">
      <c r="A48" s="403" t="str">
        <f t="shared" ref="A48:A57" si="5">TRIM(B48)&amp;TRIM(C48)</f>
        <v>NBP38534DD</v>
      </c>
      <c r="B48" s="404" t="s">
        <v>263</v>
      </c>
      <c r="C48" s="404" t="s">
        <v>301</v>
      </c>
      <c r="D48" s="404">
        <v>0.91400000000000003</v>
      </c>
      <c r="E48" s="405">
        <v>7.0000000000000007E-2</v>
      </c>
      <c r="F48" s="405">
        <v>7.0999999999999994E-2</v>
      </c>
      <c r="G48" s="405">
        <v>1.141</v>
      </c>
      <c r="H48" s="406">
        <v>1.248</v>
      </c>
      <c r="I48" s="407">
        <v>0.114</v>
      </c>
      <c r="J48" s="178">
        <v>1.903</v>
      </c>
      <c r="K48" s="178">
        <f>+Ydz[[#This Row],[1Y]]+Ydz[[#This Row],[2H]]+Ydz[[#This Row],[3N]]</f>
        <v>2.125</v>
      </c>
      <c r="L48" s="178">
        <f>+IF(SUMIFS(U:U,S:S,Ydz[[#This Row],[Fabric]],T:T,Ydz[[#This Row],[Size]])=0,Ydz[[#This Row],[6W-TTS]]*91%,SUMIFS(U:U,S:S,Ydz[[#This Row],[Fabric]],T:T,Ydz[[#This Row],[Size]]))</f>
        <v>1.859</v>
      </c>
      <c r="M48" s="411">
        <v>44426</v>
      </c>
      <c r="N48" s="178" t="s">
        <v>283</v>
      </c>
      <c r="T48"/>
    </row>
    <row r="49" spans="1:20">
      <c r="A49" s="403" t="str">
        <f t="shared" si="5"/>
        <v>NBP38536DD</v>
      </c>
      <c r="B49" s="404" t="s">
        <v>263</v>
      </c>
      <c r="C49" s="404" t="s">
        <v>302</v>
      </c>
      <c r="D49" s="404">
        <v>0.97</v>
      </c>
      <c r="E49" s="405">
        <v>7.0000000000000007E-2</v>
      </c>
      <c r="F49" s="405">
        <v>7.0999999999999994E-2</v>
      </c>
      <c r="G49" s="405">
        <v>1.1739999999999999</v>
      </c>
      <c r="H49" s="406">
        <v>1.248</v>
      </c>
      <c r="I49" s="407">
        <v>0.114</v>
      </c>
      <c r="J49" s="178">
        <v>1.903</v>
      </c>
      <c r="K49" s="178">
        <f>+Ydz[[#This Row],[1Y]]+Ydz[[#This Row],[2H]]+Ydz[[#This Row],[3N]]</f>
        <v>2.214</v>
      </c>
      <c r="L49" s="178">
        <f>+IF(SUMIFS(U:U,S:S,Ydz[[#This Row],[Fabric]],T:T,Ydz[[#This Row],[Size]])=0,Ydz[[#This Row],[6W-TTS]]*91%,SUMIFS(U:U,S:S,Ydz[[#This Row],[Fabric]],T:T,Ydz[[#This Row],[Size]]))</f>
        <v>1.859</v>
      </c>
      <c r="M49" s="411">
        <v>44426</v>
      </c>
      <c r="N49" s="178" t="s">
        <v>283</v>
      </c>
      <c r="T49"/>
    </row>
    <row r="50" spans="1:20">
      <c r="A50" s="403" t="str">
        <f t="shared" si="5"/>
        <v>NBP38538DD</v>
      </c>
      <c r="B50" s="404" t="s">
        <v>263</v>
      </c>
      <c r="C50" s="404" t="s">
        <v>303</v>
      </c>
      <c r="D50" s="404">
        <v>1.03</v>
      </c>
      <c r="E50" s="405">
        <v>7.0000000000000007E-2</v>
      </c>
      <c r="F50" s="405">
        <v>7.0999999999999994E-2</v>
      </c>
      <c r="G50" s="405">
        <v>1.452</v>
      </c>
      <c r="H50" s="406">
        <v>1.248</v>
      </c>
      <c r="I50" s="407">
        <v>0.124</v>
      </c>
      <c r="J50" s="178">
        <v>1.903</v>
      </c>
      <c r="K50" s="178">
        <f>+Ydz[[#This Row],[1Y]]+Ydz[[#This Row],[2H]]+Ydz[[#This Row],[3N]]</f>
        <v>2.552</v>
      </c>
      <c r="L50" s="178">
        <f>+IF(SUMIFS(U:U,S:S,Ydz[[#This Row],[Fabric]],T:T,Ydz[[#This Row],[Size]])=0,Ydz[[#This Row],[6W-TTS]]*91%,SUMIFS(U:U,S:S,Ydz[[#This Row],[Fabric]],T:T,Ydz[[#This Row],[Size]]))</f>
        <v>1.859</v>
      </c>
      <c r="M50" s="411">
        <v>44426</v>
      </c>
      <c r="N50" s="178" t="s">
        <v>283</v>
      </c>
      <c r="T50"/>
    </row>
    <row r="51" spans="1:20">
      <c r="A51" s="403" t="str">
        <f t="shared" si="5"/>
        <v>NBP38540DD</v>
      </c>
      <c r="B51" s="404" t="s">
        <v>263</v>
      </c>
      <c r="C51" s="404" t="s">
        <v>304</v>
      </c>
      <c r="D51" s="404">
        <v>1.1879999999999999</v>
      </c>
      <c r="E51" s="405">
        <v>7.0000000000000007E-2</v>
      </c>
      <c r="F51" s="405">
        <v>7.0999999999999994E-2</v>
      </c>
      <c r="G51" s="405">
        <v>1.5009999999999999</v>
      </c>
      <c r="H51" s="406">
        <v>1.248</v>
      </c>
      <c r="I51" s="407">
        <v>0.124</v>
      </c>
      <c r="J51" s="178">
        <v>1.903</v>
      </c>
      <c r="K51" s="178">
        <f>+Ydz[[#This Row],[1Y]]+Ydz[[#This Row],[2H]]+Ydz[[#This Row],[3N]]</f>
        <v>2.7589999999999999</v>
      </c>
      <c r="L51" s="178">
        <f>+IF(SUMIFS(U:U,S:S,Ydz[[#This Row],[Fabric]],T:T,Ydz[[#This Row],[Size]])=0,Ydz[[#This Row],[6W-TTS]]*91%,SUMIFS(U:U,S:S,Ydz[[#This Row],[Fabric]],T:T,Ydz[[#This Row],[Size]]))</f>
        <v>1.859</v>
      </c>
      <c r="M51" s="411">
        <v>44426</v>
      </c>
      <c r="N51" s="178" t="s">
        <v>283</v>
      </c>
      <c r="T51"/>
    </row>
    <row r="52" spans="1:20">
      <c r="A52" s="403" t="str">
        <f t="shared" si="5"/>
        <v>NBP38542DD</v>
      </c>
      <c r="B52" s="404" t="s">
        <v>263</v>
      </c>
      <c r="C52" s="404" t="s">
        <v>305</v>
      </c>
      <c r="D52" s="404">
        <v>1.248</v>
      </c>
      <c r="E52" s="405">
        <v>7.0000000000000007E-2</v>
      </c>
      <c r="F52" s="405">
        <v>7.0999999999999994E-2</v>
      </c>
      <c r="G52" s="405">
        <v>1.5469999999999999</v>
      </c>
      <c r="H52" s="406">
        <v>1.248</v>
      </c>
      <c r="I52" s="407">
        <v>0.124</v>
      </c>
      <c r="J52" s="178">
        <v>1.903</v>
      </c>
      <c r="K52" s="178">
        <f>+Ydz[[#This Row],[1Y]]+Ydz[[#This Row],[2H]]+Ydz[[#This Row],[3N]]</f>
        <v>2.8650000000000002</v>
      </c>
      <c r="L52" s="178">
        <f>+IF(SUMIFS(U:U,S:S,Ydz[[#This Row],[Fabric]],T:T,Ydz[[#This Row],[Size]])=0,Ydz[[#This Row],[6W-TTS]]*91%,SUMIFS(U:U,S:S,Ydz[[#This Row],[Fabric]],T:T,Ydz[[#This Row],[Size]]))</f>
        <v>1.859</v>
      </c>
      <c r="M52" s="411">
        <v>44426</v>
      </c>
      <c r="N52" s="178" t="s">
        <v>283</v>
      </c>
      <c r="T52"/>
    </row>
    <row r="53" spans="1:20">
      <c r="A53" s="403" t="str">
        <f t="shared" si="5"/>
        <v>NBP385343D</v>
      </c>
      <c r="B53" s="404" t="s">
        <v>263</v>
      </c>
      <c r="C53" s="404" t="s">
        <v>308</v>
      </c>
      <c r="D53" s="404">
        <v>1.0069999999999999</v>
      </c>
      <c r="E53" s="405">
        <v>7.0000000000000007E-2</v>
      </c>
      <c r="F53" s="405">
        <v>7.0999999999999994E-2</v>
      </c>
      <c r="G53" s="405">
        <v>1.5469999999999999</v>
      </c>
      <c r="H53" s="406">
        <v>1.248</v>
      </c>
      <c r="I53" s="407">
        <v>9.9000000000000005E-2</v>
      </c>
      <c r="J53" s="178">
        <v>1.903</v>
      </c>
      <c r="K53" s="178">
        <f>+Ydz[[#This Row],[1Y]]+Ydz[[#This Row],[2H]]+Ydz[[#This Row],[3N]]</f>
        <v>2.6239999999999997</v>
      </c>
      <c r="L53" s="178">
        <f>+IF(SUMIFS(U:U,S:S,Ydz[[#This Row],[Fabric]],T:T,Ydz[[#This Row],[Size]])=0,Ydz[[#This Row],[6W-TTS]]*91%,SUMIFS(U:U,S:S,Ydz[[#This Row],[Fabric]],T:T,Ydz[[#This Row],[Size]]))</f>
        <v>1.859</v>
      </c>
      <c r="M53" s="411">
        <v>44426</v>
      </c>
      <c r="N53" s="178" t="s">
        <v>283</v>
      </c>
      <c r="T53"/>
    </row>
    <row r="54" spans="1:20">
      <c r="A54" s="403" t="str">
        <f t="shared" si="5"/>
        <v>NBP385363D</v>
      </c>
      <c r="B54" s="404" t="s">
        <v>263</v>
      </c>
      <c r="C54" s="404" t="s">
        <v>310</v>
      </c>
      <c r="D54" s="404">
        <v>1.0069999999999999</v>
      </c>
      <c r="E54" s="405">
        <v>7.0000000000000007E-2</v>
      </c>
      <c r="F54" s="405">
        <v>7.0999999999999994E-2</v>
      </c>
      <c r="G54" s="405">
        <v>1.552</v>
      </c>
      <c r="H54" s="406">
        <v>1.248</v>
      </c>
      <c r="I54" s="407">
        <v>0.12</v>
      </c>
      <c r="J54" s="178">
        <v>1.903</v>
      </c>
      <c r="K54" s="178">
        <f>+Ydz[[#This Row],[1Y]]+Ydz[[#This Row],[2H]]+Ydz[[#This Row],[3N]]</f>
        <v>2.629</v>
      </c>
      <c r="L54" s="178">
        <f>+IF(SUMIFS(U:U,S:S,Ydz[[#This Row],[Fabric]],T:T,Ydz[[#This Row],[Size]])=0,Ydz[[#This Row],[6W-TTS]]*91%,SUMIFS(U:U,S:S,Ydz[[#This Row],[Fabric]],T:T,Ydz[[#This Row],[Size]]))</f>
        <v>1.859</v>
      </c>
      <c r="M54" s="411">
        <v>44426</v>
      </c>
      <c r="N54" s="178" t="s">
        <v>283</v>
      </c>
      <c r="T54"/>
    </row>
    <row r="55" spans="1:20">
      <c r="A55" s="403" t="str">
        <f t="shared" si="5"/>
        <v>NBP385383D</v>
      </c>
      <c r="B55" s="404" t="s">
        <v>263</v>
      </c>
      <c r="C55" s="404" t="s">
        <v>311</v>
      </c>
      <c r="D55" s="404">
        <v>1.0720000000000001</v>
      </c>
      <c r="E55" s="405">
        <v>7.0000000000000007E-2</v>
      </c>
      <c r="F55" s="405">
        <v>7.0999999999999994E-2</v>
      </c>
      <c r="G55" s="405">
        <v>1.5980000000000001</v>
      </c>
      <c r="H55" s="406">
        <v>1.248</v>
      </c>
      <c r="I55" s="407">
        <v>0.12</v>
      </c>
      <c r="J55" s="178">
        <v>1.903</v>
      </c>
      <c r="K55" s="178">
        <f>+Ydz[[#This Row],[1Y]]+Ydz[[#This Row],[2H]]+Ydz[[#This Row],[3N]]</f>
        <v>2.74</v>
      </c>
      <c r="L55" s="178">
        <f>+IF(SUMIFS(U:U,S:S,Ydz[[#This Row],[Fabric]],T:T,Ydz[[#This Row],[Size]])=0,Ydz[[#This Row],[6W-TTS]]*91%,SUMIFS(U:U,S:S,Ydz[[#This Row],[Fabric]],T:T,Ydz[[#This Row],[Size]]))</f>
        <v>1.859</v>
      </c>
      <c r="M55" s="411">
        <v>44426</v>
      </c>
      <c r="N55" s="178" t="s">
        <v>283</v>
      </c>
      <c r="T55"/>
    </row>
    <row r="56" spans="1:20">
      <c r="A56" s="403" t="str">
        <f t="shared" si="5"/>
        <v>NBP385403D</v>
      </c>
      <c r="B56" s="404" t="s">
        <v>263</v>
      </c>
      <c r="C56" s="404" t="s">
        <v>312</v>
      </c>
      <c r="D56" s="404">
        <v>1.2569999999999999</v>
      </c>
      <c r="E56" s="405">
        <v>7.0000000000000007E-2</v>
      </c>
      <c r="F56" s="405">
        <v>7.0999999999999994E-2</v>
      </c>
      <c r="G56" s="405">
        <v>1.659</v>
      </c>
      <c r="H56" s="406">
        <v>1.248</v>
      </c>
      <c r="I56" s="407">
        <v>0.12</v>
      </c>
      <c r="J56" s="178">
        <v>1.903</v>
      </c>
      <c r="K56" s="178">
        <f>+Ydz[[#This Row],[1Y]]+Ydz[[#This Row],[2H]]+Ydz[[#This Row],[3N]]</f>
        <v>2.9859999999999998</v>
      </c>
      <c r="L56" s="178">
        <f>+IF(SUMIFS(U:U,S:S,Ydz[[#This Row],[Fabric]],T:T,Ydz[[#This Row],[Size]])=0,Ydz[[#This Row],[6W-TTS]]*91%,SUMIFS(U:U,S:S,Ydz[[#This Row],[Fabric]],T:T,Ydz[[#This Row],[Size]]))</f>
        <v>1.859</v>
      </c>
      <c r="M56" s="411">
        <v>44426</v>
      </c>
      <c r="N56" s="178" t="s">
        <v>283</v>
      </c>
      <c r="T56"/>
    </row>
    <row r="57" spans="1:20">
      <c r="A57" s="403" t="str">
        <f t="shared" si="5"/>
        <v>NBP385423D</v>
      </c>
      <c r="B57" s="404" t="s">
        <v>263</v>
      </c>
      <c r="C57" s="404" t="s">
        <v>313</v>
      </c>
      <c r="D57" s="404">
        <v>1.327</v>
      </c>
      <c r="E57" s="405">
        <v>7.0000000000000007E-2</v>
      </c>
      <c r="F57" s="405">
        <v>7.0999999999999994E-2</v>
      </c>
      <c r="G57" s="405">
        <v>1.698</v>
      </c>
      <c r="H57" s="406">
        <v>1.248</v>
      </c>
      <c r="I57" s="407">
        <v>0.12</v>
      </c>
      <c r="J57" s="178">
        <v>1.903</v>
      </c>
      <c r="K57" s="178">
        <f>+Ydz[[#This Row],[1Y]]+Ydz[[#This Row],[2H]]+Ydz[[#This Row],[3N]]</f>
        <v>3.0949999999999998</v>
      </c>
      <c r="L57" s="178">
        <f>+IF(SUMIFS(U:U,S:S,Ydz[[#This Row],[Fabric]],T:T,Ydz[[#This Row],[Size]])=0,Ydz[[#This Row],[6W-TTS]]*91%,SUMIFS(U:U,S:S,Ydz[[#This Row],[Fabric]],T:T,Ydz[[#This Row],[Size]]))</f>
        <v>1.859</v>
      </c>
      <c r="M57" s="411">
        <v>44426</v>
      </c>
      <c r="N57" s="178" t="s">
        <v>283</v>
      </c>
      <c r="T57"/>
    </row>
    <row r="58" spans="1:20">
      <c r="A58" s="403" t="str">
        <f>TRIM(B58)&amp;TRIM(C58)</f>
        <v>NBP38532C</v>
      </c>
      <c r="B58" s="404" t="s">
        <v>263</v>
      </c>
      <c r="C58" s="404" t="s">
        <v>325</v>
      </c>
      <c r="D58" s="404">
        <v>0.86799999999999999</v>
      </c>
      <c r="E58" s="405">
        <v>7.0000000000000007E-2</v>
      </c>
      <c r="F58" s="405">
        <v>7.0999999999999994E-2</v>
      </c>
      <c r="G58" s="405">
        <v>0.83299999999999996</v>
      </c>
      <c r="H58" s="406">
        <v>1.248</v>
      </c>
      <c r="I58" s="407">
        <v>0.09</v>
      </c>
      <c r="J58" s="178">
        <v>1.903</v>
      </c>
      <c r="K58" s="178">
        <f>+Ydz[[#This Row],[1Y]]+Ydz[[#This Row],[2H]]+Ydz[[#This Row],[3N]]</f>
        <v>1.7709999999999999</v>
      </c>
      <c r="L58" s="178">
        <f>+IF(SUMIFS(U:U,S:S,Ydz[[#This Row],[Fabric]],T:T,Ydz[[#This Row],[Size]])=0,Ydz[[#This Row],[6W-TTS]]*91%,SUMIFS(U:U,S:S,Ydz[[#This Row],[Fabric]],T:T,Ydz[[#This Row],[Size]]))</f>
        <v>1.859</v>
      </c>
      <c r="M58" s="411">
        <v>44426</v>
      </c>
      <c r="N58" s="178" t="s">
        <v>283</v>
      </c>
      <c r="T58"/>
    </row>
    <row r="59" spans="1:20">
      <c r="A59" s="403" t="str">
        <f>TRIM(B59)&amp;TRIM(C59)</f>
        <v>NBP38532D</v>
      </c>
      <c r="B59" s="404" t="s">
        <v>263</v>
      </c>
      <c r="C59" s="404" t="s">
        <v>326</v>
      </c>
      <c r="D59" s="404">
        <v>0.89100000000000001</v>
      </c>
      <c r="E59" s="405">
        <v>7.0000000000000007E-2</v>
      </c>
      <c r="F59" s="405">
        <v>7.0999999999999994E-2</v>
      </c>
      <c r="G59" s="405">
        <v>1.014</v>
      </c>
      <c r="H59" s="406">
        <v>1.248</v>
      </c>
      <c r="I59" s="407">
        <v>9.9000000000000005E-2</v>
      </c>
      <c r="J59" s="178">
        <v>1.903</v>
      </c>
      <c r="K59" s="178">
        <f>+Ydz[[#This Row],[1Y]]+Ydz[[#This Row],[2H]]+Ydz[[#This Row],[3N]]</f>
        <v>1.9750000000000001</v>
      </c>
      <c r="L59" s="178">
        <f>+IF(SUMIFS(U:U,S:S,Ydz[[#This Row],[Fabric]],T:T,Ydz[[#This Row],[Size]])=0,Ydz[[#This Row],[6W-TTS]]*91%,SUMIFS(U:U,S:S,Ydz[[#This Row],[Fabric]],T:T,Ydz[[#This Row],[Size]]))</f>
        <v>1.859</v>
      </c>
      <c r="M59" s="411">
        <v>44426</v>
      </c>
      <c r="N59" s="178" t="s">
        <v>283</v>
      </c>
      <c r="T59"/>
    </row>
    <row r="60" spans="1:20">
      <c r="A60" s="403" t="str">
        <f>TRIM(B60)&amp;TRIM(C60)</f>
        <v>NBP38532DD</v>
      </c>
      <c r="B60" s="404" t="s">
        <v>263</v>
      </c>
      <c r="C60" s="404" t="s">
        <v>300</v>
      </c>
      <c r="D60" s="404">
        <v>0.91400000000000003</v>
      </c>
      <c r="E60" s="405">
        <v>7.0000000000000007E-2</v>
      </c>
      <c r="F60" s="405">
        <v>7.0999999999999994E-2</v>
      </c>
      <c r="G60" s="405">
        <v>1.141</v>
      </c>
      <c r="H60" s="406">
        <v>1.248</v>
      </c>
      <c r="I60" s="407">
        <v>0.114</v>
      </c>
      <c r="J60" s="178">
        <v>1.903</v>
      </c>
      <c r="K60" s="178">
        <f>+Ydz[[#This Row],[1Y]]+Ydz[[#This Row],[2H]]+Ydz[[#This Row],[3N]]</f>
        <v>2.125</v>
      </c>
      <c r="L60" s="178">
        <f>+IF(SUMIFS(U:U,S:S,Ydz[[#This Row],[Fabric]],T:T,Ydz[[#This Row],[Size]])=0,Ydz[[#This Row],[6W-TTS]]*91%,SUMIFS(U:U,S:S,Ydz[[#This Row],[Fabric]],T:T,Ydz[[#This Row],[Size]]))</f>
        <v>1.859</v>
      </c>
      <c r="M60" s="411">
        <v>44426</v>
      </c>
      <c r="N60" s="178" t="s">
        <v>283</v>
      </c>
      <c r="T60"/>
    </row>
    <row r="61" spans="1:20">
      <c r="A61" s="403" t="str">
        <f>TRIM(B61)&amp;TRIM(C61)</f>
        <v>NBP385323D</v>
      </c>
      <c r="B61" s="404" t="s">
        <v>263</v>
      </c>
      <c r="C61" s="404" t="s">
        <v>307</v>
      </c>
      <c r="D61" s="404">
        <v>1.0069999999999999</v>
      </c>
      <c r="E61" s="405">
        <v>7.0000000000000007E-2</v>
      </c>
      <c r="F61" s="405">
        <v>7.0999999999999994E-2</v>
      </c>
      <c r="G61" s="405">
        <v>1.014</v>
      </c>
      <c r="H61" s="406">
        <v>1.248</v>
      </c>
      <c r="I61" s="407">
        <v>9.9000000000000005E-2</v>
      </c>
      <c r="J61" s="178">
        <v>1.903</v>
      </c>
      <c r="K61" s="178">
        <f>+Ydz[[#This Row],[1Y]]+Ydz[[#This Row],[2H]]+Ydz[[#This Row],[3N]]</f>
        <v>2.0910000000000002</v>
      </c>
      <c r="L61" s="178">
        <f>+IF(SUMIFS(U:U,S:S,Ydz[[#This Row],[Fabric]],T:T,Ydz[[#This Row],[Size]])=0,Ydz[[#This Row],[6W-TTS]]*91%,SUMIFS(U:U,S:S,Ydz[[#This Row],[Fabric]],T:T,Ydz[[#This Row],[Size]]))</f>
        <v>1.859</v>
      </c>
      <c r="M61" s="411">
        <v>44426</v>
      </c>
      <c r="N61" s="178" t="s">
        <v>283</v>
      </c>
      <c r="T61"/>
    </row>
    <row r="62" spans="1:20">
      <c r="A62" s="457" t="str">
        <f>TRIM(B62)&amp;TRIM(C62)</f>
        <v>NBMX8532C</v>
      </c>
      <c r="B62" s="458" t="s">
        <v>563</v>
      </c>
      <c r="C62" s="458" t="s">
        <v>286</v>
      </c>
      <c r="D62" s="458">
        <v>0.89800000000000002</v>
      </c>
      <c r="E62" s="459">
        <v>7.1999999999999995E-2</v>
      </c>
      <c r="F62" s="459">
        <v>7.0999999999999994E-2</v>
      </c>
      <c r="G62" s="459">
        <v>0.86199999999999999</v>
      </c>
      <c r="H62" s="460">
        <v>1.248</v>
      </c>
      <c r="I62" s="461">
        <v>0.09</v>
      </c>
      <c r="J62" s="178">
        <v>1.903</v>
      </c>
      <c r="K62" s="178">
        <f>+Ydz[[#This Row],[1Y]]+Ydz[[#This Row],[2H]]+Ydz[[#This Row],[3N]]</f>
        <v>1.8319999999999999</v>
      </c>
      <c r="L62" s="178">
        <f>+IF(SUMIFS(U:U,S:S,Ydz[[#This Row],[Fabric]],T:T,Ydz[[#This Row],[Size]])=0,Ydz[[#This Row],[6W-TTS]]*91%,SUMIFS(U:U,S:S,Ydz[[#This Row],[Fabric]],T:T,Ydz[[#This Row],[Size]]))</f>
        <v>1.73173</v>
      </c>
      <c r="M62" s="462">
        <v>44568</v>
      </c>
      <c r="N62" s="461"/>
    </row>
    <row r="63" spans="1:20">
      <c r="A63" s="457" t="str">
        <f t="shared" ref="A63:A94" si="6">TRIM(B63)&amp;TRIM(C63)</f>
        <v>NBMX8534C</v>
      </c>
      <c r="B63" s="458" t="s">
        <v>563</v>
      </c>
      <c r="C63" s="458" t="s">
        <v>287</v>
      </c>
      <c r="D63" s="458">
        <v>0.89800000000000002</v>
      </c>
      <c r="E63" s="459">
        <v>7.1999999999999995E-2</v>
      </c>
      <c r="F63" s="459">
        <v>7.0999999999999994E-2</v>
      </c>
      <c r="G63" s="459">
        <v>0.86199999999999999</v>
      </c>
      <c r="H63" s="460">
        <v>1.248</v>
      </c>
      <c r="I63" s="461">
        <v>9.9000000000000005E-2</v>
      </c>
      <c r="J63" s="178">
        <v>1.903</v>
      </c>
      <c r="K63" s="178">
        <f>+Ydz[[#This Row],[1Y]]+Ydz[[#This Row],[2H]]+Ydz[[#This Row],[3N]]</f>
        <v>1.8319999999999999</v>
      </c>
      <c r="L63" s="178">
        <f>+IF(SUMIFS(U:U,S:S,Ydz[[#This Row],[Fabric]],T:T,Ydz[[#This Row],[Size]])=0,Ydz[[#This Row],[6W-TTS]]*91%,SUMIFS(U:U,S:S,Ydz[[#This Row],[Fabric]],T:T,Ydz[[#This Row],[Size]]))</f>
        <v>1.73173</v>
      </c>
      <c r="M63" s="462">
        <v>44568</v>
      </c>
      <c r="N63" s="461"/>
    </row>
    <row r="64" spans="1:20">
      <c r="A64" s="457" t="str">
        <f t="shared" si="6"/>
        <v>NBMX8536C</v>
      </c>
      <c r="B64" s="458" t="s">
        <v>563</v>
      </c>
      <c r="C64" s="458" t="s">
        <v>288</v>
      </c>
      <c r="D64" s="458">
        <v>0.95</v>
      </c>
      <c r="E64" s="459">
        <v>7.1999999999999995E-2</v>
      </c>
      <c r="F64" s="459">
        <v>7.0999999999999994E-2</v>
      </c>
      <c r="G64" s="459">
        <v>1.0389999999999999</v>
      </c>
      <c r="H64" s="460">
        <v>1.248</v>
      </c>
      <c r="I64" s="461">
        <v>0.09</v>
      </c>
      <c r="J64" s="178">
        <v>1.903</v>
      </c>
      <c r="K64" s="178">
        <f>+Ydz[[#This Row],[1Y]]+Ydz[[#This Row],[2H]]+Ydz[[#This Row],[3N]]</f>
        <v>2.0609999999999999</v>
      </c>
      <c r="L64" s="178">
        <f>+IF(SUMIFS(U:U,S:S,Ydz[[#This Row],[Fabric]],T:T,Ydz[[#This Row],[Size]])=0,Ydz[[#This Row],[6W-TTS]]*91%,SUMIFS(U:U,S:S,Ydz[[#This Row],[Fabric]],T:T,Ydz[[#This Row],[Size]]))</f>
        <v>1.73173</v>
      </c>
      <c r="M64" s="462">
        <v>44568</v>
      </c>
      <c r="N64" s="461"/>
    </row>
    <row r="65" spans="1:14">
      <c r="A65" s="457" t="str">
        <f t="shared" si="6"/>
        <v>NBMX8538C</v>
      </c>
      <c r="B65" s="458" t="s">
        <v>563</v>
      </c>
      <c r="C65" s="458" t="s">
        <v>289</v>
      </c>
      <c r="D65" s="458">
        <v>1.08</v>
      </c>
      <c r="E65" s="459">
        <v>7.1999999999999995E-2</v>
      </c>
      <c r="F65" s="459">
        <v>7.0999999999999994E-2</v>
      </c>
      <c r="G65" s="459">
        <v>1.0820000000000001</v>
      </c>
      <c r="H65" s="460">
        <v>1.248</v>
      </c>
      <c r="I65" s="461">
        <v>0.10199999999999999</v>
      </c>
      <c r="J65" s="178">
        <v>1.903</v>
      </c>
      <c r="K65" s="178">
        <f>+Ydz[[#This Row],[1Y]]+Ydz[[#This Row],[2H]]+Ydz[[#This Row],[3N]]</f>
        <v>2.234</v>
      </c>
      <c r="L65" s="178">
        <f>+IF(SUMIFS(U:U,S:S,Ydz[[#This Row],[Fabric]],T:T,Ydz[[#This Row],[Size]])=0,Ydz[[#This Row],[6W-TTS]]*91%,SUMIFS(U:U,S:S,Ydz[[#This Row],[Fabric]],T:T,Ydz[[#This Row],[Size]]))</f>
        <v>1.73173</v>
      </c>
      <c r="M65" s="462">
        <v>44568</v>
      </c>
      <c r="N65" s="461"/>
    </row>
    <row r="66" spans="1:14">
      <c r="A66" s="457" t="str">
        <f t="shared" si="6"/>
        <v>NBMX8540C</v>
      </c>
      <c r="B66" s="458" t="s">
        <v>563</v>
      </c>
      <c r="C66" s="458" t="s">
        <v>290</v>
      </c>
      <c r="D66" s="458">
        <v>1.1379999999999999</v>
      </c>
      <c r="E66" s="459">
        <v>7.1999999999999995E-2</v>
      </c>
      <c r="F66" s="459">
        <v>7.0999999999999994E-2</v>
      </c>
      <c r="G66" s="459">
        <v>1.121</v>
      </c>
      <c r="H66" s="460">
        <v>1.248</v>
      </c>
      <c r="I66" s="461">
        <v>0.10199999999999999</v>
      </c>
      <c r="J66" s="178">
        <v>1.903</v>
      </c>
      <c r="K66" s="178">
        <f>+Ydz[[#This Row],[1Y]]+Ydz[[#This Row],[2H]]+Ydz[[#This Row],[3N]]</f>
        <v>2.331</v>
      </c>
      <c r="L66" s="178">
        <f>+IF(SUMIFS(U:U,S:S,Ydz[[#This Row],[Fabric]],T:T,Ydz[[#This Row],[Size]])=0,Ydz[[#This Row],[6W-TTS]]*91%,SUMIFS(U:U,S:S,Ydz[[#This Row],[Fabric]],T:T,Ydz[[#This Row],[Size]]))</f>
        <v>1.73173</v>
      </c>
      <c r="M66" s="462">
        <v>44568</v>
      </c>
      <c r="N66" s="461"/>
    </row>
    <row r="67" spans="1:14">
      <c r="A67" s="457" t="str">
        <f t="shared" si="6"/>
        <v>NBMX8542C</v>
      </c>
      <c r="B67" s="458" t="s">
        <v>563</v>
      </c>
      <c r="C67" s="458" t="s">
        <v>291</v>
      </c>
      <c r="D67" s="458">
        <v>1.2909999999999999</v>
      </c>
      <c r="E67" s="459">
        <v>7.1999999999999995E-2</v>
      </c>
      <c r="F67" s="459">
        <v>7.0999999999999994E-2</v>
      </c>
      <c r="G67" s="459">
        <v>1.1619999999999999</v>
      </c>
      <c r="H67" s="460">
        <v>1.248</v>
      </c>
      <c r="I67" s="461">
        <v>0.10199999999999999</v>
      </c>
      <c r="J67" s="178">
        <v>1.903</v>
      </c>
      <c r="K67" s="178">
        <f>+Ydz[[#This Row],[1Y]]+Ydz[[#This Row],[2H]]+Ydz[[#This Row],[3N]]</f>
        <v>2.5249999999999999</v>
      </c>
      <c r="L67" s="178">
        <f>+IF(SUMIFS(U:U,S:S,Ydz[[#This Row],[Fabric]],T:T,Ydz[[#This Row],[Size]])=0,Ydz[[#This Row],[6W-TTS]]*91%,SUMIFS(U:U,S:S,Ydz[[#This Row],[Fabric]],T:T,Ydz[[#This Row],[Size]]))</f>
        <v>1.73173</v>
      </c>
      <c r="M67" s="462">
        <v>44568</v>
      </c>
      <c r="N67" s="461"/>
    </row>
    <row r="68" spans="1:14">
      <c r="A68" s="457" t="str">
        <f t="shared" si="6"/>
        <v>NBMX8544C</v>
      </c>
      <c r="B68" s="458" t="s">
        <v>563</v>
      </c>
      <c r="C68" s="458" t="s">
        <v>292</v>
      </c>
      <c r="D68" s="458">
        <v>1.3779999999999999</v>
      </c>
      <c r="E68" s="459">
        <v>7.1999999999999995E-2</v>
      </c>
      <c r="F68" s="459">
        <v>7.0999999999999994E-2</v>
      </c>
      <c r="G68" s="459">
        <v>1.7569999999999999</v>
      </c>
      <c r="H68" s="460">
        <v>1.248</v>
      </c>
      <c r="I68" s="461">
        <v>0.12</v>
      </c>
      <c r="J68" s="178">
        <v>1.903</v>
      </c>
      <c r="K68" s="178">
        <f>+Ydz[[#This Row],[1Y]]+Ydz[[#This Row],[2H]]+Ydz[[#This Row],[3N]]</f>
        <v>3.2069999999999999</v>
      </c>
      <c r="L68" s="178">
        <f>+IF(SUMIFS(U:U,S:S,Ydz[[#This Row],[Fabric]],T:T,Ydz[[#This Row],[Size]])=0,Ydz[[#This Row],[6W-TTS]]*91%,SUMIFS(U:U,S:S,Ydz[[#This Row],[Fabric]],T:T,Ydz[[#This Row],[Size]]))</f>
        <v>1.73173</v>
      </c>
      <c r="M68" s="462">
        <v>44568</v>
      </c>
      <c r="N68" s="461"/>
    </row>
    <row r="69" spans="1:14">
      <c r="A69" s="457" t="str">
        <f t="shared" si="6"/>
        <v>NBMX8532D</v>
      </c>
      <c r="B69" s="458" t="s">
        <v>563</v>
      </c>
      <c r="C69" s="458" t="s">
        <v>293</v>
      </c>
      <c r="D69" s="458">
        <v>0.92200000000000004</v>
      </c>
      <c r="E69" s="459">
        <v>7.1999999999999995E-2</v>
      </c>
      <c r="F69" s="459">
        <v>7.0999999999999994E-2</v>
      </c>
      <c r="G69" s="459">
        <v>1.0489999999999999</v>
      </c>
      <c r="H69" s="460">
        <v>1.248</v>
      </c>
      <c r="I69" s="461">
        <v>9.9000000000000005E-2</v>
      </c>
      <c r="J69" s="178">
        <v>1.903</v>
      </c>
      <c r="K69" s="178">
        <f>+Ydz[[#This Row],[1Y]]+Ydz[[#This Row],[2H]]+Ydz[[#This Row],[3N]]</f>
        <v>2.0430000000000001</v>
      </c>
      <c r="L69" s="178">
        <f>+IF(SUMIFS(U:U,S:S,Ydz[[#This Row],[Fabric]],T:T,Ydz[[#This Row],[Size]])=0,Ydz[[#This Row],[6W-TTS]]*91%,SUMIFS(U:U,S:S,Ydz[[#This Row],[Fabric]],T:T,Ydz[[#This Row],[Size]]))</f>
        <v>1.73173</v>
      </c>
      <c r="M69" s="462">
        <v>44568</v>
      </c>
      <c r="N69" s="461"/>
    </row>
    <row r="70" spans="1:14">
      <c r="A70" s="457" t="str">
        <f t="shared" si="6"/>
        <v>NBMX8534D</v>
      </c>
      <c r="B70" s="458" t="s">
        <v>563</v>
      </c>
      <c r="C70" s="458" t="s">
        <v>294</v>
      </c>
      <c r="D70" s="458">
        <v>0.92200000000000004</v>
      </c>
      <c r="E70" s="459">
        <v>7.1999999999999995E-2</v>
      </c>
      <c r="F70" s="459">
        <v>7.0999999999999994E-2</v>
      </c>
      <c r="G70" s="459">
        <v>1.0489999999999999</v>
      </c>
      <c r="H70" s="460">
        <v>1.248</v>
      </c>
      <c r="I70" s="461">
        <v>9.9000000000000005E-2</v>
      </c>
      <c r="J70" s="178">
        <v>1.903</v>
      </c>
      <c r="K70" s="178">
        <f>+Ydz[[#This Row],[1Y]]+Ydz[[#This Row],[2H]]+Ydz[[#This Row],[3N]]</f>
        <v>2.0430000000000001</v>
      </c>
      <c r="L70" s="178">
        <f>+IF(SUMIFS(U:U,S:S,Ydz[[#This Row],[Fabric]],T:T,Ydz[[#This Row],[Size]])=0,Ydz[[#This Row],[6W-TTS]]*91%,SUMIFS(U:U,S:S,Ydz[[#This Row],[Fabric]],T:T,Ydz[[#This Row],[Size]]))</f>
        <v>1.73173</v>
      </c>
      <c r="M70" s="462">
        <v>44568</v>
      </c>
      <c r="N70" s="461"/>
    </row>
    <row r="71" spans="1:14">
      <c r="A71" s="457" t="str">
        <f t="shared" si="6"/>
        <v>NBMX8536D</v>
      </c>
      <c r="B71" s="458" t="s">
        <v>563</v>
      </c>
      <c r="C71" s="458" t="s">
        <v>295</v>
      </c>
      <c r="D71" s="458">
        <v>1.0609999999999999</v>
      </c>
      <c r="E71" s="459">
        <v>7.1999999999999995E-2</v>
      </c>
      <c r="F71" s="459">
        <v>7.0999999999999994E-2</v>
      </c>
      <c r="G71" s="459">
        <v>1.087</v>
      </c>
      <c r="H71" s="460">
        <v>1.248</v>
      </c>
      <c r="I71" s="461">
        <v>9.9000000000000005E-2</v>
      </c>
      <c r="J71" s="178">
        <v>1.903</v>
      </c>
      <c r="K71" s="178">
        <f>+Ydz[[#This Row],[1Y]]+Ydz[[#This Row],[2H]]+Ydz[[#This Row],[3N]]</f>
        <v>2.2199999999999998</v>
      </c>
      <c r="L71" s="178">
        <f>+IF(SUMIFS(U:U,S:S,Ydz[[#This Row],[Fabric]],T:T,Ydz[[#This Row],[Size]])=0,Ydz[[#This Row],[6W-TTS]]*91%,SUMIFS(U:U,S:S,Ydz[[#This Row],[Fabric]],T:T,Ydz[[#This Row],[Size]]))</f>
        <v>1.73173</v>
      </c>
      <c r="M71" s="462">
        <v>44568</v>
      </c>
      <c r="N71" s="461"/>
    </row>
    <row r="72" spans="1:14">
      <c r="A72" s="457" t="str">
        <f t="shared" si="6"/>
        <v>NBMX8538D</v>
      </c>
      <c r="B72" s="458" t="s">
        <v>563</v>
      </c>
      <c r="C72" s="458" t="s">
        <v>296</v>
      </c>
      <c r="D72" s="458">
        <v>1.123</v>
      </c>
      <c r="E72" s="459">
        <v>7.1999999999999995E-2</v>
      </c>
      <c r="F72" s="459">
        <v>7.0999999999999994E-2</v>
      </c>
      <c r="G72" s="459">
        <v>1.1279999999999999</v>
      </c>
      <c r="H72" s="460">
        <v>1.248</v>
      </c>
      <c r="I72" s="461">
        <v>0.113</v>
      </c>
      <c r="J72" s="178">
        <v>1.903</v>
      </c>
      <c r="K72" s="178">
        <f>+Ydz[[#This Row],[1Y]]+Ydz[[#This Row],[2H]]+Ydz[[#This Row],[3N]]</f>
        <v>2.323</v>
      </c>
      <c r="L72" s="178">
        <f>+IF(SUMIFS(U:U,S:S,Ydz[[#This Row],[Fabric]],T:T,Ydz[[#This Row],[Size]])=0,Ydz[[#This Row],[6W-TTS]]*91%,SUMIFS(U:U,S:S,Ydz[[#This Row],[Fabric]],T:T,Ydz[[#This Row],[Size]]))</f>
        <v>1.73173</v>
      </c>
      <c r="M72" s="462">
        <v>44568</v>
      </c>
      <c r="N72" s="461"/>
    </row>
    <row r="73" spans="1:14">
      <c r="A73" s="457" t="str">
        <f t="shared" si="6"/>
        <v>NBMX8540D</v>
      </c>
      <c r="B73" s="458" t="s">
        <v>563</v>
      </c>
      <c r="C73" s="458" t="s">
        <v>297</v>
      </c>
      <c r="D73" s="458">
        <v>1.181</v>
      </c>
      <c r="E73" s="459">
        <v>7.1999999999999995E-2</v>
      </c>
      <c r="F73" s="459">
        <v>7.0999999999999994E-2</v>
      </c>
      <c r="G73" s="459">
        <v>1.1659999999999999</v>
      </c>
      <c r="H73" s="460">
        <v>1.248</v>
      </c>
      <c r="I73" s="461">
        <v>0.113</v>
      </c>
      <c r="J73" s="178">
        <v>1.903</v>
      </c>
      <c r="K73" s="178">
        <f>+Ydz[[#This Row],[1Y]]+Ydz[[#This Row],[2H]]+Ydz[[#This Row],[3N]]</f>
        <v>2.419</v>
      </c>
      <c r="L73" s="178">
        <f>+IF(SUMIFS(U:U,S:S,Ydz[[#This Row],[Fabric]],T:T,Ydz[[#This Row],[Size]])=0,Ydz[[#This Row],[6W-TTS]]*91%,SUMIFS(U:U,S:S,Ydz[[#This Row],[Fabric]],T:T,Ydz[[#This Row],[Size]]))</f>
        <v>1.73173</v>
      </c>
      <c r="M73" s="462">
        <v>44568</v>
      </c>
      <c r="N73" s="461"/>
    </row>
    <row r="74" spans="1:14">
      <c r="A74" s="457" t="str">
        <f t="shared" si="6"/>
        <v>NBMX8542D</v>
      </c>
      <c r="B74" s="458" t="s">
        <v>563</v>
      </c>
      <c r="C74" s="458" t="s">
        <v>298</v>
      </c>
      <c r="D74" s="458">
        <v>1.349</v>
      </c>
      <c r="E74" s="459">
        <v>7.1999999999999995E-2</v>
      </c>
      <c r="F74" s="459">
        <v>7.0999999999999994E-2</v>
      </c>
      <c r="G74" s="459">
        <v>1.4450000000000001</v>
      </c>
      <c r="H74" s="460">
        <v>1.248</v>
      </c>
      <c r="I74" s="461">
        <v>0.113</v>
      </c>
      <c r="J74" s="178">
        <v>1.903</v>
      </c>
      <c r="K74" s="178">
        <f>+Ydz[[#This Row],[1Y]]+Ydz[[#This Row],[2H]]+Ydz[[#This Row],[3N]]</f>
        <v>2.8660000000000001</v>
      </c>
      <c r="L74" s="178">
        <f>+IF(SUMIFS(U:U,S:S,Ydz[[#This Row],[Fabric]],T:T,Ydz[[#This Row],[Size]])=0,Ydz[[#This Row],[6W-TTS]]*91%,SUMIFS(U:U,S:S,Ydz[[#This Row],[Fabric]],T:T,Ydz[[#This Row],[Size]]))</f>
        <v>1.73173</v>
      </c>
      <c r="M74" s="462">
        <v>44568</v>
      </c>
      <c r="N74" s="461"/>
    </row>
    <row r="75" spans="1:14">
      <c r="A75" s="457" t="str">
        <f t="shared" si="6"/>
        <v>NBMX8544D</v>
      </c>
      <c r="B75" s="458" t="s">
        <v>563</v>
      </c>
      <c r="C75" s="458" t="s">
        <v>299</v>
      </c>
      <c r="D75" s="458">
        <v>1.3779999999999999</v>
      </c>
      <c r="E75" s="459">
        <v>7.1999999999999995E-2</v>
      </c>
      <c r="F75" s="459">
        <v>7.0999999999999994E-2</v>
      </c>
      <c r="G75" s="459">
        <v>1.7569999999999999</v>
      </c>
      <c r="H75" s="460">
        <v>1.248</v>
      </c>
      <c r="I75" s="461">
        <v>0.12</v>
      </c>
      <c r="J75" s="178">
        <v>1.903</v>
      </c>
      <c r="K75" s="178">
        <f>+Ydz[[#This Row],[1Y]]+Ydz[[#This Row],[2H]]+Ydz[[#This Row],[3N]]</f>
        <v>3.2069999999999999</v>
      </c>
      <c r="L75" s="178">
        <f>+IF(SUMIFS(U:U,S:S,Ydz[[#This Row],[Fabric]],T:T,Ydz[[#This Row],[Size]])=0,Ydz[[#This Row],[6W-TTS]]*91%,SUMIFS(U:U,S:S,Ydz[[#This Row],[Fabric]],T:T,Ydz[[#This Row],[Size]]))</f>
        <v>1.73173</v>
      </c>
      <c r="M75" s="462">
        <v>44568</v>
      </c>
      <c r="N75" s="461"/>
    </row>
    <row r="76" spans="1:14">
      <c r="A76" s="457" t="str">
        <f t="shared" si="6"/>
        <v>NBMX8532DD</v>
      </c>
      <c r="B76" s="458" t="s">
        <v>563</v>
      </c>
      <c r="C76" s="458" t="s">
        <v>300</v>
      </c>
      <c r="D76" s="458">
        <v>0.94599999999999995</v>
      </c>
      <c r="E76" s="459">
        <v>7.1999999999999995E-2</v>
      </c>
      <c r="F76" s="459">
        <v>7.0999999999999994E-2</v>
      </c>
      <c r="G76" s="459">
        <v>1.181</v>
      </c>
      <c r="H76" s="460">
        <v>1.248</v>
      </c>
      <c r="I76" s="461">
        <v>0.114</v>
      </c>
      <c r="J76" s="178">
        <v>1.903</v>
      </c>
      <c r="K76" s="178">
        <f>+Ydz[[#This Row],[1Y]]+Ydz[[#This Row],[2H]]+Ydz[[#This Row],[3N]]</f>
        <v>2.1989999999999998</v>
      </c>
      <c r="L76" s="178">
        <f>+IF(SUMIFS(U:U,S:S,Ydz[[#This Row],[Fabric]],T:T,Ydz[[#This Row],[Size]])=0,Ydz[[#This Row],[6W-TTS]]*91%,SUMIFS(U:U,S:S,Ydz[[#This Row],[Fabric]],T:T,Ydz[[#This Row],[Size]]))</f>
        <v>1.73173</v>
      </c>
      <c r="M76" s="462">
        <v>44568</v>
      </c>
      <c r="N76" s="461"/>
    </row>
    <row r="77" spans="1:14">
      <c r="A77" s="457" t="str">
        <f t="shared" si="6"/>
        <v>NBMX8534DD</v>
      </c>
      <c r="B77" s="458" t="s">
        <v>563</v>
      </c>
      <c r="C77" s="458" t="s">
        <v>301</v>
      </c>
      <c r="D77" s="458">
        <v>0.94599999999999995</v>
      </c>
      <c r="E77" s="459">
        <v>7.1999999999999995E-2</v>
      </c>
      <c r="F77" s="459">
        <v>7.0999999999999994E-2</v>
      </c>
      <c r="G77" s="459">
        <v>1.181</v>
      </c>
      <c r="H77" s="460">
        <v>1.248</v>
      </c>
      <c r="I77" s="461">
        <v>0.114</v>
      </c>
      <c r="J77" s="178">
        <v>1.903</v>
      </c>
      <c r="K77" s="178">
        <f>+Ydz[[#This Row],[1Y]]+Ydz[[#This Row],[2H]]+Ydz[[#This Row],[3N]]</f>
        <v>2.1989999999999998</v>
      </c>
      <c r="L77" s="178">
        <f>+IF(SUMIFS(U:U,S:S,Ydz[[#This Row],[Fabric]],T:T,Ydz[[#This Row],[Size]])=0,Ydz[[#This Row],[6W-TTS]]*91%,SUMIFS(U:U,S:S,Ydz[[#This Row],[Fabric]],T:T,Ydz[[#This Row],[Size]]))</f>
        <v>1.73173</v>
      </c>
      <c r="M77" s="462">
        <v>44568</v>
      </c>
      <c r="N77" s="461"/>
    </row>
    <row r="78" spans="1:14">
      <c r="A78" s="457" t="str">
        <f t="shared" si="6"/>
        <v>NBMX8536DD</v>
      </c>
      <c r="B78" s="458" t="s">
        <v>563</v>
      </c>
      <c r="C78" s="458" t="s">
        <v>302</v>
      </c>
      <c r="D78" s="458">
        <v>1.0029999999999999</v>
      </c>
      <c r="E78" s="459">
        <v>7.1999999999999995E-2</v>
      </c>
      <c r="F78" s="459">
        <v>7.0999999999999994E-2</v>
      </c>
      <c r="G78" s="459">
        <v>1.214</v>
      </c>
      <c r="H78" s="460">
        <v>1.248</v>
      </c>
      <c r="I78" s="461">
        <v>0.114</v>
      </c>
      <c r="J78" s="178">
        <v>1.903</v>
      </c>
      <c r="K78" s="178">
        <f>+Ydz[[#This Row],[1Y]]+Ydz[[#This Row],[2H]]+Ydz[[#This Row],[3N]]</f>
        <v>2.2889999999999997</v>
      </c>
      <c r="L78" s="178">
        <f>+IF(SUMIFS(U:U,S:S,Ydz[[#This Row],[Fabric]],T:T,Ydz[[#This Row],[Size]])=0,Ydz[[#This Row],[6W-TTS]]*91%,SUMIFS(U:U,S:S,Ydz[[#This Row],[Fabric]],T:T,Ydz[[#This Row],[Size]]))</f>
        <v>1.73173</v>
      </c>
      <c r="M78" s="462">
        <v>44568</v>
      </c>
      <c r="N78" s="461"/>
    </row>
    <row r="79" spans="1:14">
      <c r="A79" s="457" t="str">
        <f t="shared" si="6"/>
        <v>NBMX8538DD</v>
      </c>
      <c r="B79" s="458" t="s">
        <v>563</v>
      </c>
      <c r="C79" s="458" t="s">
        <v>303</v>
      </c>
      <c r="D79" s="458">
        <v>1.0660000000000001</v>
      </c>
      <c r="E79" s="459">
        <v>7.1999999999999995E-2</v>
      </c>
      <c r="F79" s="459">
        <v>7.0999999999999994E-2</v>
      </c>
      <c r="G79" s="459">
        <v>1.502</v>
      </c>
      <c r="H79" s="460">
        <v>1.248</v>
      </c>
      <c r="I79" s="461">
        <v>0.124</v>
      </c>
      <c r="J79" s="178">
        <v>1.903</v>
      </c>
      <c r="K79" s="178">
        <f>+Ydz[[#This Row],[1Y]]+Ydz[[#This Row],[2H]]+Ydz[[#This Row],[3N]]</f>
        <v>2.64</v>
      </c>
      <c r="L79" s="178">
        <f>+IF(SUMIFS(U:U,S:S,Ydz[[#This Row],[Fabric]],T:T,Ydz[[#This Row],[Size]])=0,Ydz[[#This Row],[6W-TTS]]*91%,SUMIFS(U:U,S:S,Ydz[[#This Row],[Fabric]],T:T,Ydz[[#This Row],[Size]]))</f>
        <v>1.73173</v>
      </c>
      <c r="M79" s="462">
        <v>44568</v>
      </c>
      <c r="N79" s="461"/>
    </row>
    <row r="80" spans="1:14">
      <c r="A80" s="457" t="str">
        <f t="shared" si="6"/>
        <v>NBMX8540DD</v>
      </c>
      <c r="B80" s="458" t="s">
        <v>563</v>
      </c>
      <c r="C80" s="458" t="s">
        <v>304</v>
      </c>
      <c r="D80" s="458">
        <v>1.2290000000000001</v>
      </c>
      <c r="E80" s="459">
        <v>7.1999999999999995E-2</v>
      </c>
      <c r="F80" s="459">
        <v>7.0999999999999994E-2</v>
      </c>
      <c r="G80" s="459">
        <v>1.5529999999999999</v>
      </c>
      <c r="H80" s="460">
        <v>1.248</v>
      </c>
      <c r="I80" s="461">
        <v>0.124</v>
      </c>
      <c r="J80" s="178">
        <v>1.903</v>
      </c>
      <c r="K80" s="178">
        <f>+Ydz[[#This Row],[1Y]]+Ydz[[#This Row],[2H]]+Ydz[[#This Row],[3N]]</f>
        <v>2.8540000000000001</v>
      </c>
      <c r="L80" s="178">
        <f>+IF(SUMIFS(U:U,S:S,Ydz[[#This Row],[Fabric]],T:T,Ydz[[#This Row],[Size]])=0,Ydz[[#This Row],[6W-TTS]]*91%,SUMIFS(U:U,S:S,Ydz[[#This Row],[Fabric]],T:T,Ydz[[#This Row],[Size]]))</f>
        <v>1.73173</v>
      </c>
      <c r="M80" s="462">
        <v>44568</v>
      </c>
      <c r="N80" s="461"/>
    </row>
    <row r="81" spans="1:14">
      <c r="A81" s="457" t="str">
        <f t="shared" si="6"/>
        <v>NBMX8542DD</v>
      </c>
      <c r="B81" s="458" t="s">
        <v>563</v>
      </c>
      <c r="C81" s="458" t="s">
        <v>305</v>
      </c>
      <c r="D81" s="458">
        <v>1.2909999999999999</v>
      </c>
      <c r="E81" s="459">
        <v>7.1999999999999995E-2</v>
      </c>
      <c r="F81" s="459">
        <v>7.0999999999999994E-2</v>
      </c>
      <c r="G81" s="459">
        <v>1.601</v>
      </c>
      <c r="H81" s="460">
        <v>1.248</v>
      </c>
      <c r="I81" s="461">
        <v>0.124</v>
      </c>
      <c r="J81" s="178">
        <v>1.903</v>
      </c>
      <c r="K81" s="178">
        <f>+Ydz[[#This Row],[1Y]]+Ydz[[#This Row],[2H]]+Ydz[[#This Row],[3N]]</f>
        <v>2.964</v>
      </c>
      <c r="L81" s="178">
        <f>+IF(SUMIFS(U:U,S:S,Ydz[[#This Row],[Fabric]],T:T,Ydz[[#This Row],[Size]])=0,Ydz[[#This Row],[6W-TTS]]*91%,SUMIFS(U:U,S:S,Ydz[[#This Row],[Fabric]],T:T,Ydz[[#This Row],[Size]]))</f>
        <v>1.73173</v>
      </c>
      <c r="M81" s="462">
        <v>44568</v>
      </c>
      <c r="N81" s="461"/>
    </row>
    <row r="82" spans="1:14">
      <c r="A82" s="457" t="str">
        <f t="shared" si="6"/>
        <v>NBMX8544DD</v>
      </c>
      <c r="B82" s="458" t="s">
        <v>563</v>
      </c>
      <c r="C82" s="458" t="s">
        <v>306</v>
      </c>
      <c r="D82" s="458">
        <v>1.3779999999999999</v>
      </c>
      <c r="E82" s="459">
        <v>7.1999999999999995E-2</v>
      </c>
      <c r="F82" s="459">
        <v>7.0999999999999994E-2</v>
      </c>
      <c r="G82" s="459">
        <v>1.7569999999999999</v>
      </c>
      <c r="H82" s="460">
        <v>1.248</v>
      </c>
      <c r="I82" s="461">
        <v>0.12</v>
      </c>
      <c r="J82" s="178">
        <v>1.903</v>
      </c>
      <c r="K82" s="178">
        <f>+Ydz[[#This Row],[1Y]]+Ydz[[#This Row],[2H]]+Ydz[[#This Row],[3N]]</f>
        <v>3.2069999999999999</v>
      </c>
      <c r="L82" s="178">
        <f>+IF(SUMIFS(U:U,S:S,Ydz[[#This Row],[Fabric]],T:T,Ydz[[#This Row],[Size]])=0,Ydz[[#This Row],[6W-TTS]]*91%,SUMIFS(U:U,S:S,Ydz[[#This Row],[Fabric]],T:T,Ydz[[#This Row],[Size]]))</f>
        <v>1.73173</v>
      </c>
      <c r="M82" s="462">
        <v>44568</v>
      </c>
      <c r="N82" s="461"/>
    </row>
    <row r="83" spans="1:14">
      <c r="A83" s="457" t="str">
        <f t="shared" si="6"/>
        <v>NBMX85323D</v>
      </c>
      <c r="B83" s="458" t="s">
        <v>563</v>
      </c>
      <c r="C83" s="458" t="s">
        <v>307</v>
      </c>
      <c r="D83" s="458">
        <v>1.042</v>
      </c>
      <c r="E83" s="459">
        <v>7.1999999999999995E-2</v>
      </c>
      <c r="F83" s="459">
        <v>7.0999999999999994E-2</v>
      </c>
      <c r="G83" s="459">
        <v>1.0489999999999999</v>
      </c>
      <c r="H83" s="460">
        <v>1.248</v>
      </c>
      <c r="I83" s="461">
        <v>9.9000000000000005E-2</v>
      </c>
      <c r="J83" s="178">
        <v>1.903</v>
      </c>
      <c r="K83" s="178">
        <f>+Ydz[[#This Row],[1Y]]+Ydz[[#This Row],[2H]]+Ydz[[#This Row],[3N]]</f>
        <v>2.1630000000000003</v>
      </c>
      <c r="L83" s="178">
        <f>+IF(SUMIFS(U:U,S:S,Ydz[[#This Row],[Fabric]],T:T,Ydz[[#This Row],[Size]])=0,Ydz[[#This Row],[6W-TTS]]*91%,SUMIFS(U:U,S:S,Ydz[[#This Row],[Fabric]],T:T,Ydz[[#This Row],[Size]]))</f>
        <v>1.73173</v>
      </c>
      <c r="M83" s="462">
        <v>44568</v>
      </c>
      <c r="N83" s="461"/>
    </row>
    <row r="84" spans="1:14">
      <c r="A84" s="457" t="str">
        <f t="shared" si="6"/>
        <v>NBMX85343D</v>
      </c>
      <c r="B84" s="458" t="s">
        <v>563</v>
      </c>
      <c r="C84" s="458" t="s">
        <v>308</v>
      </c>
      <c r="D84" s="458">
        <v>1.042</v>
      </c>
      <c r="E84" s="459">
        <v>7.1999999999999995E-2</v>
      </c>
      <c r="F84" s="459">
        <v>7.0999999999999994E-2</v>
      </c>
      <c r="G84" s="459">
        <v>1.6060000000000001</v>
      </c>
      <c r="H84" s="460">
        <v>1.248</v>
      </c>
      <c r="I84" s="461">
        <v>9.9000000000000005E-2</v>
      </c>
      <c r="J84" s="178">
        <v>1.903</v>
      </c>
      <c r="K84" s="178">
        <f>+Ydz[[#This Row],[1Y]]+Ydz[[#This Row],[2H]]+Ydz[[#This Row],[3N]]</f>
        <v>2.72</v>
      </c>
      <c r="L84" s="178">
        <f>+IF(SUMIFS(U:U,S:S,Ydz[[#This Row],[Fabric]],T:T,Ydz[[#This Row],[Size]])=0,Ydz[[#This Row],[6W-TTS]]*91%,SUMIFS(U:U,S:S,Ydz[[#This Row],[Fabric]],T:T,Ydz[[#This Row],[Size]]))</f>
        <v>1.73173</v>
      </c>
      <c r="M84" s="462">
        <v>44568</v>
      </c>
      <c r="N84" s="461"/>
    </row>
    <row r="85" spans="1:14">
      <c r="A85" s="457" t="str">
        <f t="shared" si="6"/>
        <v>NBMX8544G</v>
      </c>
      <c r="B85" s="458" t="s">
        <v>563</v>
      </c>
      <c r="C85" s="458" t="s">
        <v>309</v>
      </c>
      <c r="D85" s="458">
        <v>1.3779999999999999</v>
      </c>
      <c r="E85" s="459">
        <v>7.1999999999999995E-2</v>
      </c>
      <c r="F85" s="459">
        <v>7.0999999999999994E-2</v>
      </c>
      <c r="G85" s="459">
        <v>1.7569999999999999</v>
      </c>
      <c r="H85" s="460">
        <v>1.248</v>
      </c>
      <c r="I85" s="461">
        <v>0.12</v>
      </c>
      <c r="J85" s="178">
        <v>1.903</v>
      </c>
      <c r="K85" s="178">
        <f>+Ydz[[#This Row],[1Y]]+Ydz[[#This Row],[2H]]+Ydz[[#This Row],[3N]]</f>
        <v>3.2069999999999999</v>
      </c>
      <c r="L85" s="178">
        <f>+IF(SUMIFS(U:U,S:S,Ydz[[#This Row],[Fabric]],T:T,Ydz[[#This Row],[Size]])=0,Ydz[[#This Row],[6W-TTS]]*91%,SUMIFS(U:U,S:S,Ydz[[#This Row],[Fabric]],T:T,Ydz[[#This Row],[Size]]))</f>
        <v>1.73173</v>
      </c>
      <c r="M85" s="462">
        <v>44568</v>
      </c>
      <c r="N85" s="461"/>
    </row>
    <row r="86" spans="1:14">
      <c r="A86" s="457" t="str">
        <f t="shared" si="6"/>
        <v>NBMX85363D</v>
      </c>
      <c r="B86" s="458" t="s">
        <v>563</v>
      </c>
      <c r="C86" s="458" t="s">
        <v>310</v>
      </c>
      <c r="D86" s="458">
        <v>1.042</v>
      </c>
      <c r="E86" s="459">
        <v>7.1999999999999995E-2</v>
      </c>
      <c r="F86" s="459">
        <v>7.0999999999999994E-2</v>
      </c>
      <c r="G86" s="459">
        <v>1.6060000000000001</v>
      </c>
      <c r="H86" s="460">
        <v>1.248</v>
      </c>
      <c r="I86" s="461">
        <v>0.12</v>
      </c>
      <c r="J86" s="178">
        <v>1.903</v>
      </c>
      <c r="K86" s="178">
        <f>+Ydz[[#This Row],[1Y]]+Ydz[[#This Row],[2H]]+Ydz[[#This Row],[3N]]</f>
        <v>2.72</v>
      </c>
      <c r="L86" s="178">
        <f>+IF(SUMIFS(U:U,S:S,Ydz[[#This Row],[Fabric]],T:T,Ydz[[#This Row],[Size]])=0,Ydz[[#This Row],[6W-TTS]]*91%,SUMIFS(U:U,S:S,Ydz[[#This Row],[Fabric]],T:T,Ydz[[#This Row],[Size]]))</f>
        <v>1.73173</v>
      </c>
      <c r="M86" s="462">
        <v>44568</v>
      </c>
      <c r="N86" s="461"/>
    </row>
    <row r="87" spans="1:14">
      <c r="A87" s="457" t="str">
        <f t="shared" si="6"/>
        <v>NBMX85383D</v>
      </c>
      <c r="B87" s="458" t="s">
        <v>563</v>
      </c>
      <c r="C87" s="458" t="s">
        <v>311</v>
      </c>
      <c r="D87" s="458">
        <v>1.109</v>
      </c>
      <c r="E87" s="459">
        <v>7.1999999999999995E-2</v>
      </c>
      <c r="F87" s="459">
        <v>7.0999999999999994E-2</v>
      </c>
      <c r="G87" s="459">
        <v>1.6539999999999999</v>
      </c>
      <c r="H87" s="460">
        <v>1.248</v>
      </c>
      <c r="I87" s="461">
        <v>0.12</v>
      </c>
      <c r="J87" s="178">
        <v>1.903</v>
      </c>
      <c r="K87" s="178">
        <f>+Ydz[[#This Row],[1Y]]+Ydz[[#This Row],[2H]]+Ydz[[#This Row],[3N]]</f>
        <v>2.835</v>
      </c>
      <c r="L87" s="178">
        <f>+IF(SUMIFS(U:U,S:S,Ydz[[#This Row],[Fabric]],T:T,Ydz[[#This Row],[Size]])=0,Ydz[[#This Row],[6W-TTS]]*91%,SUMIFS(U:U,S:S,Ydz[[#This Row],[Fabric]],T:T,Ydz[[#This Row],[Size]]))</f>
        <v>1.73173</v>
      </c>
      <c r="M87" s="462">
        <v>44568</v>
      </c>
      <c r="N87" s="461"/>
    </row>
    <row r="88" spans="1:14">
      <c r="A88" s="457" t="str">
        <f t="shared" si="6"/>
        <v>NBMX85403D</v>
      </c>
      <c r="B88" s="458" t="s">
        <v>563</v>
      </c>
      <c r="C88" s="458" t="s">
        <v>312</v>
      </c>
      <c r="D88" s="458">
        <v>1.3009999999999999</v>
      </c>
      <c r="E88" s="459">
        <v>7.1999999999999995E-2</v>
      </c>
      <c r="F88" s="459">
        <v>7.0999999999999994E-2</v>
      </c>
      <c r="G88" s="459">
        <v>1.716</v>
      </c>
      <c r="H88" s="460">
        <v>1.248</v>
      </c>
      <c r="I88" s="461">
        <v>0.12</v>
      </c>
      <c r="J88" s="178">
        <v>1.903</v>
      </c>
      <c r="K88" s="178">
        <f>+Ydz[[#This Row],[1Y]]+Ydz[[#This Row],[2H]]+Ydz[[#This Row],[3N]]</f>
        <v>3.089</v>
      </c>
      <c r="L88" s="178">
        <f>+IF(SUMIFS(U:U,S:S,Ydz[[#This Row],[Fabric]],T:T,Ydz[[#This Row],[Size]])=0,Ydz[[#This Row],[6W-TTS]]*91%,SUMIFS(U:U,S:S,Ydz[[#This Row],[Fabric]],T:T,Ydz[[#This Row],[Size]]))</f>
        <v>1.73173</v>
      </c>
      <c r="M88" s="462">
        <v>44568</v>
      </c>
      <c r="N88" s="461"/>
    </row>
    <row r="89" spans="1:14">
      <c r="A89" s="457" t="str">
        <f t="shared" si="6"/>
        <v>NBMX85423D</v>
      </c>
      <c r="B89" s="458" t="s">
        <v>563</v>
      </c>
      <c r="C89" s="458" t="s">
        <v>313</v>
      </c>
      <c r="D89" s="458">
        <v>1.373</v>
      </c>
      <c r="E89" s="459">
        <v>7.1999999999999995E-2</v>
      </c>
      <c r="F89" s="459">
        <v>7.0999999999999994E-2</v>
      </c>
      <c r="G89" s="459">
        <v>1.7569999999999999</v>
      </c>
      <c r="H89" s="460">
        <v>1.248</v>
      </c>
      <c r="I89" s="461">
        <v>0.12</v>
      </c>
      <c r="J89" s="178">
        <v>1.903</v>
      </c>
      <c r="K89" s="178">
        <f>+Ydz[[#This Row],[1Y]]+Ydz[[#This Row],[2H]]+Ydz[[#This Row],[3N]]</f>
        <v>3.202</v>
      </c>
      <c r="L89" s="178">
        <f>+IF(SUMIFS(U:U,S:S,Ydz[[#This Row],[Fabric]],T:T,Ydz[[#This Row],[Size]])=0,Ydz[[#This Row],[6W-TTS]]*91%,SUMIFS(U:U,S:S,Ydz[[#This Row],[Fabric]],T:T,Ydz[[#This Row],[Size]]))</f>
        <v>1.73173</v>
      </c>
      <c r="M89" s="462">
        <v>44568</v>
      </c>
      <c r="N89" s="461"/>
    </row>
    <row r="90" spans="1:14">
      <c r="A90" s="457" t="str">
        <f t="shared" si="6"/>
        <v>NBMX85443D</v>
      </c>
      <c r="B90" s="458" t="s">
        <v>563</v>
      </c>
      <c r="C90" s="458" t="s">
        <v>314</v>
      </c>
      <c r="D90" s="458">
        <v>1.3779999999999999</v>
      </c>
      <c r="E90" s="459">
        <v>7.1999999999999995E-2</v>
      </c>
      <c r="F90" s="459">
        <v>7.0999999999999994E-2</v>
      </c>
      <c r="G90" s="459">
        <v>1.7569999999999999</v>
      </c>
      <c r="H90" s="460">
        <v>1.248</v>
      </c>
      <c r="I90" s="461">
        <v>0.12</v>
      </c>
      <c r="J90" s="178">
        <v>1.903</v>
      </c>
      <c r="K90" s="178">
        <f>+Ydz[[#This Row],[1Y]]+Ydz[[#This Row],[2H]]+Ydz[[#This Row],[3N]]</f>
        <v>3.2069999999999999</v>
      </c>
      <c r="L90" s="178">
        <f>+IF(SUMIFS(U:U,S:S,Ydz[[#This Row],[Fabric]],T:T,Ydz[[#This Row],[Size]])=0,Ydz[[#This Row],[6W-TTS]]*91%,SUMIFS(U:U,S:S,Ydz[[#This Row],[Fabric]],T:T,Ydz[[#This Row],[Size]]))</f>
        <v>1.73173</v>
      </c>
      <c r="M90" s="462">
        <v>44568</v>
      </c>
      <c r="N90" s="461"/>
    </row>
    <row r="91" spans="1:14">
      <c r="A91" s="457" t="str">
        <f t="shared" si="6"/>
        <v>NBMX8536G</v>
      </c>
      <c r="B91" s="458" t="s">
        <v>563</v>
      </c>
      <c r="C91" s="458" t="s">
        <v>315</v>
      </c>
      <c r="D91" s="458">
        <v>1.042</v>
      </c>
      <c r="E91" s="459">
        <v>7.1999999999999995E-2</v>
      </c>
      <c r="F91" s="459">
        <v>7.0999999999999994E-2</v>
      </c>
      <c r="G91" s="459">
        <v>1.6060000000000001</v>
      </c>
      <c r="H91" s="460">
        <v>1.248</v>
      </c>
      <c r="I91" s="461">
        <v>0.12</v>
      </c>
      <c r="J91" s="178">
        <v>1.903</v>
      </c>
      <c r="K91" s="178">
        <f>+Ydz[[#This Row],[1Y]]+Ydz[[#This Row],[2H]]+Ydz[[#This Row],[3N]]</f>
        <v>2.72</v>
      </c>
      <c r="L91" s="178">
        <f>+IF(SUMIFS(U:U,S:S,Ydz[[#This Row],[Fabric]],T:T,Ydz[[#This Row],[Size]])=0,Ydz[[#This Row],[6W-TTS]]*91%,SUMIFS(U:U,S:S,Ydz[[#This Row],[Fabric]],T:T,Ydz[[#This Row],[Size]]))</f>
        <v>1.73173</v>
      </c>
      <c r="M91" s="462">
        <v>44568</v>
      </c>
      <c r="N91" s="461"/>
    </row>
    <row r="92" spans="1:14">
      <c r="A92" s="457" t="str">
        <f t="shared" si="6"/>
        <v>NBMX8538G</v>
      </c>
      <c r="B92" s="458" t="s">
        <v>563</v>
      </c>
      <c r="C92" s="458" t="s">
        <v>316</v>
      </c>
      <c r="D92" s="458">
        <v>1.109</v>
      </c>
      <c r="E92" s="459">
        <v>7.1999999999999995E-2</v>
      </c>
      <c r="F92" s="459">
        <v>7.0999999999999994E-2</v>
      </c>
      <c r="G92" s="459">
        <v>1.6539999999999999</v>
      </c>
      <c r="H92" s="460">
        <v>1.248</v>
      </c>
      <c r="I92" s="461">
        <v>0.12</v>
      </c>
      <c r="J92" s="178">
        <v>1.903</v>
      </c>
      <c r="K92" s="178">
        <f>+Ydz[[#This Row],[1Y]]+Ydz[[#This Row],[2H]]+Ydz[[#This Row],[3N]]</f>
        <v>2.835</v>
      </c>
      <c r="L92" s="178">
        <f>+IF(SUMIFS(U:U,S:S,Ydz[[#This Row],[Fabric]],T:T,Ydz[[#This Row],[Size]])=0,Ydz[[#This Row],[6W-TTS]]*91%,SUMIFS(U:U,S:S,Ydz[[#This Row],[Fabric]],T:T,Ydz[[#This Row],[Size]]))</f>
        <v>1.73173</v>
      </c>
      <c r="M92" s="462">
        <v>44568</v>
      </c>
      <c r="N92" s="461"/>
    </row>
    <row r="93" spans="1:14">
      <c r="A93" s="457" t="str">
        <f t="shared" si="6"/>
        <v>NBMX8540G</v>
      </c>
      <c r="B93" s="458" t="s">
        <v>563</v>
      </c>
      <c r="C93" s="458" t="s">
        <v>317</v>
      </c>
      <c r="D93" s="458">
        <v>1.3009999999999999</v>
      </c>
      <c r="E93" s="459">
        <v>7.1999999999999995E-2</v>
      </c>
      <c r="F93" s="459">
        <v>7.0999999999999994E-2</v>
      </c>
      <c r="G93" s="459">
        <v>1.716</v>
      </c>
      <c r="H93" s="460">
        <v>1.248</v>
      </c>
      <c r="I93" s="461">
        <v>0.12</v>
      </c>
      <c r="J93" s="178">
        <v>1.903</v>
      </c>
      <c r="K93" s="178">
        <f>+Ydz[[#This Row],[1Y]]+Ydz[[#This Row],[2H]]+Ydz[[#This Row],[3N]]</f>
        <v>3.089</v>
      </c>
      <c r="L93" s="178">
        <f>+IF(SUMIFS(U:U,S:S,Ydz[[#This Row],[Fabric]],T:T,Ydz[[#This Row],[Size]])=0,Ydz[[#This Row],[6W-TTS]]*91%,SUMIFS(U:U,S:S,Ydz[[#This Row],[Fabric]],T:T,Ydz[[#This Row],[Size]]))</f>
        <v>1.73173</v>
      </c>
      <c r="M93" s="462">
        <v>44568</v>
      </c>
      <c r="N93" s="461"/>
    </row>
    <row r="94" spans="1:14">
      <c r="A94" s="457" t="str">
        <f t="shared" si="6"/>
        <v>NBMX8542G</v>
      </c>
      <c r="B94" s="458" t="s">
        <v>563</v>
      </c>
      <c r="C94" s="458" t="s">
        <v>318</v>
      </c>
      <c r="D94" s="458">
        <v>1.373</v>
      </c>
      <c r="E94" s="459">
        <v>7.1999999999999995E-2</v>
      </c>
      <c r="F94" s="459">
        <v>7.0999999999999994E-2</v>
      </c>
      <c r="G94" s="459">
        <v>1.7569999999999999</v>
      </c>
      <c r="H94" s="460">
        <v>1.248</v>
      </c>
      <c r="I94" s="461">
        <v>0.12</v>
      </c>
      <c r="J94" s="178">
        <v>1.903</v>
      </c>
      <c r="K94" s="178">
        <f>+Ydz[[#This Row],[1Y]]+Ydz[[#This Row],[2H]]+Ydz[[#This Row],[3N]]</f>
        <v>3.202</v>
      </c>
      <c r="L94" s="178">
        <f>+IF(SUMIFS(U:U,S:S,Ydz[[#This Row],[Fabric]],T:T,Ydz[[#This Row],[Size]])=0,Ydz[[#This Row],[6W-TTS]]*91%,SUMIFS(U:U,S:S,Ydz[[#This Row],[Fabric]],T:T,Ydz[[#This Row],[Size]]))</f>
        <v>1.73173</v>
      </c>
      <c r="M94" s="462">
        <v>44568</v>
      </c>
      <c r="N94" s="461"/>
    </row>
    <row r="95" spans="1:14">
      <c r="A95" s="457" t="str">
        <f t="shared" ref="A95:A120" si="7">TRIM(B95)&amp;TRIM(C95)</f>
        <v>NBMX8534G</v>
      </c>
      <c r="B95" s="458" t="s">
        <v>563</v>
      </c>
      <c r="C95" s="458" t="s">
        <v>319</v>
      </c>
      <c r="D95" s="458">
        <v>1.042</v>
      </c>
      <c r="E95" s="459">
        <v>7.1999999999999995E-2</v>
      </c>
      <c r="F95" s="459">
        <v>7.0999999999999994E-2</v>
      </c>
      <c r="G95" s="459">
        <v>1.6060000000000001</v>
      </c>
      <c r="H95" s="460">
        <v>1.248</v>
      </c>
      <c r="I95" s="461">
        <v>0.12</v>
      </c>
      <c r="J95" s="178">
        <v>1.903</v>
      </c>
      <c r="K95" s="178">
        <f>+Ydz[[#This Row],[1Y]]+Ydz[[#This Row],[2H]]+Ydz[[#This Row],[3N]]</f>
        <v>2.72</v>
      </c>
      <c r="L95" s="178">
        <f>+IF(SUMIFS(U:U,S:S,Ydz[[#This Row],[Fabric]],T:T,Ydz[[#This Row],[Size]])=0,Ydz[[#This Row],[6W-TTS]]*91%,SUMIFS(U:U,S:S,Ydz[[#This Row],[Fabric]],T:T,Ydz[[#This Row],[Size]]))</f>
        <v>1.73173</v>
      </c>
      <c r="M95" s="462">
        <v>44568</v>
      </c>
      <c r="N95" s="461"/>
    </row>
    <row r="96" spans="1:14">
      <c r="A96" s="457" t="str">
        <f t="shared" si="7"/>
        <v>NBMX8532G</v>
      </c>
      <c r="B96" s="458" t="s">
        <v>563</v>
      </c>
      <c r="C96" s="458" t="s">
        <v>320</v>
      </c>
      <c r="D96" s="458">
        <v>1.042</v>
      </c>
      <c r="E96" s="459">
        <v>7.1999999999999995E-2</v>
      </c>
      <c r="F96" s="459">
        <v>7.0999999999999994E-2</v>
      </c>
      <c r="G96" s="459">
        <v>1.0489999999999999</v>
      </c>
      <c r="H96" s="460">
        <v>1.248</v>
      </c>
      <c r="I96" s="461">
        <v>0.12</v>
      </c>
      <c r="J96" s="178">
        <v>1.903</v>
      </c>
      <c r="K96" s="178">
        <f>+Ydz[[#This Row],[1Y]]+Ydz[[#This Row],[2H]]+Ydz[[#This Row],[3N]]</f>
        <v>2.1630000000000003</v>
      </c>
      <c r="L96" s="178">
        <f>+IF(SUMIFS(U:U,S:S,Ydz[[#This Row],[Fabric]],T:T,Ydz[[#This Row],[Size]])=0,Ydz[[#This Row],[6W-TTS]]*91%,SUMIFS(U:U,S:S,Ydz[[#This Row],[Fabric]],T:T,Ydz[[#This Row],[Size]]))</f>
        <v>1.73173</v>
      </c>
      <c r="M96" s="462">
        <v>44568</v>
      </c>
      <c r="N96" s="461"/>
    </row>
    <row r="97" spans="1:14">
      <c r="A97" s="457" t="str">
        <f t="shared" si="7"/>
        <v>NBMX8534C</v>
      </c>
      <c r="B97" s="458" t="s">
        <v>563</v>
      </c>
      <c r="C97" s="458" t="s">
        <v>287</v>
      </c>
      <c r="D97" s="458">
        <v>0.86799999999999999</v>
      </c>
      <c r="E97" s="459">
        <v>7.0000000000000007E-2</v>
      </c>
      <c r="F97" s="459">
        <v>7.0999999999999994E-2</v>
      </c>
      <c r="G97" s="459">
        <v>0.83299999999999996</v>
      </c>
      <c r="H97" s="460">
        <v>1.248</v>
      </c>
      <c r="I97" s="461">
        <v>9.9000000000000005E-2</v>
      </c>
      <c r="J97" s="178">
        <v>1.903</v>
      </c>
      <c r="K97" s="178">
        <f>+Ydz[[#This Row],[1Y]]+Ydz[[#This Row],[2H]]+Ydz[[#This Row],[3N]]</f>
        <v>1.7709999999999999</v>
      </c>
      <c r="L97" s="178">
        <f>+IF(SUMIFS(U:U,S:S,Ydz[[#This Row],[Fabric]],T:T,Ydz[[#This Row],[Size]])=0,Ydz[[#This Row],[6W-TTS]]*91%,SUMIFS(U:U,S:S,Ydz[[#This Row],[Fabric]],T:T,Ydz[[#This Row],[Size]]))</f>
        <v>1.73173</v>
      </c>
      <c r="M97" s="462">
        <v>44568</v>
      </c>
      <c r="N97" s="461"/>
    </row>
    <row r="98" spans="1:14">
      <c r="A98" s="457" t="str">
        <f t="shared" si="7"/>
        <v>NBMX8536C</v>
      </c>
      <c r="B98" s="458" t="s">
        <v>563</v>
      </c>
      <c r="C98" s="458" t="s">
        <v>288</v>
      </c>
      <c r="D98" s="458">
        <v>0.91900000000000004</v>
      </c>
      <c r="E98" s="459">
        <v>7.0000000000000007E-2</v>
      </c>
      <c r="F98" s="459">
        <v>7.0999999999999994E-2</v>
      </c>
      <c r="G98" s="459">
        <v>1.0049999999999999</v>
      </c>
      <c r="H98" s="460">
        <v>1.248</v>
      </c>
      <c r="I98" s="461">
        <v>0.09</v>
      </c>
      <c r="J98" s="178">
        <v>1.903</v>
      </c>
      <c r="K98" s="178">
        <f>+Ydz[[#This Row],[1Y]]+Ydz[[#This Row],[2H]]+Ydz[[#This Row],[3N]]</f>
        <v>1.994</v>
      </c>
      <c r="L98" s="178">
        <f>+IF(SUMIFS(U:U,S:S,Ydz[[#This Row],[Fabric]],T:T,Ydz[[#This Row],[Size]])=0,Ydz[[#This Row],[6W-TTS]]*91%,SUMIFS(U:U,S:S,Ydz[[#This Row],[Fabric]],T:T,Ydz[[#This Row],[Size]]))</f>
        <v>1.73173</v>
      </c>
      <c r="M98" s="462">
        <v>44568</v>
      </c>
      <c r="N98" s="461"/>
    </row>
    <row r="99" spans="1:14">
      <c r="A99" s="457" t="str">
        <f t="shared" si="7"/>
        <v>NBMX8538C</v>
      </c>
      <c r="B99" s="458" t="s">
        <v>563</v>
      </c>
      <c r="C99" s="458" t="s">
        <v>289</v>
      </c>
      <c r="D99" s="458">
        <v>1.044</v>
      </c>
      <c r="E99" s="459">
        <v>7.0000000000000007E-2</v>
      </c>
      <c r="F99" s="459">
        <v>7.0999999999999994E-2</v>
      </c>
      <c r="G99" s="459">
        <v>1.046</v>
      </c>
      <c r="H99" s="460">
        <v>1.248</v>
      </c>
      <c r="I99" s="461">
        <v>0.10199999999999999</v>
      </c>
      <c r="J99" s="178">
        <v>1.903</v>
      </c>
      <c r="K99" s="178">
        <f>+Ydz[[#This Row],[1Y]]+Ydz[[#This Row],[2H]]+Ydz[[#This Row],[3N]]</f>
        <v>2.16</v>
      </c>
      <c r="L99" s="178">
        <f>+IF(SUMIFS(U:U,S:S,Ydz[[#This Row],[Fabric]],T:T,Ydz[[#This Row],[Size]])=0,Ydz[[#This Row],[6W-TTS]]*91%,SUMIFS(U:U,S:S,Ydz[[#This Row],[Fabric]],T:T,Ydz[[#This Row],[Size]]))</f>
        <v>1.73173</v>
      </c>
      <c r="M99" s="462">
        <v>44568</v>
      </c>
      <c r="N99" s="461"/>
    </row>
    <row r="100" spans="1:14">
      <c r="A100" s="457" t="str">
        <f t="shared" si="7"/>
        <v>NBMX8540C</v>
      </c>
      <c r="B100" s="458" t="s">
        <v>563</v>
      </c>
      <c r="C100" s="458" t="s">
        <v>290</v>
      </c>
      <c r="D100" s="458">
        <v>1.1000000000000001</v>
      </c>
      <c r="E100" s="459">
        <v>7.0000000000000007E-2</v>
      </c>
      <c r="F100" s="459">
        <v>7.0999999999999994E-2</v>
      </c>
      <c r="G100" s="459">
        <v>1.083</v>
      </c>
      <c r="H100" s="460">
        <v>1.248</v>
      </c>
      <c r="I100" s="461">
        <v>0.10199999999999999</v>
      </c>
      <c r="J100" s="178">
        <v>1.903</v>
      </c>
      <c r="K100" s="178">
        <f>+Ydz[[#This Row],[1Y]]+Ydz[[#This Row],[2H]]+Ydz[[#This Row],[3N]]</f>
        <v>2.2530000000000001</v>
      </c>
      <c r="L100" s="178">
        <f>+IF(SUMIFS(U:U,S:S,Ydz[[#This Row],[Fabric]],T:T,Ydz[[#This Row],[Size]])=0,Ydz[[#This Row],[6W-TTS]]*91%,SUMIFS(U:U,S:S,Ydz[[#This Row],[Fabric]],T:T,Ydz[[#This Row],[Size]]))</f>
        <v>1.73173</v>
      </c>
      <c r="M100" s="462">
        <v>44568</v>
      </c>
      <c r="N100" s="461"/>
    </row>
    <row r="101" spans="1:14">
      <c r="A101" s="457" t="str">
        <f t="shared" si="7"/>
        <v>NBMX8542C</v>
      </c>
      <c r="B101" s="458" t="s">
        <v>563</v>
      </c>
      <c r="C101" s="458" t="s">
        <v>291</v>
      </c>
      <c r="D101" s="458">
        <v>1.248</v>
      </c>
      <c r="E101" s="459">
        <v>7.0000000000000007E-2</v>
      </c>
      <c r="F101" s="459">
        <v>7.0999999999999994E-2</v>
      </c>
      <c r="G101" s="459">
        <v>1.123</v>
      </c>
      <c r="H101" s="460">
        <v>1.248</v>
      </c>
      <c r="I101" s="461">
        <v>0.10199999999999999</v>
      </c>
      <c r="J101" s="178">
        <v>1.903</v>
      </c>
      <c r="K101" s="178">
        <f>+Ydz[[#This Row],[1Y]]+Ydz[[#This Row],[2H]]+Ydz[[#This Row],[3N]]</f>
        <v>2.4409999999999998</v>
      </c>
      <c r="L101" s="178">
        <f>+IF(SUMIFS(U:U,S:S,Ydz[[#This Row],[Fabric]],T:T,Ydz[[#This Row],[Size]])=0,Ydz[[#This Row],[6W-TTS]]*91%,SUMIFS(U:U,S:S,Ydz[[#This Row],[Fabric]],T:T,Ydz[[#This Row],[Size]]))</f>
        <v>1.73173</v>
      </c>
      <c r="M101" s="462">
        <v>44568</v>
      </c>
      <c r="N101" s="461"/>
    </row>
    <row r="102" spans="1:14">
      <c r="A102" s="457" t="str">
        <f t="shared" si="7"/>
        <v>NBMX8534D</v>
      </c>
      <c r="B102" s="458" t="s">
        <v>563</v>
      </c>
      <c r="C102" s="458" t="s">
        <v>294</v>
      </c>
      <c r="D102" s="458">
        <v>0.89100000000000001</v>
      </c>
      <c r="E102" s="459">
        <v>7.0000000000000007E-2</v>
      </c>
      <c r="F102" s="459">
        <v>7.0999999999999994E-2</v>
      </c>
      <c r="G102" s="459">
        <v>1.014</v>
      </c>
      <c r="H102" s="460">
        <v>1.248</v>
      </c>
      <c r="I102" s="461">
        <v>9.9000000000000005E-2</v>
      </c>
      <c r="J102" s="178">
        <v>1.903</v>
      </c>
      <c r="K102" s="178">
        <f>+Ydz[[#This Row],[1Y]]+Ydz[[#This Row],[2H]]+Ydz[[#This Row],[3N]]</f>
        <v>1.9750000000000001</v>
      </c>
      <c r="L102" s="178">
        <f>+IF(SUMIFS(U:U,S:S,Ydz[[#This Row],[Fabric]],T:T,Ydz[[#This Row],[Size]])=0,Ydz[[#This Row],[6W-TTS]]*91%,SUMIFS(U:U,S:S,Ydz[[#This Row],[Fabric]],T:T,Ydz[[#This Row],[Size]]))</f>
        <v>1.73173</v>
      </c>
      <c r="M102" s="462">
        <v>44568</v>
      </c>
      <c r="N102" s="461"/>
    </row>
    <row r="103" spans="1:14">
      <c r="A103" s="457" t="str">
        <f t="shared" si="7"/>
        <v>NBMX8536D</v>
      </c>
      <c r="B103" s="458" t="s">
        <v>563</v>
      </c>
      <c r="C103" s="458" t="s">
        <v>295</v>
      </c>
      <c r="D103" s="458">
        <v>1.0249999999999999</v>
      </c>
      <c r="E103" s="459">
        <v>7.0000000000000007E-2</v>
      </c>
      <c r="F103" s="459">
        <v>7.0999999999999994E-2</v>
      </c>
      <c r="G103" s="459">
        <v>1.0509999999999999</v>
      </c>
      <c r="H103" s="460">
        <v>1.248</v>
      </c>
      <c r="I103" s="461">
        <v>9.9000000000000005E-2</v>
      </c>
      <c r="J103" s="178">
        <v>1.903</v>
      </c>
      <c r="K103" s="178">
        <f>+Ydz[[#This Row],[1Y]]+Ydz[[#This Row],[2H]]+Ydz[[#This Row],[3N]]</f>
        <v>2.1459999999999999</v>
      </c>
      <c r="L103" s="178">
        <f>+IF(SUMIFS(U:U,S:S,Ydz[[#This Row],[Fabric]],T:T,Ydz[[#This Row],[Size]])=0,Ydz[[#This Row],[6W-TTS]]*91%,SUMIFS(U:U,S:S,Ydz[[#This Row],[Fabric]],T:T,Ydz[[#This Row],[Size]]))</f>
        <v>1.73173</v>
      </c>
      <c r="M103" s="462">
        <v>44568</v>
      </c>
      <c r="N103" s="461"/>
    </row>
    <row r="104" spans="1:14">
      <c r="A104" s="457" t="str">
        <f t="shared" si="7"/>
        <v>NBMX8538D</v>
      </c>
      <c r="B104" s="458" t="s">
        <v>563</v>
      </c>
      <c r="C104" s="458" t="s">
        <v>322</v>
      </c>
      <c r="D104" s="458">
        <v>1.0860000000000001</v>
      </c>
      <c r="E104" s="459">
        <v>7.0000000000000007E-2</v>
      </c>
      <c r="F104" s="459">
        <v>7.0999999999999994E-2</v>
      </c>
      <c r="G104" s="459">
        <v>1.0900000000000001</v>
      </c>
      <c r="H104" s="460">
        <v>1.248</v>
      </c>
      <c r="I104" s="461">
        <v>0.113</v>
      </c>
      <c r="J104" s="178">
        <v>1.903</v>
      </c>
      <c r="K104" s="178">
        <f>+Ydz[[#This Row],[1Y]]+Ydz[[#This Row],[2H]]+Ydz[[#This Row],[3N]]</f>
        <v>2.2460000000000004</v>
      </c>
      <c r="L104" s="178">
        <f>+IF(SUMIFS(U:U,S:S,Ydz[[#This Row],[Fabric]],T:T,Ydz[[#This Row],[Size]])=0,Ydz[[#This Row],[6W-TTS]]*91%,SUMIFS(U:U,S:S,Ydz[[#This Row],[Fabric]],T:T,Ydz[[#This Row],[Size]]))</f>
        <v>1.73173</v>
      </c>
      <c r="M104" s="462">
        <v>44568</v>
      </c>
      <c r="N104" s="461"/>
    </row>
    <row r="105" spans="1:14">
      <c r="A105" s="457" t="str">
        <f t="shared" si="7"/>
        <v>NBMX8540D</v>
      </c>
      <c r="B105" s="458" t="s">
        <v>563</v>
      </c>
      <c r="C105" s="458" t="s">
        <v>323</v>
      </c>
      <c r="D105" s="458">
        <v>1.141</v>
      </c>
      <c r="E105" s="459">
        <v>7.0000000000000007E-2</v>
      </c>
      <c r="F105" s="459">
        <v>7.0999999999999994E-2</v>
      </c>
      <c r="G105" s="459">
        <v>1.1279999999999999</v>
      </c>
      <c r="H105" s="460">
        <v>1.248</v>
      </c>
      <c r="I105" s="461">
        <v>0.113</v>
      </c>
      <c r="J105" s="178">
        <v>1.903</v>
      </c>
      <c r="K105" s="178">
        <f>+Ydz[[#This Row],[1Y]]+Ydz[[#This Row],[2H]]+Ydz[[#This Row],[3N]]</f>
        <v>2.339</v>
      </c>
      <c r="L105" s="178">
        <f>+IF(SUMIFS(U:U,S:S,Ydz[[#This Row],[Fabric]],T:T,Ydz[[#This Row],[Size]])=0,Ydz[[#This Row],[6W-TTS]]*91%,SUMIFS(U:U,S:S,Ydz[[#This Row],[Fabric]],T:T,Ydz[[#This Row],[Size]]))</f>
        <v>1.73173</v>
      </c>
      <c r="M105" s="462">
        <v>44568</v>
      </c>
      <c r="N105" s="461"/>
    </row>
    <row r="106" spans="1:14">
      <c r="A106" s="457" t="str">
        <f t="shared" si="7"/>
        <v>NBMX8542D</v>
      </c>
      <c r="B106" s="458" t="s">
        <v>563</v>
      </c>
      <c r="C106" s="458" t="s">
        <v>324</v>
      </c>
      <c r="D106" s="458">
        <v>1.304</v>
      </c>
      <c r="E106" s="459">
        <v>7.0000000000000007E-2</v>
      </c>
      <c r="F106" s="459">
        <v>7.0999999999999994E-2</v>
      </c>
      <c r="G106" s="459">
        <v>1.397</v>
      </c>
      <c r="H106" s="460">
        <v>1.248</v>
      </c>
      <c r="I106" s="461">
        <v>0.113</v>
      </c>
      <c r="J106" s="178">
        <v>1.903</v>
      </c>
      <c r="K106" s="178">
        <f>+Ydz[[#This Row],[1Y]]+Ydz[[#This Row],[2H]]+Ydz[[#This Row],[3N]]</f>
        <v>2.7709999999999999</v>
      </c>
      <c r="L106" s="178">
        <f>+IF(SUMIFS(U:U,S:S,Ydz[[#This Row],[Fabric]],T:T,Ydz[[#This Row],[Size]])=0,Ydz[[#This Row],[6W-TTS]]*91%,SUMIFS(U:U,S:S,Ydz[[#This Row],[Fabric]],T:T,Ydz[[#This Row],[Size]]))</f>
        <v>1.73173</v>
      </c>
      <c r="M106" s="462">
        <v>44568</v>
      </c>
      <c r="N106" s="461"/>
    </row>
    <row r="107" spans="1:14">
      <c r="A107" s="457" t="str">
        <f t="shared" si="7"/>
        <v>NBMX8534DD</v>
      </c>
      <c r="B107" s="458" t="s">
        <v>563</v>
      </c>
      <c r="C107" s="458" t="s">
        <v>301</v>
      </c>
      <c r="D107" s="458">
        <v>0.91400000000000003</v>
      </c>
      <c r="E107" s="459">
        <v>7.0000000000000007E-2</v>
      </c>
      <c r="F107" s="459">
        <v>7.0999999999999994E-2</v>
      </c>
      <c r="G107" s="459">
        <v>1.141</v>
      </c>
      <c r="H107" s="460">
        <v>1.248</v>
      </c>
      <c r="I107" s="461">
        <v>0.114</v>
      </c>
      <c r="J107" s="178">
        <v>1.903</v>
      </c>
      <c r="K107" s="178">
        <f>+Ydz[[#This Row],[1Y]]+Ydz[[#This Row],[2H]]+Ydz[[#This Row],[3N]]</f>
        <v>2.125</v>
      </c>
      <c r="L107" s="178">
        <f>+IF(SUMIFS(U:U,S:S,Ydz[[#This Row],[Fabric]],T:T,Ydz[[#This Row],[Size]])=0,Ydz[[#This Row],[6W-TTS]]*91%,SUMIFS(U:U,S:S,Ydz[[#This Row],[Fabric]],T:T,Ydz[[#This Row],[Size]]))</f>
        <v>1.73173</v>
      </c>
      <c r="M107" s="462">
        <v>44568</v>
      </c>
      <c r="N107" s="461"/>
    </row>
    <row r="108" spans="1:14">
      <c r="A108" s="457" t="str">
        <f t="shared" si="7"/>
        <v>NBMX8536DD</v>
      </c>
      <c r="B108" s="458" t="s">
        <v>563</v>
      </c>
      <c r="C108" s="458" t="s">
        <v>302</v>
      </c>
      <c r="D108" s="458">
        <v>0.97</v>
      </c>
      <c r="E108" s="459">
        <v>7.0000000000000007E-2</v>
      </c>
      <c r="F108" s="459">
        <v>7.0999999999999994E-2</v>
      </c>
      <c r="G108" s="459">
        <v>1.1739999999999999</v>
      </c>
      <c r="H108" s="460">
        <v>1.248</v>
      </c>
      <c r="I108" s="461">
        <v>0.114</v>
      </c>
      <c r="J108" s="178">
        <v>1.903</v>
      </c>
      <c r="K108" s="178">
        <f>+Ydz[[#This Row],[1Y]]+Ydz[[#This Row],[2H]]+Ydz[[#This Row],[3N]]</f>
        <v>2.214</v>
      </c>
      <c r="L108" s="178">
        <f>+IF(SUMIFS(U:U,S:S,Ydz[[#This Row],[Fabric]],T:T,Ydz[[#This Row],[Size]])=0,Ydz[[#This Row],[6W-TTS]]*91%,SUMIFS(U:U,S:S,Ydz[[#This Row],[Fabric]],T:T,Ydz[[#This Row],[Size]]))</f>
        <v>1.73173</v>
      </c>
      <c r="M108" s="462">
        <v>44568</v>
      </c>
      <c r="N108" s="461"/>
    </row>
    <row r="109" spans="1:14">
      <c r="A109" s="457" t="str">
        <f t="shared" si="7"/>
        <v>NBMX8538DD</v>
      </c>
      <c r="B109" s="458" t="s">
        <v>563</v>
      </c>
      <c r="C109" s="458" t="s">
        <v>303</v>
      </c>
      <c r="D109" s="458">
        <v>1.03</v>
      </c>
      <c r="E109" s="459">
        <v>7.0000000000000007E-2</v>
      </c>
      <c r="F109" s="459">
        <v>7.0999999999999994E-2</v>
      </c>
      <c r="G109" s="459">
        <v>1.452</v>
      </c>
      <c r="H109" s="460">
        <v>1.248</v>
      </c>
      <c r="I109" s="461">
        <v>0.124</v>
      </c>
      <c r="J109" s="178">
        <v>1.903</v>
      </c>
      <c r="K109" s="178">
        <f>+Ydz[[#This Row],[1Y]]+Ydz[[#This Row],[2H]]+Ydz[[#This Row],[3N]]</f>
        <v>2.552</v>
      </c>
      <c r="L109" s="178">
        <f>+IF(SUMIFS(U:U,S:S,Ydz[[#This Row],[Fabric]],T:T,Ydz[[#This Row],[Size]])=0,Ydz[[#This Row],[6W-TTS]]*91%,SUMIFS(U:U,S:S,Ydz[[#This Row],[Fabric]],T:T,Ydz[[#This Row],[Size]]))</f>
        <v>1.73173</v>
      </c>
      <c r="M109" s="462">
        <v>44568</v>
      </c>
      <c r="N109" s="461"/>
    </row>
    <row r="110" spans="1:14">
      <c r="A110" s="457" t="str">
        <f t="shared" si="7"/>
        <v>NBMX8540DD</v>
      </c>
      <c r="B110" s="458" t="s">
        <v>563</v>
      </c>
      <c r="C110" s="458" t="s">
        <v>304</v>
      </c>
      <c r="D110" s="458">
        <v>1.1879999999999999</v>
      </c>
      <c r="E110" s="459">
        <v>7.0000000000000007E-2</v>
      </c>
      <c r="F110" s="459">
        <v>7.0999999999999994E-2</v>
      </c>
      <c r="G110" s="459">
        <v>1.5009999999999999</v>
      </c>
      <c r="H110" s="460">
        <v>1.248</v>
      </c>
      <c r="I110" s="461">
        <v>0.124</v>
      </c>
      <c r="J110" s="178">
        <v>1.903</v>
      </c>
      <c r="K110" s="178">
        <f>+Ydz[[#This Row],[1Y]]+Ydz[[#This Row],[2H]]+Ydz[[#This Row],[3N]]</f>
        <v>2.7589999999999999</v>
      </c>
      <c r="L110" s="178">
        <f>+IF(SUMIFS(U:U,S:S,Ydz[[#This Row],[Fabric]],T:T,Ydz[[#This Row],[Size]])=0,Ydz[[#This Row],[6W-TTS]]*91%,SUMIFS(U:U,S:S,Ydz[[#This Row],[Fabric]],T:T,Ydz[[#This Row],[Size]]))</f>
        <v>1.73173</v>
      </c>
      <c r="M110" s="462">
        <v>44568</v>
      </c>
      <c r="N110" s="461"/>
    </row>
    <row r="111" spans="1:14">
      <c r="A111" s="457" t="str">
        <f t="shared" si="7"/>
        <v>NBMX8542DD</v>
      </c>
      <c r="B111" s="458" t="s">
        <v>563</v>
      </c>
      <c r="C111" s="458" t="s">
        <v>305</v>
      </c>
      <c r="D111" s="458">
        <v>1.248</v>
      </c>
      <c r="E111" s="459">
        <v>7.0000000000000007E-2</v>
      </c>
      <c r="F111" s="459">
        <v>7.0999999999999994E-2</v>
      </c>
      <c r="G111" s="459">
        <v>1.5469999999999999</v>
      </c>
      <c r="H111" s="460">
        <v>1.248</v>
      </c>
      <c r="I111" s="461">
        <v>0.124</v>
      </c>
      <c r="J111" s="178">
        <v>1.903</v>
      </c>
      <c r="K111" s="178">
        <f>+Ydz[[#This Row],[1Y]]+Ydz[[#This Row],[2H]]+Ydz[[#This Row],[3N]]</f>
        <v>2.8650000000000002</v>
      </c>
      <c r="L111" s="178">
        <f>+IF(SUMIFS(U:U,S:S,Ydz[[#This Row],[Fabric]],T:T,Ydz[[#This Row],[Size]])=0,Ydz[[#This Row],[6W-TTS]]*91%,SUMIFS(U:U,S:S,Ydz[[#This Row],[Fabric]],T:T,Ydz[[#This Row],[Size]]))</f>
        <v>1.73173</v>
      </c>
      <c r="M111" s="462">
        <v>44568</v>
      </c>
      <c r="N111" s="461"/>
    </row>
    <row r="112" spans="1:14">
      <c r="A112" s="457" t="str">
        <f t="shared" si="7"/>
        <v>NBMX85343D</v>
      </c>
      <c r="B112" s="458" t="s">
        <v>563</v>
      </c>
      <c r="C112" s="458" t="s">
        <v>308</v>
      </c>
      <c r="D112" s="458">
        <v>1.0069999999999999</v>
      </c>
      <c r="E112" s="459">
        <v>7.0000000000000007E-2</v>
      </c>
      <c r="F112" s="459">
        <v>7.0999999999999994E-2</v>
      </c>
      <c r="G112" s="459">
        <v>1.5469999999999999</v>
      </c>
      <c r="H112" s="460">
        <v>1.248</v>
      </c>
      <c r="I112" s="461">
        <v>9.9000000000000005E-2</v>
      </c>
      <c r="J112" s="178">
        <v>1.903</v>
      </c>
      <c r="K112" s="178">
        <f>+Ydz[[#This Row],[1Y]]+Ydz[[#This Row],[2H]]+Ydz[[#This Row],[3N]]</f>
        <v>2.6239999999999997</v>
      </c>
      <c r="L112" s="178">
        <f>+IF(SUMIFS(U:U,S:S,Ydz[[#This Row],[Fabric]],T:T,Ydz[[#This Row],[Size]])=0,Ydz[[#This Row],[6W-TTS]]*91%,SUMIFS(U:U,S:S,Ydz[[#This Row],[Fabric]],T:T,Ydz[[#This Row],[Size]]))</f>
        <v>1.73173</v>
      </c>
      <c r="M112" s="462">
        <v>44568</v>
      </c>
      <c r="N112" s="461"/>
    </row>
    <row r="113" spans="1:14">
      <c r="A113" s="457" t="str">
        <f t="shared" si="7"/>
        <v>NBMX85363D</v>
      </c>
      <c r="B113" s="458" t="s">
        <v>563</v>
      </c>
      <c r="C113" s="458" t="s">
        <v>310</v>
      </c>
      <c r="D113" s="458">
        <v>1.0069999999999999</v>
      </c>
      <c r="E113" s="459">
        <v>7.0000000000000007E-2</v>
      </c>
      <c r="F113" s="459">
        <v>7.0999999999999994E-2</v>
      </c>
      <c r="G113" s="459">
        <v>1.552</v>
      </c>
      <c r="H113" s="460">
        <v>1.248</v>
      </c>
      <c r="I113" s="461">
        <v>0.12</v>
      </c>
      <c r="J113" s="178">
        <v>1.903</v>
      </c>
      <c r="K113" s="178">
        <f>+Ydz[[#This Row],[1Y]]+Ydz[[#This Row],[2H]]+Ydz[[#This Row],[3N]]</f>
        <v>2.629</v>
      </c>
      <c r="L113" s="178">
        <f>+IF(SUMIFS(U:U,S:S,Ydz[[#This Row],[Fabric]],T:T,Ydz[[#This Row],[Size]])=0,Ydz[[#This Row],[6W-TTS]]*91%,SUMIFS(U:U,S:S,Ydz[[#This Row],[Fabric]],T:T,Ydz[[#This Row],[Size]]))</f>
        <v>1.73173</v>
      </c>
      <c r="M113" s="462">
        <v>44568</v>
      </c>
      <c r="N113" s="461"/>
    </row>
    <row r="114" spans="1:14">
      <c r="A114" s="457" t="str">
        <f t="shared" si="7"/>
        <v>NBMX85383D</v>
      </c>
      <c r="B114" s="458" t="s">
        <v>563</v>
      </c>
      <c r="C114" s="458" t="s">
        <v>311</v>
      </c>
      <c r="D114" s="458">
        <v>1.0720000000000001</v>
      </c>
      <c r="E114" s="459">
        <v>7.0000000000000007E-2</v>
      </c>
      <c r="F114" s="459">
        <v>7.0999999999999994E-2</v>
      </c>
      <c r="G114" s="459">
        <v>1.5980000000000001</v>
      </c>
      <c r="H114" s="460">
        <v>1.248</v>
      </c>
      <c r="I114" s="461">
        <v>0.12</v>
      </c>
      <c r="J114" s="178">
        <v>1.903</v>
      </c>
      <c r="K114" s="178">
        <f>+Ydz[[#This Row],[1Y]]+Ydz[[#This Row],[2H]]+Ydz[[#This Row],[3N]]</f>
        <v>2.74</v>
      </c>
      <c r="L114" s="178">
        <f>+IF(SUMIFS(U:U,S:S,Ydz[[#This Row],[Fabric]],T:T,Ydz[[#This Row],[Size]])=0,Ydz[[#This Row],[6W-TTS]]*91%,SUMIFS(U:U,S:S,Ydz[[#This Row],[Fabric]],T:T,Ydz[[#This Row],[Size]]))</f>
        <v>1.73173</v>
      </c>
      <c r="M114" s="462">
        <v>44568</v>
      </c>
      <c r="N114" s="461"/>
    </row>
    <row r="115" spans="1:14">
      <c r="A115" s="457" t="str">
        <f t="shared" si="7"/>
        <v>NBMX85403D</v>
      </c>
      <c r="B115" s="458" t="s">
        <v>563</v>
      </c>
      <c r="C115" s="458" t="s">
        <v>312</v>
      </c>
      <c r="D115" s="458">
        <v>1.2569999999999999</v>
      </c>
      <c r="E115" s="459">
        <v>7.0000000000000007E-2</v>
      </c>
      <c r="F115" s="459">
        <v>7.0999999999999994E-2</v>
      </c>
      <c r="G115" s="459">
        <v>1.659</v>
      </c>
      <c r="H115" s="460">
        <v>1.248</v>
      </c>
      <c r="I115" s="461">
        <v>0.12</v>
      </c>
      <c r="J115" s="178">
        <v>1.903</v>
      </c>
      <c r="K115" s="178">
        <f>+Ydz[[#This Row],[1Y]]+Ydz[[#This Row],[2H]]+Ydz[[#This Row],[3N]]</f>
        <v>2.9859999999999998</v>
      </c>
      <c r="L115" s="178">
        <f>+IF(SUMIFS(U:U,S:S,Ydz[[#This Row],[Fabric]],T:T,Ydz[[#This Row],[Size]])=0,Ydz[[#This Row],[6W-TTS]]*91%,SUMIFS(U:U,S:S,Ydz[[#This Row],[Fabric]],T:T,Ydz[[#This Row],[Size]]))</f>
        <v>1.73173</v>
      </c>
      <c r="M115" s="462">
        <v>44568</v>
      </c>
      <c r="N115" s="461"/>
    </row>
    <row r="116" spans="1:14">
      <c r="A116" s="457" t="str">
        <f t="shared" si="7"/>
        <v>NBMX85423D</v>
      </c>
      <c r="B116" s="458" t="s">
        <v>563</v>
      </c>
      <c r="C116" s="458" t="s">
        <v>313</v>
      </c>
      <c r="D116" s="458">
        <v>1.327</v>
      </c>
      <c r="E116" s="459">
        <v>7.0000000000000007E-2</v>
      </c>
      <c r="F116" s="459">
        <v>7.0999999999999994E-2</v>
      </c>
      <c r="G116" s="459">
        <v>1.698</v>
      </c>
      <c r="H116" s="460">
        <v>1.248</v>
      </c>
      <c r="I116" s="461">
        <v>0.12</v>
      </c>
      <c r="J116" s="178">
        <v>1.903</v>
      </c>
      <c r="K116" s="178">
        <f>+Ydz[[#This Row],[1Y]]+Ydz[[#This Row],[2H]]+Ydz[[#This Row],[3N]]</f>
        <v>3.0949999999999998</v>
      </c>
      <c r="L116" s="178">
        <f>+IF(SUMIFS(U:U,S:S,Ydz[[#This Row],[Fabric]],T:T,Ydz[[#This Row],[Size]])=0,Ydz[[#This Row],[6W-TTS]]*91%,SUMIFS(U:U,S:S,Ydz[[#This Row],[Fabric]],T:T,Ydz[[#This Row],[Size]]))</f>
        <v>1.73173</v>
      </c>
      <c r="M116" s="462">
        <v>44568</v>
      </c>
      <c r="N116" s="461"/>
    </row>
    <row r="117" spans="1:14">
      <c r="A117" s="457" t="str">
        <f t="shared" si="7"/>
        <v>NBMX8532C</v>
      </c>
      <c r="B117" s="458" t="s">
        <v>563</v>
      </c>
      <c r="C117" s="458" t="s">
        <v>325</v>
      </c>
      <c r="D117" s="458">
        <v>0.86799999999999999</v>
      </c>
      <c r="E117" s="459">
        <v>7.0000000000000007E-2</v>
      </c>
      <c r="F117" s="459">
        <v>7.0999999999999994E-2</v>
      </c>
      <c r="G117" s="459">
        <v>0.83299999999999996</v>
      </c>
      <c r="H117" s="460">
        <v>1.248</v>
      </c>
      <c r="I117" s="461">
        <v>0.09</v>
      </c>
      <c r="J117" s="178">
        <v>1.903</v>
      </c>
      <c r="K117" s="178">
        <f>+Ydz[[#This Row],[1Y]]+Ydz[[#This Row],[2H]]+Ydz[[#This Row],[3N]]</f>
        <v>1.7709999999999999</v>
      </c>
      <c r="L117" s="178">
        <f>+IF(SUMIFS(U:U,S:S,Ydz[[#This Row],[Fabric]],T:T,Ydz[[#This Row],[Size]])=0,Ydz[[#This Row],[6W-TTS]]*91%,SUMIFS(U:U,S:S,Ydz[[#This Row],[Fabric]],T:T,Ydz[[#This Row],[Size]]))</f>
        <v>1.73173</v>
      </c>
      <c r="M117" s="462">
        <v>44568</v>
      </c>
      <c r="N117" s="461"/>
    </row>
    <row r="118" spans="1:14">
      <c r="A118" s="457" t="str">
        <f t="shared" si="7"/>
        <v>NBMX8532D</v>
      </c>
      <c r="B118" s="458" t="s">
        <v>563</v>
      </c>
      <c r="C118" s="458" t="s">
        <v>326</v>
      </c>
      <c r="D118" s="458">
        <v>0.89100000000000001</v>
      </c>
      <c r="E118" s="459">
        <v>7.0000000000000007E-2</v>
      </c>
      <c r="F118" s="459">
        <v>7.0999999999999994E-2</v>
      </c>
      <c r="G118" s="459">
        <v>1.014</v>
      </c>
      <c r="H118" s="460">
        <v>1.248</v>
      </c>
      <c r="I118" s="461">
        <v>9.9000000000000005E-2</v>
      </c>
      <c r="J118" s="178">
        <v>1.903</v>
      </c>
      <c r="K118" s="178">
        <f>+Ydz[[#This Row],[1Y]]+Ydz[[#This Row],[2H]]+Ydz[[#This Row],[3N]]</f>
        <v>1.9750000000000001</v>
      </c>
      <c r="L118" s="178">
        <f>+IF(SUMIFS(U:U,S:S,Ydz[[#This Row],[Fabric]],T:T,Ydz[[#This Row],[Size]])=0,Ydz[[#This Row],[6W-TTS]]*91%,SUMIFS(U:U,S:S,Ydz[[#This Row],[Fabric]],T:T,Ydz[[#This Row],[Size]]))</f>
        <v>1.73173</v>
      </c>
      <c r="M118" s="462">
        <v>44568</v>
      </c>
      <c r="N118" s="461"/>
    </row>
    <row r="119" spans="1:14">
      <c r="A119" s="457" t="str">
        <f t="shared" si="7"/>
        <v>NBMX8532DD</v>
      </c>
      <c r="B119" s="458" t="s">
        <v>563</v>
      </c>
      <c r="C119" s="458" t="s">
        <v>300</v>
      </c>
      <c r="D119" s="458">
        <v>0.91400000000000003</v>
      </c>
      <c r="E119" s="459">
        <v>7.0000000000000007E-2</v>
      </c>
      <c r="F119" s="459">
        <v>7.0999999999999994E-2</v>
      </c>
      <c r="G119" s="459">
        <v>1.141</v>
      </c>
      <c r="H119" s="460">
        <v>1.248</v>
      </c>
      <c r="I119" s="461">
        <v>0.114</v>
      </c>
      <c r="J119" s="178">
        <v>1.903</v>
      </c>
      <c r="K119" s="178">
        <f>+Ydz[[#This Row],[1Y]]+Ydz[[#This Row],[2H]]+Ydz[[#This Row],[3N]]</f>
        <v>2.125</v>
      </c>
      <c r="L119" s="178">
        <f>+IF(SUMIFS(U:U,S:S,Ydz[[#This Row],[Fabric]],T:T,Ydz[[#This Row],[Size]])=0,Ydz[[#This Row],[6W-TTS]]*91%,SUMIFS(U:U,S:S,Ydz[[#This Row],[Fabric]],T:T,Ydz[[#This Row],[Size]]))</f>
        <v>1.73173</v>
      </c>
      <c r="M119" s="462">
        <v>44568</v>
      </c>
      <c r="N119" s="461"/>
    </row>
    <row r="120" spans="1:14">
      <c r="A120" s="457" t="str">
        <f t="shared" si="7"/>
        <v>NBMX85323D</v>
      </c>
      <c r="B120" s="458" t="s">
        <v>563</v>
      </c>
      <c r="C120" s="458" t="s">
        <v>307</v>
      </c>
      <c r="D120" s="458">
        <v>1.0069999999999999</v>
      </c>
      <c r="E120" s="459">
        <v>7.0000000000000007E-2</v>
      </c>
      <c r="F120" s="459">
        <v>7.0999999999999994E-2</v>
      </c>
      <c r="G120" s="459">
        <v>1.014</v>
      </c>
      <c r="H120" s="460">
        <v>1.248</v>
      </c>
      <c r="I120" s="461">
        <v>9.9000000000000005E-2</v>
      </c>
      <c r="J120" s="178">
        <v>1.903</v>
      </c>
      <c r="K120" s="178">
        <f>+Ydz[[#This Row],[1Y]]+Ydz[[#This Row],[2H]]+Ydz[[#This Row],[3N]]</f>
        <v>2.0910000000000002</v>
      </c>
      <c r="L120" s="178">
        <f>+IF(SUMIFS(U:U,S:S,Ydz[[#This Row],[Fabric]],T:T,Ydz[[#This Row],[Size]])=0,Ydz[[#This Row],[6W-TTS]]*91%,SUMIFS(U:U,S:S,Ydz[[#This Row],[Fabric]],T:T,Ydz[[#This Row],[Size]]))</f>
        <v>1.73173</v>
      </c>
      <c r="M120" s="462">
        <v>44568</v>
      </c>
      <c r="N120" s="461"/>
    </row>
  </sheetData>
  <phoneticPr fontId="1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92D050"/>
  </sheetPr>
  <dimension ref="A1:G36"/>
  <sheetViews>
    <sheetView workbookViewId="0">
      <selection activeCell="B2" sqref="B2"/>
    </sheetView>
  </sheetViews>
  <sheetFormatPr defaultRowHeight="14.25"/>
  <cols>
    <col min="1" max="4" width="11" style="12" customWidth="1"/>
    <col min="5" max="5" width="13.75" style="12" customWidth="1"/>
    <col min="6" max="6" width="19" bestFit="1" customWidth="1"/>
  </cols>
  <sheetData>
    <row r="1" spans="1:7" ht="16.5">
      <c r="A1" s="12" t="s">
        <v>104</v>
      </c>
      <c r="B1" s="12" t="s">
        <v>105</v>
      </c>
      <c r="D1" s="12" t="s">
        <v>186</v>
      </c>
      <c r="E1" s="12" t="s">
        <v>187</v>
      </c>
      <c r="F1" s="129" t="s">
        <v>103</v>
      </c>
      <c r="G1" s="137" t="s">
        <v>107</v>
      </c>
    </row>
    <row r="2" spans="1:7">
      <c r="A2" s="12" t="s">
        <v>262</v>
      </c>
      <c r="B2" s="12" t="s">
        <v>264</v>
      </c>
      <c r="D2" s="12" t="s">
        <v>286</v>
      </c>
      <c r="E2" s="12" t="s">
        <v>286</v>
      </c>
    </row>
    <row r="3" spans="1:7">
      <c r="A3" s="12" t="s">
        <v>263</v>
      </c>
      <c r="B3" s="12" t="s">
        <v>264</v>
      </c>
      <c r="D3" s="12" t="s">
        <v>287</v>
      </c>
      <c r="E3" s="12" t="s">
        <v>287</v>
      </c>
      <c r="G3" s="12"/>
    </row>
    <row r="4" spans="1:7">
      <c r="D4" s="12" t="s">
        <v>288</v>
      </c>
      <c r="E4" s="12" t="s">
        <v>288</v>
      </c>
      <c r="G4" s="12"/>
    </row>
    <row r="5" spans="1:7">
      <c r="D5" s="12" t="s">
        <v>289</v>
      </c>
      <c r="E5" s="12" t="s">
        <v>289</v>
      </c>
      <c r="G5" s="12"/>
    </row>
    <row r="6" spans="1:7">
      <c r="D6" s="12" t="s">
        <v>290</v>
      </c>
      <c r="E6" s="12" t="s">
        <v>290</v>
      </c>
      <c r="G6" s="12"/>
    </row>
    <row r="7" spans="1:7">
      <c r="D7" s="12" t="s">
        <v>291</v>
      </c>
      <c r="E7" s="12" t="s">
        <v>291</v>
      </c>
      <c r="G7" s="12"/>
    </row>
    <row r="8" spans="1:7">
      <c r="D8" s="12" t="s">
        <v>292</v>
      </c>
      <c r="E8" s="12" t="s">
        <v>292</v>
      </c>
      <c r="G8" s="12"/>
    </row>
    <row r="9" spans="1:7">
      <c r="D9" s="12" t="s">
        <v>293</v>
      </c>
      <c r="E9" s="12" t="s">
        <v>293</v>
      </c>
      <c r="G9" s="12"/>
    </row>
    <row r="10" spans="1:7">
      <c r="D10" s="12" t="s">
        <v>294</v>
      </c>
      <c r="E10" s="12" t="s">
        <v>294</v>
      </c>
      <c r="G10" s="12"/>
    </row>
    <row r="11" spans="1:7">
      <c r="D11" s="12" t="s">
        <v>295</v>
      </c>
      <c r="E11" s="12" t="s">
        <v>295</v>
      </c>
      <c r="G11" s="12"/>
    </row>
    <row r="12" spans="1:7">
      <c r="D12" s="12" t="s">
        <v>322</v>
      </c>
      <c r="E12" s="12" t="s">
        <v>296</v>
      </c>
      <c r="G12" s="12"/>
    </row>
    <row r="13" spans="1:7">
      <c r="D13" s="12" t="s">
        <v>323</v>
      </c>
      <c r="E13" s="12" t="s">
        <v>297</v>
      </c>
      <c r="G13" s="12"/>
    </row>
    <row r="14" spans="1:7">
      <c r="D14" s="12" t="s">
        <v>324</v>
      </c>
      <c r="E14" s="12" t="s">
        <v>298</v>
      </c>
      <c r="G14" s="12"/>
    </row>
    <row r="15" spans="1:7">
      <c r="D15" s="12" t="s">
        <v>350</v>
      </c>
      <c r="E15" s="12" t="s">
        <v>299</v>
      </c>
      <c r="G15" s="12"/>
    </row>
    <row r="16" spans="1:7">
      <c r="D16" s="12" t="s">
        <v>300</v>
      </c>
      <c r="E16" s="12" t="s">
        <v>300</v>
      </c>
      <c r="G16" s="12"/>
    </row>
    <row r="17" spans="4:7">
      <c r="D17" s="12" t="s">
        <v>301</v>
      </c>
      <c r="E17" s="12" t="s">
        <v>301</v>
      </c>
      <c r="G17" s="12"/>
    </row>
    <row r="18" spans="4:7">
      <c r="D18" s="12" t="s">
        <v>302</v>
      </c>
      <c r="E18" s="12" t="s">
        <v>302</v>
      </c>
      <c r="G18" s="12"/>
    </row>
    <row r="19" spans="4:7">
      <c r="D19" s="12" t="s">
        <v>303</v>
      </c>
      <c r="E19" s="12" t="s">
        <v>303</v>
      </c>
      <c r="G19" s="12"/>
    </row>
    <row r="20" spans="4:7">
      <c r="D20" s="12" t="s">
        <v>304</v>
      </c>
      <c r="E20" s="12" t="s">
        <v>304</v>
      </c>
      <c r="G20" s="12"/>
    </row>
    <row r="21" spans="4:7">
      <c r="D21" s="12" t="s">
        <v>305</v>
      </c>
      <c r="E21" s="12" t="s">
        <v>305</v>
      </c>
      <c r="G21" s="12"/>
    </row>
    <row r="22" spans="4:7">
      <c r="D22" s="12" t="s">
        <v>306</v>
      </c>
      <c r="E22" s="12" t="s">
        <v>306</v>
      </c>
      <c r="G22" s="12"/>
    </row>
    <row r="23" spans="4:7">
      <c r="D23" s="12" t="s">
        <v>307</v>
      </c>
      <c r="E23" s="12" t="s">
        <v>343</v>
      </c>
      <c r="G23" s="12"/>
    </row>
    <row r="24" spans="4:7">
      <c r="D24" s="12" t="s">
        <v>308</v>
      </c>
      <c r="E24" s="12" t="s">
        <v>344</v>
      </c>
      <c r="G24" s="12"/>
    </row>
    <row r="25" spans="4:7">
      <c r="D25" s="12" t="s">
        <v>351</v>
      </c>
      <c r="E25" s="12" t="s">
        <v>309</v>
      </c>
      <c r="G25" s="12"/>
    </row>
    <row r="26" spans="4:7">
      <c r="D26" s="12" t="s">
        <v>310</v>
      </c>
      <c r="E26" s="12" t="s">
        <v>345</v>
      </c>
      <c r="G26" s="12"/>
    </row>
    <row r="27" spans="4:7">
      <c r="D27" s="12" t="s">
        <v>311</v>
      </c>
      <c r="E27" s="12" t="s">
        <v>346</v>
      </c>
      <c r="G27" s="12"/>
    </row>
    <row r="28" spans="4:7">
      <c r="D28" s="12" t="s">
        <v>312</v>
      </c>
      <c r="E28" s="12" t="s">
        <v>347</v>
      </c>
      <c r="G28" s="12"/>
    </row>
    <row r="29" spans="4:7">
      <c r="D29" s="12" t="s">
        <v>313</v>
      </c>
      <c r="E29" s="12" t="s">
        <v>348</v>
      </c>
      <c r="G29" s="12"/>
    </row>
    <row r="30" spans="4:7">
      <c r="D30" s="12" t="s">
        <v>314</v>
      </c>
      <c r="E30" s="12" t="s">
        <v>349</v>
      </c>
      <c r="G30" s="12"/>
    </row>
    <row r="31" spans="4:7">
      <c r="D31" s="12" t="s">
        <v>352</v>
      </c>
      <c r="E31" s="12" t="s">
        <v>315</v>
      </c>
      <c r="G31" s="12"/>
    </row>
    <row r="32" spans="4:7">
      <c r="D32" s="12" t="s">
        <v>316</v>
      </c>
      <c r="E32" s="12" t="s">
        <v>316</v>
      </c>
      <c r="G32" s="12"/>
    </row>
    <row r="33" spans="4:7">
      <c r="D33" s="12" t="s">
        <v>317</v>
      </c>
      <c r="E33" s="12" t="s">
        <v>317</v>
      </c>
      <c r="G33" s="12"/>
    </row>
    <row r="34" spans="4:7">
      <c r="D34" s="12" t="s">
        <v>318</v>
      </c>
      <c r="E34" s="12" t="s">
        <v>318</v>
      </c>
      <c r="G34" s="12"/>
    </row>
    <row r="35" spans="4:7">
      <c r="D35" s="12" t="s">
        <v>319</v>
      </c>
      <c r="E35" s="12" t="s">
        <v>319</v>
      </c>
      <c r="G35" s="12"/>
    </row>
    <row r="36" spans="4:7">
      <c r="D36" s="12" t="s">
        <v>320</v>
      </c>
      <c r="E36" s="12" t="s">
        <v>320</v>
      </c>
      <c r="G36" s="1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92D050"/>
  </sheetPr>
  <dimension ref="A1:O14"/>
  <sheetViews>
    <sheetView zoomScale="130" zoomScaleNormal="130" workbookViewId="0">
      <selection activeCell="I19" sqref="I19"/>
    </sheetView>
  </sheetViews>
  <sheetFormatPr defaultRowHeight="14.25"/>
  <cols>
    <col min="1" max="1" width="9.25" style="20" customWidth="1"/>
    <col min="2" max="2" width="10.125" style="20" customWidth="1"/>
    <col min="3" max="3" width="11.125" style="20" customWidth="1"/>
    <col min="4" max="4" width="9.75" style="20" customWidth="1"/>
    <col min="5" max="5" width="13.625" style="20" customWidth="1"/>
    <col min="6" max="6" width="20.625" style="20" bestFit="1" customWidth="1"/>
    <col min="7" max="7" width="9.125" style="20"/>
    <col min="10" max="10" width="57.375" bestFit="1" customWidth="1"/>
  </cols>
  <sheetData>
    <row r="1" spans="1:15">
      <c r="A1" s="8" t="s">
        <v>91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97</v>
      </c>
      <c r="I1" s="12" t="s">
        <v>98</v>
      </c>
      <c r="J1" s="130" t="s">
        <v>122</v>
      </c>
      <c r="K1" s="12" t="s">
        <v>123</v>
      </c>
      <c r="L1" s="12"/>
    </row>
    <row r="2" spans="1:15">
      <c r="A2" s="20" t="s">
        <v>267</v>
      </c>
      <c r="B2" s="8">
        <v>2.5799999999999998E-3</v>
      </c>
      <c r="C2" s="8" t="s">
        <v>372</v>
      </c>
      <c r="D2" s="8">
        <v>2.8158359999999999E-3</v>
      </c>
      <c r="E2" s="8" t="s">
        <v>376</v>
      </c>
      <c r="F2" s="12" t="s">
        <v>329</v>
      </c>
      <c r="J2" s="244" t="s">
        <v>195</v>
      </c>
    </row>
    <row r="3" spans="1:15">
      <c r="A3" s="20" t="s">
        <v>269</v>
      </c>
      <c r="B3" s="8">
        <v>4.2599999999999999E-3</v>
      </c>
      <c r="C3" s="8" t="s">
        <v>371</v>
      </c>
      <c r="D3" s="8">
        <v>6.7758360000000004E-3</v>
      </c>
      <c r="E3" s="8" t="s">
        <v>375</v>
      </c>
      <c r="F3" s="12" t="s">
        <v>331</v>
      </c>
    </row>
    <row r="4" spans="1:15">
      <c r="A4" s="20" t="s">
        <v>270</v>
      </c>
      <c r="B4" s="8">
        <v>4.8599999999999997E-3</v>
      </c>
      <c r="C4" s="8" t="s">
        <v>373</v>
      </c>
      <c r="D4" s="8">
        <v>8.4558359999999996E-3</v>
      </c>
      <c r="E4" s="8" t="s">
        <v>377</v>
      </c>
      <c r="F4" s="12" t="s">
        <v>332</v>
      </c>
    </row>
    <row r="5" spans="1:15">
      <c r="A5" s="20" t="s">
        <v>271</v>
      </c>
      <c r="B5" s="8"/>
      <c r="C5" s="8"/>
      <c r="D5" s="8">
        <v>7.9559999999999992E-2</v>
      </c>
      <c r="E5" s="8" t="s">
        <v>378</v>
      </c>
      <c r="F5" s="12" t="s">
        <v>338</v>
      </c>
      <c r="J5" s="12"/>
      <c r="K5" s="12"/>
      <c r="L5" s="12"/>
      <c r="M5" s="12"/>
      <c r="N5" s="12"/>
      <c r="O5" s="12"/>
    </row>
    <row r="6" spans="1:15">
      <c r="A6" s="20" t="s">
        <v>341</v>
      </c>
      <c r="B6" s="8">
        <v>6.660000000000001E-3</v>
      </c>
      <c r="C6" s="8" t="s">
        <v>370</v>
      </c>
      <c r="D6" s="8">
        <v>1.6255835999999999E-2</v>
      </c>
      <c r="E6" s="8" t="s">
        <v>374</v>
      </c>
      <c r="F6" s="12" t="s">
        <v>342</v>
      </c>
      <c r="J6" s="12"/>
      <c r="K6" s="12"/>
      <c r="L6" s="12"/>
      <c r="M6" s="12"/>
      <c r="N6" s="12"/>
      <c r="O6" s="12"/>
    </row>
    <row r="7" spans="1:15">
      <c r="J7" s="12"/>
      <c r="K7" s="12"/>
      <c r="L7" s="12"/>
      <c r="M7" s="12"/>
      <c r="N7" s="12"/>
      <c r="O7" s="12"/>
    </row>
    <row r="8" spans="1:15">
      <c r="J8" s="12"/>
      <c r="K8" s="12"/>
      <c r="L8" s="12"/>
      <c r="M8" s="12"/>
      <c r="N8" s="12"/>
      <c r="O8" s="12"/>
    </row>
    <row r="9" spans="1:15">
      <c r="J9" s="12"/>
    </row>
    <row r="10" spans="1:15">
      <c r="J10" s="12"/>
    </row>
    <row r="11" spans="1:15">
      <c r="J11" s="12"/>
    </row>
    <row r="12" spans="1:15">
      <c r="J12" s="12"/>
    </row>
    <row r="13" spans="1:15">
      <c r="J13" s="12"/>
    </row>
    <row r="14" spans="1:15">
      <c r="J14" s="12"/>
    </row>
  </sheetData>
  <hyperlinks>
    <hyperlink ref="J2" r:id="rId1" xr:uid="{00000000-0004-0000-0300-000000000000}"/>
    <hyperlink ref="J1" r:id="rId2" xr:uid="{00000000-0004-0000-03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rgb="FF92D050"/>
  </sheetPr>
  <dimension ref="A1:P24"/>
  <sheetViews>
    <sheetView view="pageBreakPreview" topLeftCell="C1" zoomScaleNormal="100" zoomScaleSheetLayoutView="100" workbookViewId="0">
      <selection activeCell="K28" sqref="K28"/>
    </sheetView>
  </sheetViews>
  <sheetFormatPr defaultColWidth="9.125" defaultRowHeight="15"/>
  <cols>
    <col min="1" max="1" width="16.25" style="265" customWidth="1"/>
    <col min="2" max="2" width="13.625" style="265" bestFit="1" customWidth="1"/>
    <col min="3" max="3" width="10.875" style="8" customWidth="1"/>
    <col min="4" max="4" width="22.125" style="265" customWidth="1"/>
    <col min="5" max="5" width="14.375" style="265" customWidth="1"/>
    <col min="6" max="6" width="16.625" style="265" bestFit="1" customWidth="1"/>
    <col min="7" max="7" width="16.25" style="265" customWidth="1"/>
    <col min="8" max="8" width="8.625" style="265" customWidth="1"/>
    <col min="9" max="9" width="25.25" style="270" bestFit="1" customWidth="1"/>
    <col min="10" max="10" width="20.125" style="265" customWidth="1"/>
    <col min="11" max="11" width="20.375" style="265" customWidth="1"/>
    <col min="12" max="12" width="16.625" style="265" customWidth="1"/>
    <col min="13" max="13" width="17.625" style="265" customWidth="1"/>
    <col min="14" max="14" width="18.75" style="265" customWidth="1"/>
    <col min="15" max="17" width="9.125" style="265"/>
    <col min="18" max="18" width="14.25" style="265" bestFit="1" customWidth="1"/>
    <col min="19" max="16384" width="9.125" style="265"/>
  </cols>
  <sheetData>
    <row r="1" spans="1:16" ht="23.25">
      <c r="C1" s="266" t="s">
        <v>51</v>
      </c>
      <c r="D1" s="267" t="s">
        <v>264</v>
      </c>
      <c r="E1" s="268"/>
      <c r="G1" s="266"/>
      <c r="H1" s="145"/>
      <c r="I1" s="269" t="s">
        <v>101</v>
      </c>
      <c r="J1" s="386" t="s">
        <v>102</v>
      </c>
      <c r="O1" s="388" t="s">
        <v>260</v>
      </c>
    </row>
    <row r="2" spans="1:16" s="120" customFormat="1" ht="15" customHeight="1">
      <c r="A2" s="142" t="s">
        <v>86</v>
      </c>
      <c r="B2" s="142" t="s">
        <v>85</v>
      </c>
      <c r="C2" s="143" t="s">
        <v>88</v>
      </c>
      <c r="D2" s="143" t="s">
        <v>87</v>
      </c>
      <c r="E2" s="144" t="s">
        <v>0</v>
      </c>
      <c r="F2" s="144" t="s">
        <v>2</v>
      </c>
      <c r="G2" s="144" t="s">
        <v>5</v>
      </c>
      <c r="H2" s="144" t="s">
        <v>1</v>
      </c>
      <c r="I2" s="144" t="s">
        <v>9</v>
      </c>
      <c r="J2" s="144" t="s">
        <v>10</v>
      </c>
      <c r="K2" s="144" t="s">
        <v>3</v>
      </c>
      <c r="L2" s="144" t="s">
        <v>4</v>
      </c>
      <c r="M2" s="142" t="s">
        <v>74</v>
      </c>
      <c r="N2" s="142" t="s">
        <v>75</v>
      </c>
      <c r="P2" s="387" t="s">
        <v>261</v>
      </c>
    </row>
    <row r="3" spans="1:16" s="270" customFormat="1">
      <c r="A3" s="146" t="str">
        <f t="shared" ref="A3:A13" si="0">B3&amp;"-"&amp;C3</f>
        <v>NBP385-1Y</v>
      </c>
      <c r="B3" s="2" t="s">
        <v>263</v>
      </c>
      <c r="C3" s="426" t="s">
        <v>265</v>
      </c>
      <c r="D3" s="146" t="s">
        <v>272</v>
      </c>
      <c r="E3" s="146" t="s">
        <v>327</v>
      </c>
      <c r="F3" s="146" t="s">
        <v>279</v>
      </c>
      <c r="G3" s="146">
        <v>4</v>
      </c>
      <c r="H3" s="146">
        <v>48</v>
      </c>
      <c r="I3" s="146" t="s">
        <v>335</v>
      </c>
      <c r="J3" s="146" t="s">
        <v>336</v>
      </c>
      <c r="K3" s="270">
        <v>60</v>
      </c>
      <c r="L3" s="146">
        <f>+Table35[[#This Row],[fabric width]]-2</f>
        <v>58</v>
      </c>
      <c r="M3" s="145" t="s">
        <v>333</v>
      </c>
      <c r="N3" s="145" t="s">
        <v>334</v>
      </c>
      <c r="P3" s="265"/>
    </row>
    <row r="4" spans="1:16" s="270" customFormat="1">
      <c r="A4" s="146" t="str">
        <f t="shared" si="0"/>
        <v>NBP385-2H</v>
      </c>
      <c r="B4" s="2" t="s">
        <v>263</v>
      </c>
      <c r="C4" s="426" t="s">
        <v>266</v>
      </c>
      <c r="D4" s="146" t="s">
        <v>273</v>
      </c>
      <c r="E4" s="146" t="s">
        <v>328</v>
      </c>
      <c r="F4" s="146" t="s">
        <v>279</v>
      </c>
      <c r="G4" s="146">
        <v>1</v>
      </c>
      <c r="H4" s="146">
        <v>48</v>
      </c>
      <c r="I4" s="146" t="s">
        <v>335</v>
      </c>
      <c r="J4" s="146" t="s">
        <v>336</v>
      </c>
      <c r="K4" s="270">
        <v>60</v>
      </c>
      <c r="L4" s="146">
        <f>+Table35[[#This Row],[fabric width]]-2</f>
        <v>58</v>
      </c>
      <c r="M4" s="145" t="s">
        <v>333</v>
      </c>
      <c r="N4" s="145" t="s">
        <v>334</v>
      </c>
      <c r="P4" s="265"/>
    </row>
    <row r="5" spans="1:16" s="270" customFormat="1">
      <c r="A5" s="146" t="str">
        <f t="shared" si="0"/>
        <v>NBP385-2J</v>
      </c>
      <c r="B5" s="2" t="s">
        <v>263</v>
      </c>
      <c r="C5" s="146" t="s">
        <v>267</v>
      </c>
      <c r="D5" s="146" t="s">
        <v>274</v>
      </c>
      <c r="E5" s="146" t="s">
        <v>329</v>
      </c>
      <c r="F5" s="146" t="s">
        <v>280</v>
      </c>
      <c r="G5" s="146">
        <v>1</v>
      </c>
      <c r="H5" s="146">
        <v>24</v>
      </c>
      <c r="I5" s="146" t="s">
        <v>335</v>
      </c>
      <c r="J5" s="146" t="s">
        <v>336</v>
      </c>
      <c r="K5" s="270">
        <v>58</v>
      </c>
      <c r="L5" s="146">
        <f>+Table35[[#This Row],[fabric width]]-2</f>
        <v>56</v>
      </c>
      <c r="M5" s="145" t="s">
        <v>337</v>
      </c>
      <c r="N5" s="145" t="s">
        <v>337</v>
      </c>
      <c r="P5" s="265"/>
    </row>
    <row r="6" spans="1:16" s="270" customFormat="1">
      <c r="A6" s="146" t="str">
        <f t="shared" si="0"/>
        <v>NBP385-3N</v>
      </c>
      <c r="B6" s="2" t="s">
        <v>263</v>
      </c>
      <c r="C6" s="426" t="s">
        <v>268</v>
      </c>
      <c r="D6" s="146" t="s">
        <v>275</v>
      </c>
      <c r="E6" s="146" t="s">
        <v>330</v>
      </c>
      <c r="F6" s="146" t="s">
        <v>279</v>
      </c>
      <c r="G6" s="146">
        <v>2</v>
      </c>
      <c r="H6" s="146">
        <v>48</v>
      </c>
      <c r="I6" s="146" t="s">
        <v>335</v>
      </c>
      <c r="J6" s="146" t="s">
        <v>336</v>
      </c>
      <c r="K6" s="270">
        <v>60</v>
      </c>
      <c r="L6" s="146">
        <f>+Table35[[#This Row],[fabric width]]-2</f>
        <v>58</v>
      </c>
      <c r="M6" s="145" t="s">
        <v>333</v>
      </c>
      <c r="N6" s="145" t="s">
        <v>334</v>
      </c>
      <c r="P6" s="265"/>
    </row>
    <row r="7" spans="1:16" s="270" customFormat="1">
      <c r="A7" s="146" t="str">
        <f t="shared" si="0"/>
        <v>NBP385-3R</v>
      </c>
      <c r="B7" s="2" t="s">
        <v>263</v>
      </c>
      <c r="C7" s="146" t="s">
        <v>269</v>
      </c>
      <c r="D7" s="146" t="s">
        <v>276</v>
      </c>
      <c r="E7" s="146" t="s">
        <v>331</v>
      </c>
      <c r="F7" s="146" t="s">
        <v>281</v>
      </c>
      <c r="G7" s="146">
        <v>2</v>
      </c>
      <c r="H7" s="146">
        <v>48</v>
      </c>
      <c r="I7" s="146" t="s">
        <v>335</v>
      </c>
      <c r="J7" s="146" t="s">
        <v>336</v>
      </c>
      <c r="K7" s="270">
        <v>58</v>
      </c>
      <c r="L7" s="146">
        <f>+Table35[[#This Row],[fabric width]]-2</f>
        <v>56</v>
      </c>
      <c r="M7" s="145" t="s">
        <v>337</v>
      </c>
      <c r="N7" s="145" t="s">
        <v>337</v>
      </c>
      <c r="P7" s="265"/>
    </row>
    <row r="8" spans="1:16" s="271" customFormat="1">
      <c r="A8" s="146" t="str">
        <f t="shared" si="0"/>
        <v>NBP385-5K</v>
      </c>
      <c r="B8" s="2" t="s">
        <v>263</v>
      </c>
      <c r="C8" s="146" t="s">
        <v>270</v>
      </c>
      <c r="D8" s="146" t="s">
        <v>277</v>
      </c>
      <c r="E8" s="146" t="s">
        <v>332</v>
      </c>
      <c r="F8" s="146" t="s">
        <v>282</v>
      </c>
      <c r="G8" s="146">
        <v>2</v>
      </c>
      <c r="H8" s="146">
        <v>12</v>
      </c>
      <c r="I8" s="146" t="s">
        <v>335</v>
      </c>
      <c r="J8" s="146" t="s">
        <v>336</v>
      </c>
      <c r="K8" s="270">
        <v>58</v>
      </c>
      <c r="L8" s="146">
        <f>+Table35[[#This Row],[fabric width]]-2</f>
        <v>56</v>
      </c>
      <c r="M8" s="146" t="s">
        <v>337</v>
      </c>
      <c r="N8" s="146" t="s">
        <v>337</v>
      </c>
    </row>
    <row r="9" spans="1:16" s="270" customFormat="1">
      <c r="A9" s="389" t="str">
        <f t="shared" si="0"/>
        <v>NBP385-6W</v>
      </c>
      <c r="B9" s="2" t="s">
        <v>263</v>
      </c>
      <c r="C9" s="389" t="s">
        <v>271</v>
      </c>
      <c r="D9" s="389" t="s">
        <v>278</v>
      </c>
      <c r="E9" s="389" t="s">
        <v>338</v>
      </c>
      <c r="F9" s="389" t="s">
        <v>283</v>
      </c>
      <c r="G9" s="389">
        <v>2</v>
      </c>
      <c r="H9" s="390">
        <v>2</v>
      </c>
      <c r="I9" s="146" t="s">
        <v>339</v>
      </c>
      <c r="J9" s="391" t="s">
        <v>340</v>
      </c>
      <c r="K9" s="270">
        <v>4.5</v>
      </c>
      <c r="L9" s="390">
        <f>+Table35[[#This Row],[fabric width]]-2</f>
        <v>2.5</v>
      </c>
      <c r="M9" s="391" t="s">
        <v>337</v>
      </c>
      <c r="N9" s="391" t="s">
        <v>337</v>
      </c>
      <c r="P9" s="265"/>
    </row>
    <row r="10" spans="1:16">
      <c r="A10" s="389" t="str">
        <f t="shared" si="0"/>
        <v>NBP385-1Y-2H-3N</v>
      </c>
      <c r="B10" s="389" t="s">
        <v>263</v>
      </c>
      <c r="C10" s="389" t="str">
        <f>+C3&amp;"-"&amp;C4&amp;"-"&amp;C6</f>
        <v>1Y-2H-3N</v>
      </c>
      <c r="D10" s="389" t="str">
        <f>+D3&amp;"-"&amp;D4&amp;"-"&amp;D6</f>
        <v>BACK-BRA       -BELT CTR       -CUP - MOLDED SL</v>
      </c>
      <c r="E10" s="389" t="str">
        <f>+E3&amp;"-"&amp;E4&amp;"-"&amp;E6</f>
        <v>BK-CTR-CUP</v>
      </c>
      <c r="F10" s="389" t="str">
        <f>+F3</f>
        <v>PRA680</v>
      </c>
      <c r="G10" s="389">
        <f>+G3+G4+G6</f>
        <v>7</v>
      </c>
      <c r="H10" s="389">
        <f>+H3</f>
        <v>48</v>
      </c>
      <c r="I10" s="389" t="str">
        <f>+I3</f>
        <v>Face to face-auto</v>
      </c>
      <c r="J10" s="389" t="str">
        <f>+J3</f>
        <v>Ger</v>
      </c>
      <c r="K10" s="389">
        <f>+K3</f>
        <v>60</v>
      </c>
      <c r="L10" s="390">
        <f>+Table35[[#This Row],[fabric width]]-2</f>
        <v>58</v>
      </c>
      <c r="M10" s="389" t="str">
        <f>+M3</f>
        <v>Flat fold</v>
      </c>
      <c r="N10" s="389" t="str">
        <f>+N3</f>
        <v>4h</v>
      </c>
    </row>
    <row r="11" spans="1:16">
      <c r="A11" s="389" t="str">
        <f t="shared" si="0"/>
        <v>-</v>
      </c>
      <c r="B11" s="389"/>
      <c r="C11" s="389"/>
      <c r="D11" s="389"/>
      <c r="E11" s="389"/>
      <c r="F11" s="389"/>
      <c r="G11" s="389"/>
      <c r="H11" s="390"/>
      <c r="I11" s="391"/>
      <c r="J11" s="392"/>
      <c r="K11" s="270"/>
      <c r="L11" s="390">
        <f>+Table35[[#This Row],[fabric width]]-2</f>
        <v>-2</v>
      </c>
      <c r="M11" s="389"/>
      <c r="N11" s="389"/>
    </row>
    <row r="12" spans="1:16" ht="15.75">
      <c r="A12" s="389" t="str">
        <f t="shared" si="0"/>
        <v>-</v>
      </c>
      <c r="B12" s="389"/>
      <c r="C12" s="389"/>
      <c r="D12" s="389"/>
      <c r="E12" s="389"/>
      <c r="F12" s="389"/>
      <c r="G12" s="389"/>
      <c r="H12" s="390"/>
      <c r="I12" s="391"/>
      <c r="J12" s="393"/>
      <c r="K12" s="270"/>
      <c r="L12" s="390">
        <f>+Table35[[#This Row],[fabric width]]-2</f>
        <v>-2</v>
      </c>
      <c r="M12" s="391"/>
      <c r="N12" s="391"/>
    </row>
    <row r="13" spans="1:16">
      <c r="A13" s="389" t="str">
        <f t="shared" si="0"/>
        <v>NB3385-1Y</v>
      </c>
      <c r="B13" s="425" t="s">
        <v>262</v>
      </c>
      <c r="C13" s="389" t="s">
        <v>265</v>
      </c>
      <c r="D13" s="389" t="s">
        <v>272</v>
      </c>
      <c r="E13" s="146" t="s">
        <v>327</v>
      </c>
      <c r="F13" s="389" t="s">
        <v>284</v>
      </c>
      <c r="G13" s="146">
        <v>4</v>
      </c>
      <c r="H13" s="146">
        <v>48</v>
      </c>
      <c r="I13" s="146" t="s">
        <v>335</v>
      </c>
      <c r="J13" s="146" t="s">
        <v>336</v>
      </c>
      <c r="K13" s="270">
        <v>60</v>
      </c>
      <c r="L13" s="146">
        <f>+Table35[[#This Row],[fabric width]]-2</f>
        <v>58</v>
      </c>
      <c r="M13" s="145" t="s">
        <v>333</v>
      </c>
      <c r="N13" s="145" t="s">
        <v>334</v>
      </c>
    </row>
    <row r="14" spans="1:16">
      <c r="A14" s="389" t="str">
        <f t="shared" ref="A14:A19" si="1">B14&amp;"-"&amp;C14</f>
        <v>NB3385-2H</v>
      </c>
      <c r="B14" s="425" t="s">
        <v>262</v>
      </c>
      <c r="C14" s="389" t="s">
        <v>266</v>
      </c>
      <c r="D14" s="389" t="s">
        <v>273</v>
      </c>
      <c r="E14" s="146" t="s">
        <v>328</v>
      </c>
      <c r="F14" s="389" t="s">
        <v>284</v>
      </c>
      <c r="G14" s="146">
        <v>1</v>
      </c>
      <c r="H14" s="146">
        <v>48</v>
      </c>
      <c r="I14" s="146" t="s">
        <v>335</v>
      </c>
      <c r="J14" s="146" t="s">
        <v>336</v>
      </c>
      <c r="K14" s="270">
        <v>60</v>
      </c>
      <c r="L14" s="146">
        <f>+Table35[[#This Row],[fabric width]]-2</f>
        <v>58</v>
      </c>
      <c r="M14" s="145" t="s">
        <v>333</v>
      </c>
      <c r="N14" s="145" t="s">
        <v>334</v>
      </c>
    </row>
    <row r="15" spans="1:16">
      <c r="A15" s="389" t="str">
        <f t="shared" si="1"/>
        <v>NB3385-2J</v>
      </c>
      <c r="B15" s="425" t="s">
        <v>262</v>
      </c>
      <c r="C15" s="389" t="s">
        <v>267</v>
      </c>
      <c r="D15" s="389" t="s">
        <v>274</v>
      </c>
      <c r="E15" s="146" t="s">
        <v>329</v>
      </c>
      <c r="F15" s="389" t="s">
        <v>280</v>
      </c>
      <c r="G15" s="146">
        <v>1</v>
      </c>
      <c r="H15" s="146">
        <v>24</v>
      </c>
      <c r="I15" s="146" t="s">
        <v>335</v>
      </c>
      <c r="J15" s="146" t="s">
        <v>336</v>
      </c>
      <c r="K15" s="270">
        <v>58</v>
      </c>
      <c r="L15" s="146">
        <f>+Table35[[#This Row],[fabric width]]-2</f>
        <v>56</v>
      </c>
      <c r="M15" s="145" t="s">
        <v>337</v>
      </c>
      <c r="N15" s="145" t="s">
        <v>337</v>
      </c>
    </row>
    <row r="16" spans="1:16">
      <c r="A16" s="389" t="str">
        <f t="shared" si="1"/>
        <v>NB3385-3N</v>
      </c>
      <c r="B16" s="425" t="s">
        <v>262</v>
      </c>
      <c r="C16" s="389" t="s">
        <v>268</v>
      </c>
      <c r="D16" s="389" t="s">
        <v>275</v>
      </c>
      <c r="E16" s="146" t="s">
        <v>330</v>
      </c>
      <c r="F16" s="389" t="s">
        <v>284</v>
      </c>
      <c r="G16" s="146">
        <v>2</v>
      </c>
      <c r="H16" s="146">
        <v>48</v>
      </c>
      <c r="I16" s="146" t="s">
        <v>335</v>
      </c>
      <c r="J16" s="146" t="s">
        <v>336</v>
      </c>
      <c r="K16" s="270">
        <v>60</v>
      </c>
      <c r="L16" s="146">
        <f>+Table35[[#This Row],[fabric width]]-2</f>
        <v>58</v>
      </c>
      <c r="M16" s="145" t="s">
        <v>333</v>
      </c>
      <c r="N16" s="145" t="s">
        <v>334</v>
      </c>
    </row>
    <row r="17" spans="1:14">
      <c r="A17" s="389" t="str">
        <f t="shared" si="1"/>
        <v>NB3385-3R</v>
      </c>
      <c r="B17" s="425" t="s">
        <v>262</v>
      </c>
      <c r="C17" s="389" t="s">
        <v>269</v>
      </c>
      <c r="D17" s="389" t="s">
        <v>276</v>
      </c>
      <c r="E17" s="146" t="s">
        <v>331</v>
      </c>
      <c r="F17" s="389" t="s">
        <v>281</v>
      </c>
      <c r="G17" s="146">
        <v>2</v>
      </c>
      <c r="H17" s="146">
        <v>48</v>
      </c>
      <c r="I17" s="146" t="s">
        <v>335</v>
      </c>
      <c r="J17" s="146" t="s">
        <v>336</v>
      </c>
      <c r="K17" s="270">
        <v>58</v>
      </c>
      <c r="L17" s="146">
        <f>+Table35[[#This Row],[fabric width]]-2</f>
        <v>56</v>
      </c>
      <c r="M17" s="145" t="s">
        <v>337</v>
      </c>
      <c r="N17" s="145" t="s">
        <v>337</v>
      </c>
    </row>
    <row r="18" spans="1:14">
      <c r="A18" s="389" t="str">
        <f t="shared" si="1"/>
        <v>NB3385-5K</v>
      </c>
      <c r="B18" s="425" t="s">
        <v>262</v>
      </c>
      <c r="C18" s="389" t="s">
        <v>270</v>
      </c>
      <c r="D18" s="389" t="s">
        <v>277</v>
      </c>
      <c r="E18" s="146" t="s">
        <v>332</v>
      </c>
      <c r="F18" s="389" t="s">
        <v>285</v>
      </c>
      <c r="G18" s="146">
        <v>2</v>
      </c>
      <c r="H18" s="146">
        <v>12</v>
      </c>
      <c r="I18" s="146" t="s">
        <v>335</v>
      </c>
      <c r="J18" s="146" t="s">
        <v>336</v>
      </c>
      <c r="K18" s="270">
        <v>58</v>
      </c>
      <c r="L18" s="146">
        <f>+Table35[[#This Row],[fabric width]]-2</f>
        <v>56</v>
      </c>
      <c r="M18" s="146" t="s">
        <v>337</v>
      </c>
      <c r="N18" s="146" t="s">
        <v>337</v>
      </c>
    </row>
    <row r="19" spans="1:14">
      <c r="A19" s="389" t="str">
        <f t="shared" si="1"/>
        <v>NB3385-6W</v>
      </c>
      <c r="B19" s="425" t="s">
        <v>262</v>
      </c>
      <c r="C19" s="389" t="s">
        <v>271</v>
      </c>
      <c r="D19" s="389" t="s">
        <v>278</v>
      </c>
      <c r="E19" s="389" t="s">
        <v>338</v>
      </c>
      <c r="F19" s="389" t="s">
        <v>283</v>
      </c>
      <c r="G19" s="389">
        <v>2</v>
      </c>
      <c r="H19" s="390">
        <v>2</v>
      </c>
      <c r="I19" s="146" t="s">
        <v>339</v>
      </c>
      <c r="J19" s="391" t="s">
        <v>340</v>
      </c>
      <c r="K19" s="270">
        <v>4.5</v>
      </c>
      <c r="L19" s="390">
        <f>+Table35[[#This Row],[fabric width]]-2</f>
        <v>2.5</v>
      </c>
      <c r="M19" s="391" t="s">
        <v>337</v>
      </c>
      <c r="N19" s="391" t="s">
        <v>337</v>
      </c>
    </row>
    <row r="20" spans="1:14">
      <c r="A20" s="389" t="str">
        <f>B20&amp;"-"&amp;C20</f>
        <v>NB3385-1Y-2H-3N</v>
      </c>
      <c r="B20" s="389" t="s">
        <v>262</v>
      </c>
      <c r="C20" s="389" t="str">
        <f>+C13&amp;"-"&amp;C14&amp;"-"&amp;C16</f>
        <v>1Y-2H-3N</v>
      </c>
      <c r="D20" s="389" t="str">
        <f>+D13&amp;"-"&amp;D14&amp;"-"&amp;D16</f>
        <v>BACK-BRA       -BELT CTR       -CUP - MOLDED SL</v>
      </c>
      <c r="E20" s="389" t="str">
        <f>+E13&amp;"-"&amp;E14&amp;"-"&amp;E16</f>
        <v>BK-CTR-CUP</v>
      </c>
      <c r="F20" s="389" t="str">
        <f>+F13</f>
        <v>TRA680</v>
      </c>
      <c r="G20" s="389">
        <f>+G13+G14+G16</f>
        <v>7</v>
      </c>
      <c r="H20" s="389">
        <f>+H13</f>
        <v>48</v>
      </c>
      <c r="I20" s="389" t="str">
        <f>+I13</f>
        <v>Face to face-auto</v>
      </c>
      <c r="J20" s="389" t="str">
        <f>+J13</f>
        <v>Ger</v>
      </c>
      <c r="K20" s="389">
        <f>+K13</f>
        <v>60</v>
      </c>
      <c r="L20" s="390">
        <f>+Table35[[#This Row],[fabric width]]-2</f>
        <v>58</v>
      </c>
      <c r="M20" s="389" t="str">
        <f>+M13</f>
        <v>Flat fold</v>
      </c>
      <c r="N20" s="389" t="str">
        <f>+N13</f>
        <v>4h</v>
      </c>
    </row>
    <row r="21" spans="1:14">
      <c r="A21" s="389" t="str">
        <f>B21&amp;"-"&amp;C21</f>
        <v>-</v>
      </c>
      <c r="B21" s="389"/>
      <c r="C21" s="389"/>
      <c r="D21" s="389"/>
      <c r="E21" s="389"/>
      <c r="F21" s="389"/>
      <c r="G21" s="389"/>
      <c r="H21" s="390"/>
      <c r="I21" s="391"/>
      <c r="J21" s="391"/>
      <c r="K21" s="270"/>
      <c r="L21" s="390">
        <f>+Table35[[#This Row],[fabric width]]-2</f>
        <v>-2</v>
      </c>
      <c r="M21" s="391"/>
      <c r="N21" s="391"/>
    </row>
    <row r="22" spans="1:14">
      <c r="A22" s="389" t="str">
        <f>B22&amp;"-"&amp;C22</f>
        <v>-</v>
      </c>
      <c r="B22" s="389"/>
      <c r="C22" s="389"/>
      <c r="D22" s="389"/>
      <c r="E22" s="389"/>
      <c r="F22" s="389"/>
      <c r="G22" s="389"/>
      <c r="H22" s="390"/>
      <c r="I22" s="391"/>
      <c r="J22" s="391"/>
      <c r="K22" s="270"/>
      <c r="L22" s="390">
        <f>+Table35[[#This Row],[fabric width]]-2</f>
        <v>-2</v>
      </c>
      <c r="M22" s="391"/>
      <c r="N22" s="391"/>
    </row>
    <row r="23" spans="1:14">
      <c r="A23" s="389" t="str">
        <f>B23&amp;"-"&amp;C23</f>
        <v>-</v>
      </c>
      <c r="B23" s="389"/>
      <c r="C23" s="389"/>
      <c r="D23" s="389"/>
      <c r="E23" s="389"/>
      <c r="F23" s="389"/>
      <c r="G23" s="389"/>
      <c r="H23" s="390"/>
      <c r="I23" s="391"/>
      <c r="J23" s="391"/>
      <c r="K23" s="270"/>
      <c r="L23" s="390">
        <f>+Table35[[#This Row],[fabric width]]-2</f>
        <v>-2</v>
      </c>
      <c r="M23" s="391"/>
      <c r="N23" s="391"/>
    </row>
    <row r="24" spans="1:14">
      <c r="A24" s="389" t="str">
        <f>B24&amp;"-"&amp;C24</f>
        <v>-</v>
      </c>
      <c r="B24" s="389"/>
      <c r="C24" s="389"/>
      <c r="D24" s="389"/>
      <c r="E24" s="389"/>
      <c r="F24" s="389"/>
      <c r="G24" s="389"/>
      <c r="H24" s="390"/>
      <c r="I24" s="391"/>
      <c r="J24" s="391"/>
      <c r="K24" s="270"/>
      <c r="L24" s="390">
        <f>+Table35[[#This Row],[fabric width]]-2</f>
        <v>-2</v>
      </c>
      <c r="M24" s="391"/>
      <c r="N24" s="391"/>
    </row>
  </sheetData>
  <hyperlinks>
    <hyperlink ref="P2" r:id="rId1" xr:uid="{F6CBB7FB-D82D-4391-9654-E79B74BC90CB}"/>
    <hyperlink ref="O1" r:id="rId2" xr:uid="{495CBC9C-C85E-4589-9A64-31F06F780361}"/>
  </hyperlinks>
  <pageMargins left="0.2" right="0.17" top="0.75" bottom="0.75" header="0.3" footer="0.3"/>
  <pageSetup scale="51" orientation="landscape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39997558519241921"/>
  </sheetPr>
  <dimension ref="A1:N98"/>
  <sheetViews>
    <sheetView workbookViewId="0">
      <selection activeCell="I23" sqref="I23"/>
    </sheetView>
  </sheetViews>
  <sheetFormatPr defaultColWidth="9.125" defaultRowHeight="14.25"/>
  <cols>
    <col min="1" max="1" width="9.125" style="12"/>
    <col min="2" max="3" width="8.25" style="12" customWidth="1"/>
    <col min="4" max="4" width="12.25" style="2" customWidth="1"/>
    <col min="5" max="5" width="14.25" style="175" customWidth="1"/>
    <col min="6" max="6" width="14.25" style="2" customWidth="1"/>
    <col min="7" max="7" width="14.25" style="176" customWidth="1"/>
    <col min="8" max="8" width="14.25" style="12" customWidth="1"/>
    <col min="9" max="9" width="15.375" style="12" customWidth="1"/>
    <col min="10" max="16384" width="9.125" style="12"/>
  </cols>
  <sheetData>
    <row r="1" spans="1:14" ht="20.25" customHeight="1" thickBot="1">
      <c r="A1" s="466" t="s">
        <v>115</v>
      </c>
      <c r="B1" s="467"/>
      <c r="C1" s="468"/>
      <c r="D1" s="469"/>
      <c r="E1" s="470" t="s">
        <v>116</v>
      </c>
      <c r="F1" s="468"/>
      <c r="G1" s="468"/>
    </row>
    <row r="2" spans="1:14" ht="21">
      <c r="A2" s="169" t="s">
        <v>117</v>
      </c>
      <c r="B2" s="169" t="s">
        <v>118</v>
      </c>
      <c r="D2" s="170" t="s">
        <v>21</v>
      </c>
      <c r="E2" s="171" t="s">
        <v>119</v>
      </c>
      <c r="F2" s="172" t="s">
        <v>120</v>
      </c>
      <c r="G2" s="173" t="s">
        <v>121</v>
      </c>
    </row>
    <row r="3" spans="1:14">
      <c r="A3" s="174"/>
      <c r="B3" s="174">
        <v>24</v>
      </c>
      <c r="D3" s="2">
        <v>1</v>
      </c>
      <c r="E3" s="175">
        <f t="shared" ref="E3:E34" si="0">$B$3*12/D3+$B$4*12/D3+$B$5*12/D3+$B$6*12/D3+$B$7*12/D3+$B$8*12/D3+$B$9*12/D3+$B$10*12/D3+$B$11*12/D3+$B$12*12/D3+$B$13*12/D3+$B$14*12/D3+$B$15*12/D3+$B$16*12/D3+$B$16*12/D3+$B$17*12/D3+$B$18*12/D3+$B$19*12/D3+$B$20*12/D3+$B$21*12/D3+$B$22*12/D3+$B$23*12/D3+$B$24*12/D3+$B$25*12/D3+$B$26*12/D3+$B$27*12/D3+$B$28*12/D3+$B$29*12/D3+$B$30*12/D3</f>
        <v>1728</v>
      </c>
      <c r="F3" s="175">
        <f t="shared" ref="F3:F34" si="1">ROUNDUP($B$3*12/D3,0)+ROUNDUP($B$4*12/D3,0)+ROUNDUP($B$5*12/D3,0)+ROUNDUP($B$6*12/D3,0)+ROUNDUP($B$7*12/D3,0)+ROUNDUP($B$8*12/D3,0)+ROUNDUP($B$9*12/D3,0)+ROUNDUP($B$10*12/D3,0)+ROUNDUP($B$11*12/D3,0)+ROUNDUP($B$12*12/D3,0)+ROUNDUP($B$13*12/D3,0)+ROUNDUP($B$14*12/D3,0)+ROUNDUP($B$15*12/D3,0)+ROUNDUP($B$16*12/D3,0)+ROUNDUP($B$17*12/D3,0)+ROUNDUP($B$18*12/D3,0)+ROUNDUP($B$19*12/D3,0)+ROUNDUP($B$20*12/D3,0)+ROUNDUP($B$21*12/D3,0)+ROUNDUP($B$22*12/D3,0)+ROUNDUP($B$23*12/D3,0)+ROUNDUP($B$24*12/D3,0)+ROUNDUP($B$25*12/D3,0)+ROUNDUP($B$26*12/D3,0)+ROUNDUP($B$27*12/D3,0)+ROUNDUP($B$28*12/D3,0)+ROUNDUP($B$29*12/D3,0)+ROUNDUP($B$30*12/D3,0)</f>
        <v>1728</v>
      </c>
      <c r="G3" s="176">
        <f t="shared" ref="G3:G34" si="2">F3*D3-$B$3*12-$B$4*12-$B$5*12-$B$6*12-$B$7*12-$B$8*12-$B$9*12-$B$10*12-$B$11*12-$B$12*12-$B$13*12-$B$14*12-$B$15*12-$B$16*12-$B$17*12-$B$18*12-$B$19*12-$B$20*12-$B$21*12-$B$22*12-$B$23*12-$B$24*12-$B$25*12-$B$26*12-$B$27*12-$B$28*12-$B$29*12-$B$30*12</f>
        <v>0</v>
      </c>
    </row>
    <row r="4" spans="1:14">
      <c r="A4" s="174"/>
      <c r="B4" s="174">
        <v>21</v>
      </c>
      <c r="D4" s="2">
        <v>2</v>
      </c>
      <c r="E4" s="175">
        <f t="shared" si="0"/>
        <v>864</v>
      </c>
      <c r="F4" s="175">
        <f t="shared" si="1"/>
        <v>864</v>
      </c>
      <c r="G4" s="176">
        <f t="shared" si="2"/>
        <v>0</v>
      </c>
    </row>
    <row r="5" spans="1:14">
      <c r="A5" s="174"/>
      <c r="B5" s="174">
        <v>27</v>
      </c>
      <c r="D5" s="2">
        <v>3</v>
      </c>
      <c r="E5" s="175">
        <f t="shared" si="0"/>
        <v>576</v>
      </c>
      <c r="F5" s="175">
        <f t="shared" si="1"/>
        <v>576</v>
      </c>
      <c r="G5" s="176">
        <f t="shared" si="2"/>
        <v>0</v>
      </c>
    </row>
    <row r="6" spans="1:14">
      <c r="A6" s="174"/>
      <c r="B6" s="174">
        <v>15</v>
      </c>
      <c r="D6" s="2">
        <v>4</v>
      </c>
      <c r="E6" s="175">
        <f t="shared" si="0"/>
        <v>432</v>
      </c>
      <c r="F6" s="175">
        <f t="shared" si="1"/>
        <v>432</v>
      </c>
      <c r="G6" s="176">
        <f t="shared" si="2"/>
        <v>0</v>
      </c>
    </row>
    <row r="7" spans="1:14">
      <c r="A7" s="174"/>
      <c r="B7" s="174">
        <v>24</v>
      </c>
      <c r="D7" s="2">
        <v>6</v>
      </c>
      <c r="E7" s="175">
        <f t="shared" si="0"/>
        <v>288</v>
      </c>
      <c r="F7" s="175">
        <f t="shared" si="1"/>
        <v>288</v>
      </c>
      <c r="G7" s="176">
        <f t="shared" si="2"/>
        <v>0</v>
      </c>
    </row>
    <row r="8" spans="1:14">
      <c r="A8" s="174"/>
      <c r="B8" s="174">
        <v>33</v>
      </c>
      <c r="D8" s="2">
        <v>9</v>
      </c>
      <c r="E8" s="175">
        <f t="shared" si="0"/>
        <v>192</v>
      </c>
      <c r="F8" s="175">
        <f t="shared" si="1"/>
        <v>192</v>
      </c>
      <c r="G8" s="176">
        <f t="shared" si="2"/>
        <v>0</v>
      </c>
    </row>
    <row r="9" spans="1:14">
      <c r="A9" s="174"/>
      <c r="B9" s="174"/>
      <c r="D9" s="2">
        <v>12</v>
      </c>
      <c r="E9" s="175">
        <f t="shared" si="0"/>
        <v>144</v>
      </c>
      <c r="F9" s="175">
        <f t="shared" si="1"/>
        <v>144</v>
      </c>
      <c r="G9" s="176">
        <f t="shared" si="2"/>
        <v>0</v>
      </c>
    </row>
    <row r="10" spans="1:14" ht="15">
      <c r="A10" s="174"/>
      <c r="B10" s="174"/>
      <c r="D10" s="2">
        <v>18</v>
      </c>
      <c r="E10" s="175">
        <f t="shared" si="0"/>
        <v>96</v>
      </c>
      <c r="F10" s="175">
        <f t="shared" si="1"/>
        <v>96</v>
      </c>
      <c r="G10" s="176">
        <f t="shared" si="2"/>
        <v>0</v>
      </c>
      <c r="N10" s="177"/>
    </row>
    <row r="11" spans="1:14">
      <c r="A11" s="174"/>
      <c r="B11" s="174"/>
      <c r="D11" s="2">
        <v>36</v>
      </c>
      <c r="E11" s="175">
        <f t="shared" si="0"/>
        <v>48</v>
      </c>
      <c r="F11" s="175">
        <f t="shared" si="1"/>
        <v>48</v>
      </c>
      <c r="G11" s="176">
        <f t="shared" si="2"/>
        <v>0</v>
      </c>
    </row>
    <row r="12" spans="1:14">
      <c r="A12" s="174"/>
      <c r="B12" s="174"/>
      <c r="D12" s="2">
        <v>5</v>
      </c>
      <c r="E12" s="175">
        <f t="shared" si="0"/>
        <v>345.6</v>
      </c>
      <c r="F12" s="175">
        <f t="shared" si="1"/>
        <v>348</v>
      </c>
      <c r="G12" s="176">
        <f t="shared" si="2"/>
        <v>12</v>
      </c>
    </row>
    <row r="13" spans="1:14">
      <c r="A13" s="174"/>
      <c r="B13" s="174"/>
      <c r="D13" s="2">
        <v>8</v>
      </c>
      <c r="E13" s="175">
        <f t="shared" si="0"/>
        <v>216</v>
      </c>
      <c r="F13" s="175">
        <f t="shared" si="1"/>
        <v>218</v>
      </c>
      <c r="G13" s="176">
        <f t="shared" si="2"/>
        <v>16</v>
      </c>
    </row>
    <row r="14" spans="1:14">
      <c r="A14" s="174"/>
      <c r="B14" s="174"/>
      <c r="D14" s="2">
        <v>7</v>
      </c>
      <c r="E14" s="175">
        <f t="shared" si="0"/>
        <v>246.85714285714283</v>
      </c>
      <c r="F14" s="175">
        <f t="shared" si="1"/>
        <v>250</v>
      </c>
      <c r="G14" s="176">
        <f t="shared" si="2"/>
        <v>22</v>
      </c>
    </row>
    <row r="15" spans="1:14">
      <c r="A15" s="174"/>
      <c r="B15" s="174"/>
      <c r="D15" s="2">
        <v>10</v>
      </c>
      <c r="E15" s="175">
        <f t="shared" si="0"/>
        <v>172.8</v>
      </c>
      <c r="F15" s="175">
        <f t="shared" si="1"/>
        <v>175</v>
      </c>
      <c r="G15" s="176">
        <f t="shared" si="2"/>
        <v>22</v>
      </c>
    </row>
    <row r="16" spans="1:14">
      <c r="A16" s="174"/>
      <c r="B16" s="174"/>
      <c r="D16" s="2">
        <v>11</v>
      </c>
      <c r="E16" s="175">
        <f t="shared" si="0"/>
        <v>157.09090909090909</v>
      </c>
      <c r="F16" s="175">
        <f t="shared" si="1"/>
        <v>160</v>
      </c>
      <c r="G16" s="176">
        <f t="shared" si="2"/>
        <v>32</v>
      </c>
    </row>
    <row r="17" spans="1:7">
      <c r="A17" s="174"/>
      <c r="B17" s="174"/>
      <c r="D17" s="2">
        <v>16</v>
      </c>
      <c r="E17" s="175">
        <f t="shared" si="0"/>
        <v>108</v>
      </c>
      <c r="F17" s="175">
        <f t="shared" si="1"/>
        <v>110</v>
      </c>
      <c r="G17" s="176">
        <f t="shared" si="2"/>
        <v>32</v>
      </c>
    </row>
    <row r="18" spans="1:7">
      <c r="A18" s="174"/>
      <c r="B18" s="174"/>
      <c r="D18" s="2">
        <v>14</v>
      </c>
      <c r="E18" s="175">
        <f t="shared" si="0"/>
        <v>123.42857142857142</v>
      </c>
      <c r="F18" s="175">
        <f t="shared" si="1"/>
        <v>126</v>
      </c>
      <c r="G18" s="176">
        <f t="shared" si="2"/>
        <v>36</v>
      </c>
    </row>
    <row r="19" spans="1:7">
      <c r="A19" s="174"/>
      <c r="B19" s="174"/>
      <c r="D19" s="2">
        <v>21</v>
      </c>
      <c r="E19" s="175">
        <f t="shared" si="0"/>
        <v>82.285714285714292</v>
      </c>
      <c r="F19" s="175">
        <f t="shared" si="1"/>
        <v>84</v>
      </c>
      <c r="G19" s="176">
        <f t="shared" si="2"/>
        <v>36</v>
      </c>
    </row>
    <row r="20" spans="1:7">
      <c r="A20" s="174"/>
      <c r="B20" s="174"/>
      <c r="D20" s="2">
        <v>13</v>
      </c>
      <c r="E20" s="175">
        <f t="shared" si="0"/>
        <v>132.92307692307691</v>
      </c>
      <c r="F20" s="175">
        <f t="shared" si="1"/>
        <v>136</v>
      </c>
      <c r="G20" s="176">
        <f t="shared" si="2"/>
        <v>40</v>
      </c>
    </row>
    <row r="21" spans="1:7">
      <c r="A21" s="174"/>
      <c r="B21" s="174"/>
      <c r="D21" s="2">
        <v>17</v>
      </c>
      <c r="E21" s="175">
        <f t="shared" si="0"/>
        <v>101.64705882352942</v>
      </c>
      <c r="F21" s="175">
        <f t="shared" si="1"/>
        <v>104</v>
      </c>
      <c r="G21" s="176">
        <f t="shared" si="2"/>
        <v>40</v>
      </c>
    </row>
    <row r="22" spans="1:7">
      <c r="A22" s="174"/>
      <c r="B22" s="174"/>
      <c r="D22" s="2">
        <v>15</v>
      </c>
      <c r="E22" s="175">
        <f t="shared" si="0"/>
        <v>115.19999999999999</v>
      </c>
      <c r="F22" s="175">
        <f t="shared" si="1"/>
        <v>118</v>
      </c>
      <c r="G22" s="176">
        <f t="shared" si="2"/>
        <v>42</v>
      </c>
    </row>
    <row r="23" spans="1:7">
      <c r="A23" s="174"/>
      <c r="B23" s="174"/>
      <c r="D23" s="2">
        <v>24</v>
      </c>
      <c r="E23" s="175">
        <f t="shared" si="0"/>
        <v>72</v>
      </c>
      <c r="F23" s="175">
        <f t="shared" si="1"/>
        <v>74</v>
      </c>
      <c r="G23" s="176">
        <f t="shared" si="2"/>
        <v>48</v>
      </c>
    </row>
    <row r="24" spans="1:7">
      <c r="A24" s="174"/>
      <c r="B24" s="174"/>
      <c r="D24" s="2">
        <v>37</v>
      </c>
      <c r="E24" s="175">
        <f t="shared" si="0"/>
        <v>46.702702702702702</v>
      </c>
      <c r="F24" s="175">
        <f t="shared" si="1"/>
        <v>48</v>
      </c>
      <c r="G24" s="176">
        <f t="shared" si="2"/>
        <v>48</v>
      </c>
    </row>
    <row r="25" spans="1:7">
      <c r="A25" s="174"/>
      <c r="B25" s="174"/>
      <c r="D25" s="2">
        <v>20</v>
      </c>
      <c r="E25" s="175">
        <f t="shared" si="0"/>
        <v>86.4</v>
      </c>
      <c r="F25" s="175">
        <f t="shared" si="1"/>
        <v>89</v>
      </c>
      <c r="G25" s="176">
        <f t="shared" si="2"/>
        <v>52</v>
      </c>
    </row>
    <row r="26" spans="1:7">
      <c r="A26" s="174"/>
      <c r="B26" s="174"/>
      <c r="D26" s="2">
        <v>27</v>
      </c>
      <c r="E26" s="175">
        <f t="shared" si="0"/>
        <v>63.999999999999993</v>
      </c>
      <c r="F26" s="175">
        <f t="shared" si="1"/>
        <v>66</v>
      </c>
      <c r="G26" s="176">
        <f t="shared" si="2"/>
        <v>54</v>
      </c>
    </row>
    <row r="27" spans="1:7">
      <c r="A27" s="174"/>
      <c r="B27" s="174"/>
      <c r="D27" s="2">
        <v>33</v>
      </c>
      <c r="E27" s="175">
        <f t="shared" si="0"/>
        <v>52.36363636363636</v>
      </c>
      <c r="F27" s="175">
        <f t="shared" si="1"/>
        <v>54</v>
      </c>
      <c r="G27" s="176">
        <f t="shared" si="2"/>
        <v>54</v>
      </c>
    </row>
    <row r="28" spans="1:7">
      <c r="A28" s="174"/>
      <c r="B28" s="174"/>
      <c r="D28" s="2">
        <v>32</v>
      </c>
      <c r="E28" s="175">
        <f t="shared" si="0"/>
        <v>54</v>
      </c>
      <c r="F28" s="175">
        <f t="shared" si="1"/>
        <v>56</v>
      </c>
      <c r="G28" s="176">
        <f t="shared" si="2"/>
        <v>64</v>
      </c>
    </row>
    <row r="29" spans="1:7">
      <c r="A29" s="174"/>
      <c r="B29" s="174"/>
      <c r="D29" s="2">
        <v>23</v>
      </c>
      <c r="E29" s="175">
        <f t="shared" si="0"/>
        <v>75.130434782608702</v>
      </c>
      <c r="F29" s="175">
        <f t="shared" si="1"/>
        <v>78</v>
      </c>
      <c r="G29" s="176">
        <f t="shared" si="2"/>
        <v>66</v>
      </c>
    </row>
    <row r="30" spans="1:7">
      <c r="A30" s="174"/>
      <c r="B30" s="174"/>
      <c r="D30" s="2">
        <v>29</v>
      </c>
      <c r="E30" s="175">
        <f t="shared" si="0"/>
        <v>59.586206896551722</v>
      </c>
      <c r="F30" s="175">
        <f t="shared" si="1"/>
        <v>62</v>
      </c>
      <c r="G30" s="176">
        <f t="shared" si="2"/>
        <v>70</v>
      </c>
    </row>
    <row r="31" spans="1:7">
      <c r="D31" s="2">
        <v>25</v>
      </c>
      <c r="E31" s="175">
        <f t="shared" si="0"/>
        <v>69.12</v>
      </c>
      <c r="F31" s="175">
        <f t="shared" si="1"/>
        <v>72</v>
      </c>
      <c r="G31" s="176">
        <f t="shared" si="2"/>
        <v>72</v>
      </c>
    </row>
    <row r="32" spans="1:7">
      <c r="D32" s="2">
        <v>30</v>
      </c>
      <c r="E32" s="175">
        <f t="shared" si="0"/>
        <v>57.599999999999994</v>
      </c>
      <c r="F32" s="175">
        <f t="shared" si="1"/>
        <v>60</v>
      </c>
      <c r="G32" s="176">
        <f t="shared" si="2"/>
        <v>72</v>
      </c>
    </row>
    <row r="33" spans="4:7">
      <c r="D33" s="2">
        <v>22</v>
      </c>
      <c r="E33" s="175">
        <f t="shared" si="0"/>
        <v>78.545454545454547</v>
      </c>
      <c r="F33" s="175">
        <f t="shared" si="1"/>
        <v>82</v>
      </c>
      <c r="G33" s="176">
        <f t="shared" si="2"/>
        <v>76</v>
      </c>
    </row>
    <row r="34" spans="4:7">
      <c r="D34" s="2">
        <v>19</v>
      </c>
      <c r="E34" s="175">
        <f t="shared" si="0"/>
        <v>90.94736842105263</v>
      </c>
      <c r="F34" s="175">
        <f t="shared" si="1"/>
        <v>95</v>
      </c>
      <c r="G34" s="176">
        <f t="shared" si="2"/>
        <v>77</v>
      </c>
    </row>
    <row r="35" spans="4:7">
      <c r="D35" s="2">
        <v>42</v>
      </c>
      <c r="E35" s="175">
        <f t="shared" ref="E35:E66" si="3">$B$3*12/D35+$B$4*12/D35+$B$5*12/D35+$B$6*12/D35+$B$7*12/D35+$B$8*12/D35+$B$9*12/D35+$B$10*12/D35+$B$11*12/D35+$B$12*12/D35+$B$13*12/D35+$B$14*12/D35+$B$15*12/D35+$B$16*12/D35+$B$16*12/D35+$B$17*12/D35+$B$18*12/D35+$B$19*12/D35+$B$20*12/D35+$B$21*12/D35+$B$22*12/D35+$B$23*12/D35+$B$24*12/D35+$B$25*12/D35+$B$26*12/D35+$B$27*12/D35+$B$28*12/D35+$B$29*12/D35+$B$30*12/D35</f>
        <v>41.142857142857146</v>
      </c>
      <c r="F35" s="175">
        <f t="shared" ref="F35:F66" si="4">ROUNDUP($B$3*12/D35,0)+ROUNDUP($B$4*12/D35,0)+ROUNDUP($B$5*12/D35,0)+ROUNDUP($B$6*12/D35,0)+ROUNDUP($B$7*12/D35,0)+ROUNDUP($B$8*12/D35,0)+ROUNDUP($B$9*12/D35,0)+ROUNDUP($B$10*12/D35,0)+ROUNDUP($B$11*12/D35,0)+ROUNDUP($B$12*12/D35,0)+ROUNDUP($B$13*12/D35,0)+ROUNDUP($B$14*12/D35,0)+ROUNDUP($B$15*12/D35,0)+ROUNDUP($B$16*12/D35,0)+ROUNDUP($B$17*12/D35,0)+ROUNDUP($B$18*12/D35,0)+ROUNDUP($B$19*12/D35,0)+ROUNDUP($B$20*12/D35,0)+ROUNDUP($B$21*12/D35,0)+ROUNDUP($B$22*12/D35,0)+ROUNDUP($B$23*12/D35,0)+ROUNDUP($B$24*12/D35,0)+ROUNDUP($B$25*12/D35,0)+ROUNDUP($B$26*12/D35,0)+ROUNDUP($B$27*12/D35,0)+ROUNDUP($B$28*12/D35,0)+ROUNDUP($B$29*12/D35,0)+ROUNDUP($B$30*12/D35,0)</f>
        <v>43</v>
      </c>
      <c r="G35" s="176">
        <f t="shared" ref="G35:G66" si="5">F35*D35-$B$3*12-$B$4*12-$B$5*12-$B$6*12-$B$7*12-$B$8*12-$B$9*12-$B$10*12-$B$11*12-$B$12*12-$B$13*12-$B$14*12-$B$15*12-$B$16*12-$B$17*12-$B$18*12-$B$19*12-$B$20*12-$B$21*12-$B$22*12-$B$23*12-$B$24*12-$B$25*12-$B$26*12-$B$27*12-$B$28*12-$B$29*12-$B$30*12</f>
        <v>78</v>
      </c>
    </row>
    <row r="36" spans="4:7">
      <c r="D36" s="2">
        <v>26</v>
      </c>
      <c r="E36" s="175">
        <f t="shared" si="3"/>
        <v>66.461538461538453</v>
      </c>
      <c r="F36" s="175">
        <f t="shared" si="4"/>
        <v>70</v>
      </c>
      <c r="G36" s="176">
        <f t="shared" si="5"/>
        <v>92</v>
      </c>
    </row>
    <row r="37" spans="4:7">
      <c r="D37" s="2">
        <v>28</v>
      </c>
      <c r="E37" s="175">
        <f t="shared" si="3"/>
        <v>61.714285714285708</v>
      </c>
      <c r="F37" s="175">
        <f t="shared" si="4"/>
        <v>65</v>
      </c>
      <c r="G37" s="176">
        <f t="shared" si="5"/>
        <v>92</v>
      </c>
    </row>
    <row r="38" spans="4:7">
      <c r="D38" s="2">
        <v>38</v>
      </c>
      <c r="E38" s="175">
        <f t="shared" si="3"/>
        <v>45.473684210526315</v>
      </c>
      <c r="F38" s="175">
        <f t="shared" si="4"/>
        <v>48</v>
      </c>
      <c r="G38" s="176">
        <f t="shared" si="5"/>
        <v>96</v>
      </c>
    </row>
    <row r="39" spans="4:7">
      <c r="D39" s="2">
        <v>48</v>
      </c>
      <c r="E39" s="175">
        <f t="shared" si="3"/>
        <v>36</v>
      </c>
      <c r="F39" s="175">
        <f t="shared" si="4"/>
        <v>38</v>
      </c>
      <c r="G39" s="176">
        <f t="shared" si="5"/>
        <v>96</v>
      </c>
    </row>
    <row r="40" spans="4:7">
      <c r="D40" s="2">
        <v>31</v>
      </c>
      <c r="E40" s="175">
        <f t="shared" si="3"/>
        <v>55.741935483870968</v>
      </c>
      <c r="F40" s="175">
        <f t="shared" si="4"/>
        <v>59</v>
      </c>
      <c r="G40" s="176">
        <f t="shared" si="5"/>
        <v>101</v>
      </c>
    </row>
    <row r="41" spans="4:7">
      <c r="D41" s="2">
        <v>34</v>
      </c>
      <c r="E41" s="175">
        <f t="shared" si="3"/>
        <v>50.82352941176471</v>
      </c>
      <c r="F41" s="175">
        <f t="shared" si="4"/>
        <v>54</v>
      </c>
      <c r="G41" s="176">
        <f t="shared" si="5"/>
        <v>108</v>
      </c>
    </row>
    <row r="42" spans="4:7">
      <c r="D42" s="2">
        <v>51</v>
      </c>
      <c r="E42" s="175">
        <f t="shared" si="3"/>
        <v>33.882352941176471</v>
      </c>
      <c r="F42" s="175">
        <f t="shared" si="4"/>
        <v>36</v>
      </c>
      <c r="G42" s="176">
        <f t="shared" si="5"/>
        <v>108</v>
      </c>
    </row>
    <row r="43" spans="4:7">
      <c r="D43" s="2">
        <v>45</v>
      </c>
      <c r="E43" s="175">
        <f t="shared" si="3"/>
        <v>38.400000000000006</v>
      </c>
      <c r="F43" s="175">
        <f t="shared" si="4"/>
        <v>41</v>
      </c>
      <c r="G43" s="176">
        <f t="shared" si="5"/>
        <v>117</v>
      </c>
    </row>
    <row r="44" spans="4:7">
      <c r="D44" s="2">
        <v>44</v>
      </c>
      <c r="E44" s="175">
        <f t="shared" si="3"/>
        <v>39.272727272727273</v>
      </c>
      <c r="F44" s="175">
        <f t="shared" si="4"/>
        <v>42</v>
      </c>
      <c r="G44" s="176">
        <f t="shared" si="5"/>
        <v>120</v>
      </c>
    </row>
    <row r="45" spans="4:7">
      <c r="D45" s="2">
        <v>66</v>
      </c>
      <c r="E45" s="175">
        <f t="shared" si="3"/>
        <v>26.18181818181818</v>
      </c>
      <c r="F45" s="175">
        <f t="shared" si="4"/>
        <v>28</v>
      </c>
      <c r="G45" s="176">
        <f t="shared" si="5"/>
        <v>120</v>
      </c>
    </row>
    <row r="46" spans="4:7">
      <c r="D46" s="2">
        <v>43</v>
      </c>
      <c r="E46" s="175">
        <f t="shared" si="3"/>
        <v>40.186046511627907</v>
      </c>
      <c r="F46" s="175">
        <f t="shared" si="4"/>
        <v>43</v>
      </c>
      <c r="G46" s="176">
        <f t="shared" si="5"/>
        <v>121</v>
      </c>
    </row>
    <row r="47" spans="4:7">
      <c r="D47" s="2">
        <v>50</v>
      </c>
      <c r="E47" s="175">
        <f t="shared" si="3"/>
        <v>34.56</v>
      </c>
      <c r="F47" s="175">
        <f t="shared" si="4"/>
        <v>37</v>
      </c>
      <c r="G47" s="176">
        <f t="shared" si="5"/>
        <v>122</v>
      </c>
    </row>
    <row r="48" spans="4:7">
      <c r="D48" s="2">
        <v>58</v>
      </c>
      <c r="E48" s="175">
        <f t="shared" si="3"/>
        <v>29.793103448275861</v>
      </c>
      <c r="F48" s="175">
        <f t="shared" si="4"/>
        <v>32</v>
      </c>
      <c r="G48" s="176">
        <f t="shared" si="5"/>
        <v>128</v>
      </c>
    </row>
    <row r="49" spans="4:7">
      <c r="D49" s="2">
        <v>60</v>
      </c>
      <c r="E49" s="175">
        <f t="shared" si="3"/>
        <v>28.799999999999997</v>
      </c>
      <c r="F49" s="175">
        <f t="shared" si="4"/>
        <v>31</v>
      </c>
      <c r="G49" s="176">
        <f t="shared" si="5"/>
        <v>132</v>
      </c>
    </row>
    <row r="50" spans="4:7">
      <c r="D50" s="2">
        <v>49</v>
      </c>
      <c r="E50" s="175">
        <f t="shared" si="3"/>
        <v>35.265306122448976</v>
      </c>
      <c r="F50" s="175">
        <f t="shared" si="4"/>
        <v>38</v>
      </c>
      <c r="G50" s="176">
        <f t="shared" si="5"/>
        <v>134</v>
      </c>
    </row>
    <row r="51" spans="4:7">
      <c r="D51" s="2">
        <v>39</v>
      </c>
      <c r="E51" s="175">
        <f t="shared" si="3"/>
        <v>44.307692307692307</v>
      </c>
      <c r="F51" s="175">
        <f t="shared" si="4"/>
        <v>48</v>
      </c>
      <c r="G51" s="176">
        <f t="shared" si="5"/>
        <v>144</v>
      </c>
    </row>
    <row r="52" spans="4:7">
      <c r="D52" s="2">
        <v>52</v>
      </c>
      <c r="E52" s="175">
        <f t="shared" si="3"/>
        <v>33.230769230769226</v>
      </c>
      <c r="F52" s="175">
        <f t="shared" si="4"/>
        <v>36</v>
      </c>
      <c r="G52" s="176">
        <f t="shared" si="5"/>
        <v>144</v>
      </c>
    </row>
    <row r="53" spans="4:7">
      <c r="D53" s="2">
        <v>72</v>
      </c>
      <c r="E53" s="175">
        <f t="shared" si="3"/>
        <v>24</v>
      </c>
      <c r="F53" s="175">
        <f t="shared" si="4"/>
        <v>26</v>
      </c>
      <c r="G53" s="176">
        <f t="shared" si="5"/>
        <v>144</v>
      </c>
    </row>
    <row r="54" spans="4:7">
      <c r="D54" s="2">
        <v>67</v>
      </c>
      <c r="E54" s="175">
        <f t="shared" si="3"/>
        <v>25.791044776119406</v>
      </c>
      <c r="F54" s="175">
        <f t="shared" si="4"/>
        <v>28</v>
      </c>
      <c r="G54" s="176">
        <f t="shared" si="5"/>
        <v>148</v>
      </c>
    </row>
    <row r="55" spans="4:7">
      <c r="D55" s="2">
        <v>40</v>
      </c>
      <c r="E55" s="175">
        <f t="shared" si="3"/>
        <v>43.2</v>
      </c>
      <c r="F55" s="175">
        <f t="shared" si="4"/>
        <v>47</v>
      </c>
      <c r="G55" s="176">
        <f t="shared" si="5"/>
        <v>152</v>
      </c>
    </row>
    <row r="56" spans="4:7">
      <c r="D56" s="2">
        <v>47</v>
      </c>
      <c r="E56" s="175">
        <f t="shared" si="3"/>
        <v>36.765957446808514</v>
      </c>
      <c r="F56" s="175">
        <f t="shared" si="4"/>
        <v>40</v>
      </c>
      <c r="G56" s="176">
        <f t="shared" si="5"/>
        <v>152</v>
      </c>
    </row>
    <row r="57" spans="4:7">
      <c r="D57" s="2">
        <v>65</v>
      </c>
      <c r="E57" s="175">
        <f t="shared" si="3"/>
        <v>26.584615384615383</v>
      </c>
      <c r="F57" s="175">
        <f t="shared" si="4"/>
        <v>29</v>
      </c>
      <c r="G57" s="176">
        <f t="shared" si="5"/>
        <v>157</v>
      </c>
    </row>
    <row r="58" spans="4:7">
      <c r="D58" s="2">
        <v>41</v>
      </c>
      <c r="E58" s="175">
        <f t="shared" si="3"/>
        <v>42.146341463414636</v>
      </c>
      <c r="F58" s="175">
        <f t="shared" si="4"/>
        <v>46</v>
      </c>
      <c r="G58" s="176">
        <f t="shared" si="5"/>
        <v>158</v>
      </c>
    </row>
    <row r="59" spans="4:7">
      <c r="D59" s="2">
        <v>46</v>
      </c>
      <c r="E59" s="175">
        <f t="shared" si="3"/>
        <v>37.565217391304351</v>
      </c>
      <c r="F59" s="175">
        <f t="shared" si="4"/>
        <v>41</v>
      </c>
      <c r="G59" s="176">
        <f t="shared" si="5"/>
        <v>158</v>
      </c>
    </row>
    <row r="60" spans="4:7">
      <c r="D60" s="2">
        <v>59</v>
      </c>
      <c r="E60" s="175">
        <f t="shared" si="3"/>
        <v>29.288135593220339</v>
      </c>
      <c r="F60" s="175">
        <f t="shared" si="4"/>
        <v>32</v>
      </c>
      <c r="G60" s="176">
        <f t="shared" si="5"/>
        <v>160</v>
      </c>
    </row>
    <row r="61" spans="4:7">
      <c r="D61" s="2">
        <v>35</v>
      </c>
      <c r="E61" s="175">
        <f t="shared" si="3"/>
        <v>49.371428571428567</v>
      </c>
      <c r="F61" s="175">
        <f t="shared" si="4"/>
        <v>54</v>
      </c>
      <c r="G61" s="176">
        <f t="shared" si="5"/>
        <v>162</v>
      </c>
    </row>
    <row r="62" spans="4:7">
      <c r="D62" s="2">
        <v>54</v>
      </c>
      <c r="E62" s="175">
        <f t="shared" si="3"/>
        <v>31.999999999999996</v>
      </c>
      <c r="F62" s="175">
        <f t="shared" si="4"/>
        <v>35</v>
      </c>
      <c r="G62" s="176">
        <f t="shared" si="5"/>
        <v>162</v>
      </c>
    </row>
    <row r="63" spans="4:7">
      <c r="D63" s="2">
        <v>63</v>
      </c>
      <c r="E63" s="175">
        <f t="shared" si="3"/>
        <v>27.428571428571431</v>
      </c>
      <c r="F63" s="175">
        <f t="shared" si="4"/>
        <v>30</v>
      </c>
      <c r="G63" s="176">
        <f t="shared" si="5"/>
        <v>162</v>
      </c>
    </row>
    <row r="64" spans="4:7">
      <c r="D64" s="2">
        <v>61</v>
      </c>
      <c r="E64" s="175">
        <f t="shared" si="3"/>
        <v>28.327868852459016</v>
      </c>
      <c r="F64" s="175">
        <f t="shared" si="4"/>
        <v>31</v>
      </c>
      <c r="G64" s="176">
        <f t="shared" si="5"/>
        <v>163</v>
      </c>
    </row>
    <row r="65" spans="4:7">
      <c r="D65" s="2">
        <v>73</v>
      </c>
      <c r="E65" s="175">
        <f t="shared" si="3"/>
        <v>23.671232876712331</v>
      </c>
      <c r="F65" s="175">
        <f t="shared" si="4"/>
        <v>26</v>
      </c>
      <c r="G65" s="176">
        <f t="shared" si="5"/>
        <v>170</v>
      </c>
    </row>
    <row r="66" spans="4:7">
      <c r="D66" s="2">
        <v>68</v>
      </c>
      <c r="E66" s="175">
        <f t="shared" si="3"/>
        <v>25.411764705882355</v>
      </c>
      <c r="F66" s="175">
        <f t="shared" si="4"/>
        <v>28</v>
      </c>
      <c r="G66" s="176">
        <f t="shared" si="5"/>
        <v>176</v>
      </c>
    </row>
    <row r="67" spans="4:7">
      <c r="D67" s="2">
        <v>53</v>
      </c>
      <c r="E67" s="175">
        <f t="shared" ref="E67:E98" si="6">$B$3*12/D67+$B$4*12/D67+$B$5*12/D67+$B$6*12/D67+$B$7*12/D67+$B$8*12/D67+$B$9*12/D67+$B$10*12/D67+$B$11*12/D67+$B$12*12/D67+$B$13*12/D67+$B$14*12/D67+$B$15*12/D67+$B$16*12/D67+$B$16*12/D67+$B$17*12/D67+$B$18*12/D67+$B$19*12/D67+$B$20*12/D67+$B$21*12/D67+$B$22*12/D67+$B$23*12/D67+$B$24*12/D67+$B$25*12/D67+$B$26*12/D67+$B$27*12/D67+$B$28*12/D67+$B$29*12/D67+$B$30*12/D67</f>
        <v>32.60377358490566</v>
      </c>
      <c r="F67" s="175">
        <f t="shared" ref="F67:F98" si="7">ROUNDUP($B$3*12/D67,0)+ROUNDUP($B$4*12/D67,0)+ROUNDUP($B$5*12/D67,0)+ROUNDUP($B$6*12/D67,0)+ROUNDUP($B$7*12/D67,0)+ROUNDUP($B$8*12/D67,0)+ROUNDUP($B$9*12/D67,0)+ROUNDUP($B$10*12/D67,0)+ROUNDUP($B$11*12/D67,0)+ROUNDUP($B$12*12/D67,0)+ROUNDUP($B$13*12/D67,0)+ROUNDUP($B$14*12/D67,0)+ROUNDUP($B$15*12/D67,0)+ROUNDUP($B$16*12/D67,0)+ROUNDUP($B$17*12/D67,0)+ROUNDUP($B$18*12/D67,0)+ROUNDUP($B$19*12/D67,0)+ROUNDUP($B$20*12/D67,0)+ROUNDUP($B$21*12/D67,0)+ROUNDUP($B$22*12/D67,0)+ROUNDUP($B$23*12/D67,0)+ROUNDUP($B$24*12/D67,0)+ROUNDUP($B$25*12/D67,0)+ROUNDUP($B$26*12/D67,0)+ROUNDUP($B$27*12/D67,0)+ROUNDUP($B$28*12/D67,0)+ROUNDUP($B$29*12/D67,0)+ROUNDUP($B$30*12/D67,0)</f>
        <v>36</v>
      </c>
      <c r="G67" s="176">
        <f t="shared" ref="G67:G98" si="8">F67*D67-$B$3*12-$B$4*12-$B$5*12-$B$6*12-$B$7*12-$B$8*12-$B$9*12-$B$10*12-$B$11*12-$B$12*12-$B$13*12-$B$14*12-$B$15*12-$B$16*12-$B$17*12-$B$18*12-$B$19*12-$B$20*12-$B$21*12-$B$22*12-$B$23*12-$B$24*12-$B$25*12-$B$26*12-$B$27*12-$B$28*12-$B$29*12-$B$30*12</f>
        <v>180</v>
      </c>
    </row>
    <row r="68" spans="4:7">
      <c r="D68" s="2">
        <v>64</v>
      </c>
      <c r="E68" s="175">
        <f t="shared" si="6"/>
        <v>27</v>
      </c>
      <c r="F68" s="175">
        <f t="shared" si="7"/>
        <v>30</v>
      </c>
      <c r="G68" s="176">
        <f t="shared" si="8"/>
        <v>192</v>
      </c>
    </row>
    <row r="69" spans="4:7">
      <c r="D69" s="2">
        <v>96</v>
      </c>
      <c r="E69" s="175">
        <f t="shared" si="6"/>
        <v>18</v>
      </c>
      <c r="F69" s="175">
        <f t="shared" si="7"/>
        <v>20</v>
      </c>
      <c r="G69" s="176">
        <f t="shared" si="8"/>
        <v>192</v>
      </c>
    </row>
    <row r="70" spans="4:7">
      <c r="D70" s="2">
        <v>62</v>
      </c>
      <c r="E70" s="175">
        <f t="shared" si="6"/>
        <v>27.870967741935484</v>
      </c>
      <c r="F70" s="175">
        <f t="shared" si="7"/>
        <v>31</v>
      </c>
      <c r="G70" s="176">
        <f t="shared" si="8"/>
        <v>194</v>
      </c>
    </row>
    <row r="71" spans="4:7">
      <c r="D71" s="2">
        <v>74</v>
      </c>
      <c r="E71" s="175">
        <f t="shared" si="6"/>
        <v>23.351351351351351</v>
      </c>
      <c r="F71" s="175">
        <f t="shared" si="7"/>
        <v>26</v>
      </c>
      <c r="G71" s="176">
        <f t="shared" si="8"/>
        <v>196</v>
      </c>
    </row>
    <row r="72" spans="4:7">
      <c r="D72" s="2">
        <v>55</v>
      </c>
      <c r="E72" s="175">
        <f t="shared" si="6"/>
        <v>31.418181818181818</v>
      </c>
      <c r="F72" s="175">
        <f t="shared" si="7"/>
        <v>35</v>
      </c>
      <c r="G72" s="176">
        <f t="shared" si="8"/>
        <v>197</v>
      </c>
    </row>
    <row r="73" spans="4:7">
      <c r="D73" s="2">
        <v>69</v>
      </c>
      <c r="E73" s="175">
        <f t="shared" si="6"/>
        <v>25.043478260869566</v>
      </c>
      <c r="F73" s="175">
        <f t="shared" si="7"/>
        <v>28</v>
      </c>
      <c r="G73" s="176">
        <f t="shared" si="8"/>
        <v>204</v>
      </c>
    </row>
    <row r="74" spans="4:7">
      <c r="D74" s="2">
        <v>84</v>
      </c>
      <c r="E74" s="175">
        <f t="shared" si="6"/>
        <v>20.571428571428573</v>
      </c>
      <c r="F74" s="175">
        <f t="shared" si="7"/>
        <v>23</v>
      </c>
      <c r="G74" s="176">
        <f t="shared" si="8"/>
        <v>204</v>
      </c>
    </row>
    <row r="75" spans="4:7">
      <c r="D75" s="2">
        <v>57</v>
      </c>
      <c r="E75" s="175">
        <f t="shared" si="6"/>
        <v>30.315789473684205</v>
      </c>
      <c r="F75" s="175">
        <f t="shared" si="7"/>
        <v>34</v>
      </c>
      <c r="G75" s="176">
        <f t="shared" si="8"/>
        <v>210</v>
      </c>
    </row>
    <row r="76" spans="4:7">
      <c r="D76" s="2">
        <v>81</v>
      </c>
      <c r="E76" s="175">
        <f t="shared" si="6"/>
        <v>21.333333333333332</v>
      </c>
      <c r="F76" s="175">
        <f t="shared" si="7"/>
        <v>24</v>
      </c>
      <c r="G76" s="176">
        <f t="shared" si="8"/>
        <v>216</v>
      </c>
    </row>
    <row r="77" spans="4:7">
      <c r="D77" s="2">
        <v>75</v>
      </c>
      <c r="E77" s="175">
        <f t="shared" si="6"/>
        <v>23.04</v>
      </c>
      <c r="F77" s="175">
        <f t="shared" si="7"/>
        <v>26</v>
      </c>
      <c r="G77" s="176">
        <f t="shared" si="8"/>
        <v>222</v>
      </c>
    </row>
    <row r="78" spans="4:7">
      <c r="D78" s="2">
        <v>85</v>
      </c>
      <c r="E78" s="175">
        <f t="shared" si="6"/>
        <v>20.329411764705881</v>
      </c>
      <c r="F78" s="175">
        <f t="shared" si="7"/>
        <v>23</v>
      </c>
      <c r="G78" s="176">
        <f t="shared" si="8"/>
        <v>227</v>
      </c>
    </row>
    <row r="79" spans="4:7">
      <c r="D79" s="2">
        <v>56</v>
      </c>
      <c r="E79" s="175">
        <f t="shared" si="6"/>
        <v>30.857142857142854</v>
      </c>
      <c r="F79" s="175">
        <f t="shared" si="7"/>
        <v>35</v>
      </c>
      <c r="G79" s="176">
        <f t="shared" si="8"/>
        <v>232</v>
      </c>
    </row>
    <row r="80" spans="4:7">
      <c r="D80" s="2">
        <v>70</v>
      </c>
      <c r="E80" s="175">
        <f t="shared" si="6"/>
        <v>24.685714285714283</v>
      </c>
      <c r="F80" s="175">
        <f t="shared" si="7"/>
        <v>28</v>
      </c>
      <c r="G80" s="176">
        <f t="shared" si="8"/>
        <v>232</v>
      </c>
    </row>
    <row r="81" spans="4:7">
      <c r="D81" s="2">
        <v>82</v>
      </c>
      <c r="E81" s="175">
        <f t="shared" si="6"/>
        <v>21.073170731707318</v>
      </c>
      <c r="F81" s="175">
        <f t="shared" si="7"/>
        <v>24</v>
      </c>
      <c r="G81" s="176">
        <f t="shared" si="8"/>
        <v>240</v>
      </c>
    </row>
    <row r="82" spans="4:7">
      <c r="D82" s="2">
        <v>76</v>
      </c>
      <c r="E82" s="175">
        <f t="shared" si="6"/>
        <v>22.736842105263158</v>
      </c>
      <c r="F82" s="175">
        <f t="shared" si="7"/>
        <v>26</v>
      </c>
      <c r="G82" s="176">
        <f t="shared" si="8"/>
        <v>248</v>
      </c>
    </row>
    <row r="83" spans="4:7">
      <c r="D83" s="2">
        <v>86</v>
      </c>
      <c r="E83" s="175">
        <f t="shared" si="6"/>
        <v>20.093023255813954</v>
      </c>
      <c r="F83" s="175">
        <f t="shared" si="7"/>
        <v>23</v>
      </c>
      <c r="G83" s="176">
        <f t="shared" si="8"/>
        <v>250</v>
      </c>
    </row>
    <row r="84" spans="4:7">
      <c r="D84" s="2">
        <v>90</v>
      </c>
      <c r="E84" s="175">
        <f t="shared" si="6"/>
        <v>19.200000000000003</v>
      </c>
      <c r="F84" s="175">
        <f t="shared" si="7"/>
        <v>22</v>
      </c>
      <c r="G84" s="176">
        <f t="shared" si="8"/>
        <v>252</v>
      </c>
    </row>
    <row r="85" spans="4:7">
      <c r="D85" s="2">
        <v>71</v>
      </c>
      <c r="E85" s="175">
        <f t="shared" si="6"/>
        <v>24.338028169014088</v>
      </c>
      <c r="F85" s="175">
        <f t="shared" si="7"/>
        <v>28</v>
      </c>
      <c r="G85" s="176">
        <f t="shared" si="8"/>
        <v>260</v>
      </c>
    </row>
    <row r="86" spans="4:7">
      <c r="D86" s="2">
        <v>83</v>
      </c>
      <c r="E86" s="175">
        <f t="shared" si="6"/>
        <v>20.819277108433734</v>
      </c>
      <c r="F86" s="175">
        <f t="shared" si="7"/>
        <v>24</v>
      </c>
      <c r="G86" s="176">
        <f t="shared" si="8"/>
        <v>264</v>
      </c>
    </row>
    <row r="87" spans="4:7">
      <c r="D87" s="2">
        <v>80</v>
      </c>
      <c r="E87" s="175">
        <f t="shared" si="6"/>
        <v>21.6</v>
      </c>
      <c r="F87" s="175">
        <f t="shared" si="7"/>
        <v>25</v>
      </c>
      <c r="G87" s="176">
        <f t="shared" si="8"/>
        <v>272</v>
      </c>
    </row>
    <row r="88" spans="4:7">
      <c r="D88" s="2">
        <v>87</v>
      </c>
      <c r="E88" s="175">
        <f t="shared" si="6"/>
        <v>19.862068965517242</v>
      </c>
      <c r="F88" s="175">
        <f t="shared" si="7"/>
        <v>23</v>
      </c>
      <c r="G88" s="176">
        <f t="shared" si="8"/>
        <v>273</v>
      </c>
    </row>
    <row r="89" spans="4:7">
      <c r="D89" s="2">
        <v>77</v>
      </c>
      <c r="E89" s="175">
        <f t="shared" si="6"/>
        <v>22.441558441558442</v>
      </c>
      <c r="F89" s="175">
        <f t="shared" si="7"/>
        <v>26</v>
      </c>
      <c r="G89" s="176">
        <f t="shared" si="8"/>
        <v>274</v>
      </c>
    </row>
    <row r="90" spans="4:7">
      <c r="D90" s="2">
        <v>91</v>
      </c>
      <c r="E90" s="175">
        <f t="shared" si="6"/>
        <v>18.989010989010989</v>
      </c>
      <c r="F90" s="175">
        <f t="shared" si="7"/>
        <v>22</v>
      </c>
      <c r="G90" s="176">
        <f t="shared" si="8"/>
        <v>274</v>
      </c>
    </row>
    <row r="91" spans="4:7">
      <c r="D91" s="2">
        <v>88</v>
      </c>
      <c r="E91" s="175">
        <f t="shared" si="6"/>
        <v>19.636363636363637</v>
      </c>
      <c r="F91" s="175">
        <f t="shared" si="7"/>
        <v>23</v>
      </c>
      <c r="G91" s="176">
        <f t="shared" si="8"/>
        <v>296</v>
      </c>
    </row>
    <row r="92" spans="4:7">
      <c r="D92" s="2">
        <v>92</v>
      </c>
      <c r="E92" s="175">
        <f t="shared" si="6"/>
        <v>18.782608695652176</v>
      </c>
      <c r="F92" s="175">
        <f t="shared" si="7"/>
        <v>22</v>
      </c>
      <c r="G92" s="176">
        <f t="shared" si="8"/>
        <v>296</v>
      </c>
    </row>
    <row r="93" spans="4:7">
      <c r="D93" s="2">
        <v>78</v>
      </c>
      <c r="E93" s="175">
        <f t="shared" si="6"/>
        <v>22.153846153846153</v>
      </c>
      <c r="F93" s="175">
        <f t="shared" si="7"/>
        <v>26</v>
      </c>
      <c r="G93" s="176">
        <f t="shared" si="8"/>
        <v>300</v>
      </c>
    </row>
    <row r="94" spans="4:7">
      <c r="D94" s="2">
        <v>93</v>
      </c>
      <c r="E94" s="175">
        <f t="shared" si="6"/>
        <v>18.580645161290324</v>
      </c>
      <c r="F94" s="175">
        <f t="shared" si="7"/>
        <v>22</v>
      </c>
      <c r="G94" s="176">
        <f t="shared" si="8"/>
        <v>318</v>
      </c>
    </row>
    <row r="95" spans="4:7">
      <c r="D95" s="2">
        <v>89</v>
      </c>
      <c r="E95" s="175">
        <f t="shared" si="6"/>
        <v>19.415730337078649</v>
      </c>
      <c r="F95" s="175">
        <f t="shared" si="7"/>
        <v>23</v>
      </c>
      <c r="G95" s="176">
        <f t="shared" si="8"/>
        <v>319</v>
      </c>
    </row>
    <row r="96" spans="4:7">
      <c r="D96" s="2">
        <v>79</v>
      </c>
      <c r="E96" s="175">
        <f t="shared" si="6"/>
        <v>21.873417721518983</v>
      </c>
      <c r="F96" s="175">
        <f t="shared" si="7"/>
        <v>26</v>
      </c>
      <c r="G96" s="176">
        <f t="shared" si="8"/>
        <v>326</v>
      </c>
    </row>
    <row r="97" spans="4:7">
      <c r="D97" s="2">
        <v>94</v>
      </c>
      <c r="E97" s="175">
        <f t="shared" si="6"/>
        <v>18.382978723404257</v>
      </c>
      <c r="F97" s="175">
        <f t="shared" si="7"/>
        <v>22</v>
      </c>
      <c r="G97" s="176">
        <f t="shared" si="8"/>
        <v>340</v>
      </c>
    </row>
    <row r="98" spans="4:7">
      <c r="D98" s="2">
        <v>95</v>
      </c>
      <c r="E98" s="175">
        <f t="shared" si="6"/>
        <v>18.189473684210526</v>
      </c>
      <c r="F98" s="175">
        <f t="shared" si="7"/>
        <v>22</v>
      </c>
      <c r="G98" s="176">
        <f t="shared" si="8"/>
        <v>362</v>
      </c>
    </row>
  </sheetData>
  <autoFilter ref="D2:G82" xr:uid="{00000000-0009-0000-0000-000005000000}">
    <sortState xmlns:xlrd2="http://schemas.microsoft.com/office/spreadsheetml/2017/richdata2" ref="D3:G98">
      <sortCondition ref="G2:G82"/>
    </sortState>
  </autoFilter>
  <mergeCells count="2">
    <mergeCell ref="A1:D1"/>
    <mergeCell ref="E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C000"/>
  </sheetPr>
  <dimension ref="A1:W37"/>
  <sheetViews>
    <sheetView workbookViewId="0">
      <pane ySplit="1" topLeftCell="A2" activePane="bottomLeft" state="frozen"/>
      <selection pane="bottomLeft" activeCell="C39" sqref="C39"/>
    </sheetView>
  </sheetViews>
  <sheetFormatPr defaultRowHeight="14.25"/>
  <cols>
    <col min="20" max="20" width="12.125" customWidth="1"/>
  </cols>
  <sheetData>
    <row r="1" spans="1:23" ht="42.75">
      <c r="A1" s="243" t="s">
        <v>70</v>
      </c>
      <c r="B1" s="243" t="s">
        <v>210</v>
      </c>
      <c r="C1" s="243" t="s">
        <v>211</v>
      </c>
      <c r="D1" s="243" t="s">
        <v>212</v>
      </c>
      <c r="E1" s="243" t="s">
        <v>213</v>
      </c>
      <c r="F1" s="243" t="s">
        <v>214</v>
      </c>
      <c r="G1" s="243" t="s">
        <v>215</v>
      </c>
      <c r="H1" s="243" t="s">
        <v>216</v>
      </c>
      <c r="I1" s="243" t="s">
        <v>217</v>
      </c>
      <c r="J1" s="243" t="s">
        <v>218</v>
      </c>
      <c r="K1" s="252" t="s">
        <v>219</v>
      </c>
      <c r="L1" s="253"/>
      <c r="M1" s="254" t="s">
        <v>220</v>
      </c>
      <c r="N1" s="255">
        <f>+VLOOKUP(B2,[2]CUT!$B:$AA,26,0)</f>
        <v>2202006</v>
      </c>
      <c r="O1" s="256" t="s">
        <v>321</v>
      </c>
      <c r="P1" s="256" t="s">
        <v>221</v>
      </c>
      <c r="Q1" s="257" t="str">
        <f>+VLOOKUP(Q2,$V:$W,2,0)</f>
        <v>Nguyễn Quý</v>
      </c>
      <c r="R1" s="256" t="s">
        <v>252</v>
      </c>
      <c r="S1" s="373">
        <f>+MIN(K:K)</f>
        <v>44576</v>
      </c>
      <c r="T1" s="374" t="str">
        <f>+'YEU CAU VAI CUTTING'!B17</f>
        <v>TTS ok 4/9/2021</v>
      </c>
      <c r="V1">
        <v>1</v>
      </c>
      <c r="W1" t="s">
        <v>255</v>
      </c>
    </row>
    <row r="2" spans="1:23" ht="18.75" customHeight="1">
      <c r="A2" s="245">
        <v>1</v>
      </c>
      <c r="B2" s="262">
        <v>722164</v>
      </c>
      <c r="C2" s="207">
        <f>+VLOOKUP(B2,[2]CUT!$B:$AE,2,0)</f>
        <v>722163</v>
      </c>
      <c r="D2" s="207">
        <f>+VLOOKUP(B2,[2]CUT!$B:$AE,3,0)</f>
        <v>0</v>
      </c>
      <c r="E2" s="207" t="str">
        <f>+VLOOKUP(B2,[2]CUT!$B:$AE,4,0)</f>
        <v>NB3385</v>
      </c>
      <c r="F2" s="207" t="str">
        <f>+VLOOKUP(B2,[2]CUT!$B:$AE,5,0)</f>
        <v>DF3385</v>
      </c>
      <c r="G2" s="207" t="str">
        <f>+VLOOKUP(B2,[2]CUT!$B:$AE,8,0)</f>
        <v xml:space="preserve">XBK </v>
      </c>
      <c r="H2" s="207" t="str">
        <f>+VLOOKUP(B2,[2]CUT!$B:$AE,9,0)</f>
        <v>40C</v>
      </c>
      <c r="I2" s="207">
        <f>+VLOOKUP(B2,[2]CUT!$B:$AE,10,0)</f>
        <v>24</v>
      </c>
      <c r="J2" s="207" t="str">
        <f>+VLOOKUP(B2,[2]CUT!$B:$AE,24,0)</f>
        <v>AL1</v>
      </c>
      <c r="K2" s="258">
        <f>+IFERROR(VLOOKUP(B2,[2]CUT!$B:$AE,14,0),"")</f>
        <v>44576</v>
      </c>
      <c r="L2" s="207">
        <f>+VLOOKUP(B2,[2]CUT!$B:$AE,25,0)</f>
        <v>0</v>
      </c>
      <c r="M2" s="12"/>
      <c r="N2" s="272" t="e">
        <f>+IF((COUNTIF([2]CUT!$AA:$AA,N1)-COUNT(B:B))&lt;&gt;0,"Check lại số wo trong nhóm","OK")</f>
        <v>#VALUE!</v>
      </c>
      <c r="O2" s="12"/>
      <c r="P2" s="12"/>
      <c r="Q2" s="12">
        <v>2</v>
      </c>
      <c r="R2" s="12"/>
      <c r="S2" s="12"/>
      <c r="T2" s="12"/>
      <c r="V2">
        <v>2</v>
      </c>
      <c r="W2" t="s">
        <v>256</v>
      </c>
    </row>
    <row r="3" spans="1:23">
      <c r="A3" s="245">
        <v>2</v>
      </c>
      <c r="B3" s="262">
        <v>722168</v>
      </c>
      <c r="C3" s="207">
        <f>+VLOOKUP(B3,[2]CUT!$B:$AE,2,0)</f>
        <v>722167</v>
      </c>
      <c r="D3" s="207">
        <f>+VLOOKUP(B3,[2]CUT!$B:$AE,3,0)</f>
        <v>0</v>
      </c>
      <c r="E3" s="207" t="str">
        <f>+VLOOKUP(B3,[2]CUT!$B:$AE,4,0)</f>
        <v>NB3385</v>
      </c>
      <c r="F3" s="207" t="str">
        <f>+VLOOKUP(B3,[2]CUT!$B:$AE,5,0)</f>
        <v>DF3385</v>
      </c>
      <c r="G3" s="207" t="str">
        <f>+VLOOKUP(B3,[2]CUT!$B:$AE,8,0)</f>
        <v xml:space="preserve">XBK </v>
      </c>
      <c r="H3" s="207" t="str">
        <f>+VLOOKUP(B3,[2]CUT!$B:$AE,9,0)</f>
        <v>36D</v>
      </c>
      <c r="I3" s="207">
        <f>+VLOOKUP(B3,[2]CUT!$B:$AE,10,0)</f>
        <v>21</v>
      </c>
      <c r="J3" s="207" t="str">
        <f>+VLOOKUP(B3,[2]CUT!$B:$AE,24,0)</f>
        <v>AL1</v>
      </c>
      <c r="K3" s="258">
        <f>+IFERROR(VLOOKUP(B3,[2]CUT!$B:$AE,14,0),"")</f>
        <v>44576</v>
      </c>
      <c r="L3" s="207">
        <f>+VLOOKUP(B3,[2]CUT!$B:$AE,25,0)</f>
        <v>0</v>
      </c>
      <c r="M3" s="12"/>
      <c r="Q3" s="12"/>
      <c r="R3" s="12"/>
      <c r="S3" s="12"/>
      <c r="T3" s="12"/>
      <c r="V3">
        <v>3</v>
      </c>
      <c r="W3" t="s">
        <v>257</v>
      </c>
    </row>
    <row r="4" spans="1:23">
      <c r="A4" s="245">
        <v>3</v>
      </c>
      <c r="B4" s="262">
        <v>722170</v>
      </c>
      <c r="C4" s="207">
        <f>+VLOOKUP(B4,[2]CUT!$B:$AE,2,0)</f>
        <v>722169</v>
      </c>
      <c r="D4" s="207">
        <f>+VLOOKUP(B4,[2]CUT!$B:$AE,3,0)</f>
        <v>0</v>
      </c>
      <c r="E4" s="207" t="str">
        <f>+VLOOKUP(B4,[2]CUT!$B:$AE,4,0)</f>
        <v>NB3385</v>
      </c>
      <c r="F4" s="207" t="str">
        <f>+VLOOKUP(B4,[2]CUT!$B:$AE,5,0)</f>
        <v>DF3385</v>
      </c>
      <c r="G4" s="207" t="str">
        <f>+VLOOKUP(B4,[2]CUT!$B:$AE,8,0)</f>
        <v xml:space="preserve">XBK </v>
      </c>
      <c r="H4" s="207" t="str">
        <f>+VLOOKUP(B4,[2]CUT!$B:$AE,9,0)</f>
        <v>38D</v>
      </c>
      <c r="I4" s="207">
        <f>+VLOOKUP(B4,[2]CUT!$B:$AE,10,0)</f>
        <v>27</v>
      </c>
      <c r="J4" s="207" t="str">
        <f>+VLOOKUP(B4,[2]CUT!$B:$AE,24,0)</f>
        <v>AL1</v>
      </c>
      <c r="K4" s="258">
        <f>+IFERROR(VLOOKUP(B4,[2]CUT!$B:$AE,14,0),"")</f>
        <v>44576</v>
      </c>
      <c r="L4" s="207">
        <f>+VLOOKUP(B4,[2]CUT!$B:$AE,25,0)</f>
        <v>0</v>
      </c>
      <c r="M4" s="12"/>
      <c r="Q4" s="12"/>
      <c r="R4" s="12"/>
      <c r="S4" s="12"/>
      <c r="T4" s="12"/>
      <c r="V4">
        <v>4</v>
      </c>
      <c r="W4" t="s">
        <v>258</v>
      </c>
    </row>
    <row r="5" spans="1:23">
      <c r="A5" s="245">
        <v>4</v>
      </c>
      <c r="B5" s="262">
        <v>722174</v>
      </c>
      <c r="C5" s="207">
        <f>+VLOOKUP(B5,[2]CUT!$B:$AE,2,0)</f>
        <v>722173</v>
      </c>
      <c r="D5" s="207">
        <f>+VLOOKUP(B5,[2]CUT!$B:$AE,3,0)</f>
        <v>0</v>
      </c>
      <c r="E5" s="207" t="str">
        <f>+VLOOKUP(B5,[2]CUT!$B:$AE,4,0)</f>
        <v>NB3385</v>
      </c>
      <c r="F5" s="207" t="str">
        <f>+VLOOKUP(B5,[2]CUT!$B:$AE,5,0)</f>
        <v>DF3385</v>
      </c>
      <c r="G5" s="207" t="str">
        <f>+VLOOKUP(B5,[2]CUT!$B:$AE,8,0)</f>
        <v xml:space="preserve">XBK </v>
      </c>
      <c r="H5" s="207" t="str">
        <f>+VLOOKUP(B5,[2]CUT!$B:$AE,9,0)</f>
        <v>42D</v>
      </c>
      <c r="I5" s="207">
        <f>+VLOOKUP(B5,[2]CUT!$B:$AE,10,0)</f>
        <v>15</v>
      </c>
      <c r="J5" s="207" t="str">
        <f>+VLOOKUP(B5,[2]CUT!$B:$AE,24,0)</f>
        <v>AL1</v>
      </c>
      <c r="K5" s="258">
        <f>+IFERROR(VLOOKUP(B5,[2]CUT!$B:$AE,14,0),"")</f>
        <v>44576</v>
      </c>
      <c r="L5" s="207">
        <f>+VLOOKUP(B5,[2]CUT!$B:$AE,25,0)</f>
        <v>0</v>
      </c>
      <c r="M5" s="12"/>
      <c r="Q5" s="12"/>
      <c r="R5" s="12"/>
      <c r="S5" s="12"/>
      <c r="T5" s="12"/>
      <c r="V5">
        <v>5</v>
      </c>
      <c r="W5" t="s">
        <v>530</v>
      </c>
    </row>
    <row r="6" spans="1:23">
      <c r="A6" s="245">
        <v>5</v>
      </c>
      <c r="B6" s="262">
        <v>722178</v>
      </c>
      <c r="C6" s="207">
        <f>+VLOOKUP(B6,[2]CUT!$B:$AE,2,0)</f>
        <v>722177</v>
      </c>
      <c r="D6" s="207">
        <f>+VLOOKUP(B6,[2]CUT!$B:$AE,3,0)</f>
        <v>0</v>
      </c>
      <c r="E6" s="207" t="str">
        <f>+VLOOKUP(B6,[2]CUT!$B:$AE,4,0)</f>
        <v>NB3385</v>
      </c>
      <c r="F6" s="207" t="str">
        <f>+VLOOKUP(B6,[2]CUT!$B:$AE,5,0)</f>
        <v>DF3385</v>
      </c>
      <c r="G6" s="207" t="str">
        <f>+VLOOKUP(B6,[2]CUT!$B:$AE,8,0)</f>
        <v xml:space="preserve">XBK </v>
      </c>
      <c r="H6" s="207" t="str">
        <f>+VLOOKUP(B6,[2]CUT!$B:$AE,9,0)</f>
        <v>36DD</v>
      </c>
      <c r="I6" s="207">
        <f>+VLOOKUP(B6,[2]CUT!$B:$AE,10,0)</f>
        <v>24</v>
      </c>
      <c r="J6" s="207" t="str">
        <f>+VLOOKUP(B6,[2]CUT!$B:$AE,24,0)</f>
        <v>AL1</v>
      </c>
      <c r="K6" s="258">
        <f>+IFERROR(VLOOKUP(B6,[2]CUT!$B:$AE,14,0),"")</f>
        <v>44576</v>
      </c>
      <c r="L6" s="207">
        <f>+VLOOKUP(B6,[2]CUT!$B:$AE,25,0)</f>
        <v>0</v>
      </c>
      <c r="M6" s="12"/>
      <c r="Q6" s="12" t="s">
        <v>124</v>
      </c>
      <c r="R6" s="12" t="s">
        <v>13</v>
      </c>
      <c r="S6" s="12" t="s">
        <v>125</v>
      </c>
      <c r="T6" s="12"/>
    </row>
    <row r="7" spans="1:23">
      <c r="A7" s="245">
        <v>6</v>
      </c>
      <c r="B7" s="262">
        <v>722180</v>
      </c>
      <c r="C7" s="207">
        <f>+VLOOKUP(B7,[2]CUT!$B:$AE,2,0)</f>
        <v>722179</v>
      </c>
      <c r="D7" s="207">
        <f>+VLOOKUP(B7,[2]CUT!$B:$AE,3,0)</f>
        <v>0</v>
      </c>
      <c r="E7" s="207" t="str">
        <f>+VLOOKUP(B7,[2]CUT!$B:$AE,4,0)</f>
        <v>NB3385</v>
      </c>
      <c r="F7" s="207" t="str">
        <f>+VLOOKUP(B7,[2]CUT!$B:$AE,5,0)</f>
        <v>DF3385</v>
      </c>
      <c r="G7" s="207" t="str">
        <f>+VLOOKUP(B7,[2]CUT!$B:$AE,8,0)</f>
        <v xml:space="preserve">XBK </v>
      </c>
      <c r="H7" s="207" t="str">
        <f>+VLOOKUP(B7,[2]CUT!$B:$AE,9,0)</f>
        <v>38DD</v>
      </c>
      <c r="I7" s="207">
        <f>+VLOOKUP(B7,[2]CUT!$B:$AE,10,0)</f>
        <v>33</v>
      </c>
      <c r="J7" s="207" t="str">
        <f>+VLOOKUP(B7,[2]CUT!$B:$AE,24,0)</f>
        <v>AL1</v>
      </c>
      <c r="K7" s="258">
        <f>+IFERROR(VLOOKUP(B7,[2]CUT!$B:$AE,14,0),"")</f>
        <v>44576</v>
      </c>
      <c r="L7" s="207">
        <f>+VLOOKUP(B7,[2]CUT!$B:$AE,25,0)</f>
        <v>0</v>
      </c>
      <c r="M7" s="12"/>
      <c r="Q7" s="259">
        <v>722164</v>
      </c>
      <c r="R7" s="445" t="s">
        <v>290</v>
      </c>
      <c r="S7" s="446" t="str">
        <f>+TRIM(MID(Table3[[#This Row],[Size]],3,4))</f>
        <v>C</v>
      </c>
      <c r="T7" s="12"/>
    </row>
    <row r="8" spans="1:23">
      <c r="A8" s="245">
        <v>7</v>
      </c>
      <c r="B8" s="262"/>
      <c r="C8" s="207" t="e">
        <f>+VLOOKUP(B8,[2]CUT!$B:$AE,2,0)</f>
        <v>#N/A</v>
      </c>
      <c r="D8" s="207" t="e">
        <f>+VLOOKUP(B8,[2]CUT!$B:$AE,3,0)</f>
        <v>#N/A</v>
      </c>
      <c r="E8" s="207" t="e">
        <f>+VLOOKUP(B8,[2]CUT!$B:$AE,4,0)</f>
        <v>#N/A</v>
      </c>
      <c r="F8" s="207" t="e">
        <f>+VLOOKUP(B8,[2]CUT!$B:$AE,5,0)</f>
        <v>#N/A</v>
      </c>
      <c r="G8" s="207" t="e">
        <f>+VLOOKUP(B8,[2]CUT!$B:$AE,8,0)</f>
        <v>#N/A</v>
      </c>
      <c r="H8" s="207" t="e">
        <f>+VLOOKUP(B8,[2]CUT!$B:$AE,9,0)</f>
        <v>#N/A</v>
      </c>
      <c r="I8" s="207" t="e">
        <f>+VLOOKUP(B8,[2]CUT!$B:$AE,10,0)</f>
        <v>#N/A</v>
      </c>
      <c r="J8" s="207" t="e">
        <f>+VLOOKUP(B8,[2]CUT!$B:$AE,24,0)</f>
        <v>#N/A</v>
      </c>
      <c r="K8" s="258" t="str">
        <f>+IFERROR(VLOOKUP(B8,[2]CUT!$B:$AE,14,0),"")</f>
        <v/>
      </c>
      <c r="L8" s="207" t="e">
        <f>+VLOOKUP(B8,[2]CUT!$B:$AE,25,0)</f>
        <v>#N/A</v>
      </c>
      <c r="M8" s="12"/>
      <c r="Q8" s="259">
        <v>722168</v>
      </c>
      <c r="R8" s="264" t="s">
        <v>295</v>
      </c>
      <c r="S8" s="454" t="str">
        <f>+TRIM(MID(Table3[[#This Row],[Size]],3,4))</f>
        <v>D</v>
      </c>
      <c r="T8" s="12"/>
    </row>
    <row r="9" spans="1:23">
      <c r="A9" s="245">
        <v>8</v>
      </c>
      <c r="B9" s="262"/>
      <c r="C9" s="207" t="e">
        <f>+VLOOKUP(B9,[2]CUT!$B:$AE,2,0)</f>
        <v>#N/A</v>
      </c>
      <c r="D9" s="207" t="e">
        <f>+VLOOKUP(B9,[2]CUT!$B:$AE,3,0)</f>
        <v>#N/A</v>
      </c>
      <c r="E9" s="207" t="e">
        <f>+VLOOKUP(B9,[2]CUT!$B:$AE,4,0)</f>
        <v>#N/A</v>
      </c>
      <c r="F9" s="207" t="e">
        <f>+VLOOKUP(B9,[2]CUT!$B:$AE,5,0)</f>
        <v>#N/A</v>
      </c>
      <c r="G9" s="207" t="e">
        <f>+VLOOKUP(B9,[2]CUT!$B:$AE,8,0)</f>
        <v>#N/A</v>
      </c>
      <c r="H9" s="207" t="e">
        <f>+VLOOKUP(B9,[2]CUT!$B:$AE,9,0)</f>
        <v>#N/A</v>
      </c>
      <c r="I9" s="207" t="e">
        <f>+VLOOKUP(B9,[2]CUT!$B:$AE,10,0)</f>
        <v>#N/A</v>
      </c>
      <c r="J9" s="207" t="e">
        <f>+VLOOKUP(B9,[2]CUT!$B:$AE,24,0)</f>
        <v>#N/A</v>
      </c>
      <c r="K9" s="258" t="str">
        <f>+IFERROR(VLOOKUP(B9,[2]CUT!$B:$AE,14,0),"")</f>
        <v/>
      </c>
      <c r="L9" s="207" t="e">
        <f>+VLOOKUP(B9,[2]CUT!$B:$AE,25,0)</f>
        <v>#N/A</v>
      </c>
      <c r="M9" s="12"/>
      <c r="Q9" s="259">
        <v>722170</v>
      </c>
      <c r="R9" s="445" t="s">
        <v>322</v>
      </c>
      <c r="S9" s="453" t="str">
        <f>+TRIM(MID(Table3[[#This Row],[Size]],3,4))</f>
        <v>D</v>
      </c>
      <c r="T9" s="12"/>
    </row>
    <row r="10" spans="1:23">
      <c r="A10" s="245">
        <v>9</v>
      </c>
      <c r="B10" s="262"/>
      <c r="C10" s="207" t="e">
        <f>+VLOOKUP(B10,[2]CUT!$B:$AE,2,0)</f>
        <v>#N/A</v>
      </c>
      <c r="D10" s="207" t="e">
        <f>+VLOOKUP(B10,[2]CUT!$B:$AE,3,0)</f>
        <v>#N/A</v>
      </c>
      <c r="E10" s="207" t="e">
        <f>+VLOOKUP(B10,[2]CUT!$B:$AE,4,0)</f>
        <v>#N/A</v>
      </c>
      <c r="F10" s="207" t="e">
        <f>+VLOOKUP(B10,[2]CUT!$B:$AE,5,0)</f>
        <v>#N/A</v>
      </c>
      <c r="G10" s="207" t="e">
        <f>+VLOOKUP(B10,[2]CUT!$B:$AE,8,0)</f>
        <v>#N/A</v>
      </c>
      <c r="H10" s="207" t="e">
        <f>+VLOOKUP(B10,[2]CUT!$B:$AE,9,0)</f>
        <v>#N/A</v>
      </c>
      <c r="I10" s="207" t="e">
        <f>+VLOOKUP(B10,[2]CUT!$B:$AE,10,0)</f>
        <v>#N/A</v>
      </c>
      <c r="J10" s="207" t="e">
        <f>+VLOOKUP(B10,[2]CUT!$B:$AE,24,0)</f>
        <v>#N/A</v>
      </c>
      <c r="K10" s="258" t="str">
        <f>+IFERROR(VLOOKUP(B10,[2]CUT!$B:$AE,14,0),"")</f>
        <v/>
      </c>
      <c r="L10" s="207" t="e">
        <f>+VLOOKUP(B10,[2]CUT!$B:$AE,25,0)</f>
        <v>#N/A</v>
      </c>
      <c r="M10" s="12"/>
      <c r="Q10" s="259">
        <v>722174</v>
      </c>
      <c r="R10" s="445" t="s">
        <v>324</v>
      </c>
      <c r="S10" s="453" t="str">
        <f>+TRIM(MID(Table3[[#This Row],[Size]],3,4))</f>
        <v>D</v>
      </c>
      <c r="T10" s="12"/>
    </row>
    <row r="11" spans="1:23">
      <c r="A11" s="245">
        <v>10</v>
      </c>
      <c r="B11" s="262"/>
      <c r="C11" s="207" t="e">
        <f>+VLOOKUP(B11,[2]CUT!$B:$AE,2,0)</f>
        <v>#N/A</v>
      </c>
      <c r="D11" s="207" t="e">
        <f>+VLOOKUP(B11,[2]CUT!$B:$AE,3,0)</f>
        <v>#N/A</v>
      </c>
      <c r="E11" s="207" t="e">
        <f>+VLOOKUP(B11,[2]CUT!$B:$AE,4,0)</f>
        <v>#N/A</v>
      </c>
      <c r="F11" s="207" t="e">
        <f>+VLOOKUP(B11,[2]CUT!$B:$AE,5,0)</f>
        <v>#N/A</v>
      </c>
      <c r="G11" s="207" t="e">
        <f>+VLOOKUP(B11,[2]CUT!$B:$AE,8,0)</f>
        <v>#N/A</v>
      </c>
      <c r="H11" s="207" t="e">
        <f>+VLOOKUP(B11,[2]CUT!$B:$AE,9,0)</f>
        <v>#N/A</v>
      </c>
      <c r="I11" s="207" t="e">
        <f>+VLOOKUP(B11,[2]CUT!$B:$AE,10,0)</f>
        <v>#N/A</v>
      </c>
      <c r="J11" s="207" t="e">
        <f>+VLOOKUP(B11,[2]CUT!$B:$AE,24,0)</f>
        <v>#N/A</v>
      </c>
      <c r="K11" s="258" t="str">
        <f>+IFERROR(VLOOKUP(B11,[2]CUT!$B:$AE,14,0),"")</f>
        <v/>
      </c>
      <c r="L11" s="207" t="e">
        <f>+VLOOKUP(B11,[2]CUT!$B:$AE,25,0)</f>
        <v>#N/A</v>
      </c>
      <c r="M11" s="12"/>
      <c r="Q11" s="443">
        <v>722178</v>
      </c>
      <c r="R11" s="264" t="s">
        <v>302</v>
      </c>
      <c r="S11" s="12" t="str">
        <f>+TRIM(MID(Table3[[#This Row],[Size]],3,4))</f>
        <v>DD</v>
      </c>
      <c r="T11" s="12"/>
    </row>
    <row r="12" spans="1:23">
      <c r="A12" s="245">
        <v>11</v>
      </c>
      <c r="B12" s="262"/>
      <c r="C12" s="207" t="e">
        <f>+VLOOKUP(B12,[2]CUT!$B:$AE,2,0)</f>
        <v>#N/A</v>
      </c>
      <c r="D12" s="207" t="e">
        <f>+VLOOKUP(B12,[2]CUT!$B:$AE,3,0)</f>
        <v>#N/A</v>
      </c>
      <c r="E12" s="207" t="e">
        <f>+VLOOKUP(B12,[2]CUT!$B:$AE,4,0)</f>
        <v>#N/A</v>
      </c>
      <c r="F12" s="207" t="e">
        <f>+VLOOKUP(B12,[2]CUT!$B:$AE,5,0)</f>
        <v>#N/A</v>
      </c>
      <c r="G12" s="207" t="e">
        <f>+VLOOKUP(B12,[2]CUT!$B:$AE,8,0)</f>
        <v>#N/A</v>
      </c>
      <c r="H12" s="207" t="e">
        <f>+VLOOKUP(B12,[2]CUT!$B:$AE,9,0)</f>
        <v>#N/A</v>
      </c>
      <c r="I12" s="207" t="e">
        <f>+VLOOKUP(B12,[2]CUT!$B:$AE,10,0)</f>
        <v>#N/A</v>
      </c>
      <c r="J12" s="207" t="e">
        <f>+VLOOKUP(B12,[2]CUT!$B:$AE,24,0)</f>
        <v>#N/A</v>
      </c>
      <c r="K12" s="258" t="str">
        <f>+IFERROR(VLOOKUP(B12,[2]CUT!$B:$AE,14,0),"")</f>
        <v/>
      </c>
      <c r="L12" s="207" t="e">
        <f>+VLOOKUP(B12,[2]CUT!$B:$AE,25,0)</f>
        <v>#N/A</v>
      </c>
      <c r="M12" s="12"/>
      <c r="Q12" s="456">
        <v>722180</v>
      </c>
      <c r="R12" s="264" t="s">
        <v>303</v>
      </c>
      <c r="S12" s="12" t="str">
        <f>+TRIM(MID(Table3[[#This Row],[Size]],3,4))</f>
        <v>DD</v>
      </c>
      <c r="T12" s="12"/>
    </row>
    <row r="13" spans="1:23">
      <c r="A13" s="245">
        <v>12</v>
      </c>
      <c r="B13" s="262"/>
      <c r="C13" s="207" t="e">
        <f>+VLOOKUP(B13,[2]CUT!$B:$AE,2,0)</f>
        <v>#N/A</v>
      </c>
      <c r="D13" s="207" t="e">
        <f>+VLOOKUP(B13,[2]CUT!$B:$AE,3,0)</f>
        <v>#N/A</v>
      </c>
      <c r="E13" s="207" t="e">
        <f>+VLOOKUP(B13,[2]CUT!$B:$AE,4,0)</f>
        <v>#N/A</v>
      </c>
      <c r="F13" s="207" t="e">
        <f>+VLOOKUP(B13,[2]CUT!$B:$AE,5,0)</f>
        <v>#N/A</v>
      </c>
      <c r="G13" s="207" t="e">
        <f>+VLOOKUP(B13,[2]CUT!$B:$AE,8,0)</f>
        <v>#N/A</v>
      </c>
      <c r="H13" s="207" t="e">
        <f>+VLOOKUP(B13,[2]CUT!$B:$AE,9,0)</f>
        <v>#N/A</v>
      </c>
      <c r="I13" s="207" t="e">
        <f>+VLOOKUP(B13,[2]CUT!$B:$AE,10,0)</f>
        <v>#N/A</v>
      </c>
      <c r="J13" s="207" t="e">
        <f>+VLOOKUP(B13,[2]CUT!$B:$AE,24,0)</f>
        <v>#N/A</v>
      </c>
      <c r="K13" s="258" t="str">
        <f>+IFERROR(VLOOKUP(B13,[2]CUT!$B:$AE,14,0),"")</f>
        <v/>
      </c>
      <c r="L13" s="207" t="e">
        <f>+VLOOKUP(B13,[2]CUT!$B:$AE,25,0)</f>
        <v>#N/A</v>
      </c>
      <c r="M13" s="12"/>
      <c r="Q13" s="259"/>
      <c r="R13" s="445"/>
      <c r="S13" s="446" t="str">
        <f>+TRIM(MID(Table3[[#This Row],[Size]],3,4))</f>
        <v/>
      </c>
      <c r="T13" s="12"/>
    </row>
    <row r="14" spans="1:23">
      <c r="A14" s="245">
        <v>13</v>
      </c>
      <c r="B14" s="262"/>
      <c r="C14" s="207" t="e">
        <f>+VLOOKUP(B14,[2]CUT!$B:$AE,2,0)</f>
        <v>#N/A</v>
      </c>
      <c r="D14" s="207" t="e">
        <f>+VLOOKUP(B14,[2]CUT!$B:$AE,3,0)</f>
        <v>#N/A</v>
      </c>
      <c r="E14" s="207" t="e">
        <f>+VLOOKUP(B14,[2]CUT!$B:$AE,4,0)</f>
        <v>#N/A</v>
      </c>
      <c r="F14" s="207" t="e">
        <f>+VLOOKUP(B14,[2]CUT!$B:$AE,5,0)</f>
        <v>#N/A</v>
      </c>
      <c r="G14" s="207" t="e">
        <f>+VLOOKUP(B14,[2]CUT!$B:$AE,8,0)</f>
        <v>#N/A</v>
      </c>
      <c r="H14" s="207" t="e">
        <f>+VLOOKUP(B14,[2]CUT!$B:$AE,9,0)</f>
        <v>#N/A</v>
      </c>
      <c r="I14" s="207" t="e">
        <f>+VLOOKUP(B14,[2]CUT!$B:$AE,10,0)</f>
        <v>#N/A</v>
      </c>
      <c r="J14" s="207" t="e">
        <f>+VLOOKUP(B14,[2]CUT!$B:$AE,24,0)</f>
        <v>#N/A</v>
      </c>
      <c r="K14" s="258" t="str">
        <f>+IFERROR(VLOOKUP(B14,[2]CUT!$B:$AE,14,0),"")</f>
        <v/>
      </c>
      <c r="L14" s="207" t="e">
        <f>+VLOOKUP(B14,[2]CUT!$B:$AE,25,0)</f>
        <v>#N/A</v>
      </c>
      <c r="M14" s="12"/>
      <c r="Q14" s="259"/>
      <c r="R14" s="264"/>
      <c r="S14" s="263" t="str">
        <f>+TRIM(MID(Table3[[#This Row],[Size]],3,4))</f>
        <v/>
      </c>
      <c r="T14" s="12"/>
    </row>
    <row r="15" spans="1:23">
      <c r="A15" s="245">
        <v>14</v>
      </c>
      <c r="B15" s="259"/>
      <c r="C15" s="207" t="e">
        <f>+VLOOKUP(B15,[2]CUT!$B:$AE,2,0)</f>
        <v>#N/A</v>
      </c>
      <c r="D15" s="207" t="e">
        <f>+VLOOKUP(B15,[2]CUT!$B:$AE,3,0)</f>
        <v>#N/A</v>
      </c>
      <c r="E15" s="207" t="e">
        <f>+VLOOKUP(B15,[2]CUT!$B:$AE,4,0)</f>
        <v>#N/A</v>
      </c>
      <c r="F15" s="207" t="e">
        <f>+VLOOKUP(B15,[2]CUT!$B:$AE,5,0)</f>
        <v>#N/A</v>
      </c>
      <c r="G15" s="207" t="e">
        <f>+VLOOKUP(B15,[2]CUT!$B:$AE,8,0)</f>
        <v>#N/A</v>
      </c>
      <c r="H15" s="207" t="e">
        <f>+VLOOKUP(B15,[2]CUT!$B:$AE,9,0)</f>
        <v>#N/A</v>
      </c>
      <c r="I15" s="207" t="e">
        <f>+VLOOKUP(B15,[2]CUT!$B:$AE,10,0)</f>
        <v>#N/A</v>
      </c>
      <c r="J15" s="207" t="e">
        <f>+VLOOKUP(B15,[2]CUT!$B:$AE,24,0)</f>
        <v>#N/A</v>
      </c>
      <c r="K15" s="258" t="str">
        <f>+IFERROR(VLOOKUP(B15,[2]CUT!$B:$AE,14,0),"")</f>
        <v/>
      </c>
      <c r="L15" s="207" t="e">
        <f>+VLOOKUP(B15,[2]CUT!$B:$AE,25,0)</f>
        <v>#N/A</v>
      </c>
      <c r="M15" s="12"/>
      <c r="Q15" s="259"/>
      <c r="R15" s="445"/>
      <c r="S15" s="446" t="str">
        <f>+TRIM(MID(Table3[[#This Row],[Size]],3,4))</f>
        <v/>
      </c>
      <c r="T15" s="12"/>
    </row>
    <row r="16" spans="1:23">
      <c r="A16" s="245">
        <v>15</v>
      </c>
      <c r="B16" s="259"/>
      <c r="C16" s="207" t="e">
        <f>+VLOOKUP(B16,[2]CUT!$B:$AE,2,0)</f>
        <v>#N/A</v>
      </c>
      <c r="D16" s="207" t="e">
        <f>+VLOOKUP(B16,[2]CUT!$B:$AE,3,0)</f>
        <v>#N/A</v>
      </c>
      <c r="E16" s="207" t="e">
        <f>+VLOOKUP(B16,[2]CUT!$B:$AE,4,0)</f>
        <v>#N/A</v>
      </c>
      <c r="F16" s="207" t="e">
        <f>+VLOOKUP(B16,[2]CUT!$B:$AE,5,0)</f>
        <v>#N/A</v>
      </c>
      <c r="G16" s="207" t="e">
        <f>+VLOOKUP(B16,[2]CUT!$B:$AE,8,0)</f>
        <v>#N/A</v>
      </c>
      <c r="H16" s="207" t="e">
        <f>+VLOOKUP(B16,[2]CUT!$B:$AE,9,0)</f>
        <v>#N/A</v>
      </c>
      <c r="I16" s="207" t="e">
        <f>+VLOOKUP(B16,[2]CUT!$B:$AE,10,0)</f>
        <v>#N/A</v>
      </c>
      <c r="J16" s="207" t="e">
        <f>+VLOOKUP(B16,[2]CUT!$B:$AE,24,0)</f>
        <v>#N/A</v>
      </c>
      <c r="K16" s="258" t="str">
        <f>+IFERROR(VLOOKUP(B16,[2]CUT!$B:$AE,14,0),"")</f>
        <v/>
      </c>
      <c r="L16" s="207" t="e">
        <f>+VLOOKUP(B16,[2]CUT!$B:$AE,25,0)</f>
        <v>#N/A</v>
      </c>
      <c r="M16" s="12"/>
      <c r="Q16" s="443"/>
      <c r="R16" s="264"/>
      <c r="S16" s="263" t="str">
        <f>+TRIM(MID(Table3[[#This Row],[Size]],3,4))</f>
        <v/>
      </c>
      <c r="T16" s="12"/>
    </row>
    <row r="17" spans="1:20">
      <c r="A17" s="245">
        <v>16</v>
      </c>
      <c r="B17" s="259"/>
      <c r="C17" s="207" t="e">
        <f>+VLOOKUP(B17,[2]CUT!$B:$AE,2,0)</f>
        <v>#N/A</v>
      </c>
      <c r="D17" s="207" t="e">
        <f>+VLOOKUP(B17,[2]CUT!$B:$AE,3,0)</f>
        <v>#N/A</v>
      </c>
      <c r="E17" s="207" t="e">
        <f>+VLOOKUP(B17,[2]CUT!$B:$AE,4,0)</f>
        <v>#N/A</v>
      </c>
      <c r="F17" s="207" t="e">
        <f>+VLOOKUP(B17,[2]CUT!$B:$AE,5,0)</f>
        <v>#N/A</v>
      </c>
      <c r="G17" s="207" t="e">
        <f>+VLOOKUP(B17,[2]CUT!$B:$AE,8,0)</f>
        <v>#N/A</v>
      </c>
      <c r="H17" s="207" t="e">
        <f>+VLOOKUP(B17,[2]CUT!$B:$AE,9,0)</f>
        <v>#N/A</v>
      </c>
      <c r="I17" s="207" t="e">
        <f>+VLOOKUP(B17,[2]CUT!$B:$AE,10,0)</f>
        <v>#N/A</v>
      </c>
      <c r="J17" s="207" t="e">
        <f>+VLOOKUP(B17,[2]CUT!$B:$AE,24,0)</f>
        <v>#N/A</v>
      </c>
      <c r="K17" s="258" t="str">
        <f>+IFERROR(VLOOKUP(B17,[2]CUT!$B:$AE,14,0),"")</f>
        <v/>
      </c>
      <c r="L17" s="207" t="e">
        <f>+VLOOKUP(B17,[2]CUT!$B:$AE,25,0)</f>
        <v>#N/A</v>
      </c>
      <c r="M17" s="12"/>
      <c r="N17" s="12"/>
      <c r="O17" s="12"/>
      <c r="P17" s="12"/>
      <c r="Q17" s="443"/>
      <c r="R17" s="264"/>
      <c r="S17" s="263" t="str">
        <f>+TRIM(MID(Table3[[#This Row],[Size]],3,4))</f>
        <v/>
      </c>
      <c r="T17" s="12"/>
    </row>
    <row r="18" spans="1:20">
      <c r="A18" s="245">
        <v>17</v>
      </c>
      <c r="B18" s="259"/>
      <c r="C18" s="207" t="e">
        <f>+VLOOKUP(B18,[2]CUT!$B:$AE,2,0)</f>
        <v>#N/A</v>
      </c>
      <c r="D18" s="207" t="e">
        <f>+VLOOKUP(B18,[2]CUT!$B:$AE,3,0)</f>
        <v>#N/A</v>
      </c>
      <c r="E18" s="207" t="e">
        <f>+VLOOKUP(B18,[2]CUT!$B:$AE,4,0)</f>
        <v>#N/A</v>
      </c>
      <c r="F18" s="207" t="e">
        <f>+VLOOKUP(B18,[2]CUT!$B:$AE,5,0)</f>
        <v>#N/A</v>
      </c>
      <c r="G18" s="207" t="e">
        <f>+VLOOKUP(B18,[2]CUT!$B:$AE,8,0)</f>
        <v>#N/A</v>
      </c>
      <c r="H18" s="207" t="e">
        <f>+VLOOKUP(B18,[2]CUT!$B:$AE,9,0)</f>
        <v>#N/A</v>
      </c>
      <c r="I18" s="207" t="e">
        <f>+VLOOKUP(B18,[2]CUT!$B:$AE,10,0)</f>
        <v>#N/A</v>
      </c>
      <c r="J18" s="207" t="e">
        <f>+VLOOKUP(B18,[2]CUT!$B:$AE,24,0)</f>
        <v>#N/A</v>
      </c>
      <c r="K18" s="258" t="str">
        <f>+IFERROR(VLOOKUP(B18,[2]CUT!$B:$AE,14,0),"")</f>
        <v/>
      </c>
      <c r="L18" s="207" t="e">
        <f>+VLOOKUP(B18,[2]CUT!$B:$AE,25,0)</f>
        <v>#N/A</v>
      </c>
      <c r="M18" s="12"/>
      <c r="N18" s="12"/>
      <c r="O18" s="12"/>
      <c r="P18" s="12"/>
      <c r="Q18" s="443"/>
      <c r="R18" s="264"/>
      <c r="S18" s="12" t="str">
        <f>+TRIM(MID(Table3[[#This Row],[Size]],3,4))</f>
        <v/>
      </c>
      <c r="T18" s="12"/>
    </row>
    <row r="19" spans="1:20">
      <c r="A19" s="245">
        <v>18</v>
      </c>
      <c r="B19" s="259"/>
      <c r="C19" s="207" t="e">
        <f>+VLOOKUP(B19,[2]CUT!$B:$AE,2,0)</f>
        <v>#N/A</v>
      </c>
      <c r="D19" s="207" t="e">
        <f>+VLOOKUP(B19,[2]CUT!$B:$AE,3,0)</f>
        <v>#N/A</v>
      </c>
      <c r="E19" s="207" t="e">
        <f>+VLOOKUP(B19,[2]CUT!$B:$AE,4,0)</f>
        <v>#N/A</v>
      </c>
      <c r="F19" s="207" t="e">
        <f>+VLOOKUP(B19,[2]CUT!$B:$AE,5,0)</f>
        <v>#N/A</v>
      </c>
      <c r="G19" s="207" t="e">
        <f>+VLOOKUP(B19,[2]CUT!$B:$AE,8,0)</f>
        <v>#N/A</v>
      </c>
      <c r="H19" s="207" t="e">
        <f>+VLOOKUP(B19,[2]CUT!$B:$AE,9,0)</f>
        <v>#N/A</v>
      </c>
      <c r="I19" s="207" t="e">
        <f>+VLOOKUP(B19,[2]CUT!$B:$AE,10,0)</f>
        <v>#N/A</v>
      </c>
      <c r="J19" s="207" t="e">
        <f>+VLOOKUP(B19,[2]CUT!$B:$AE,24,0)</f>
        <v>#N/A</v>
      </c>
      <c r="K19" s="258" t="str">
        <f>+IFERROR(VLOOKUP(B19,[2]CUT!$B:$AE,14,0),"")</f>
        <v/>
      </c>
      <c r="L19" s="207" t="e">
        <f>+VLOOKUP(B19,[2]CUT!$B:$AE,25,0)</f>
        <v>#N/A</v>
      </c>
      <c r="M19" s="12"/>
      <c r="N19" s="12"/>
      <c r="O19" s="12"/>
      <c r="P19" s="12"/>
      <c r="Q19" s="443"/>
      <c r="R19" s="264"/>
      <c r="S19" s="12" t="str">
        <f>+TRIM(MID(Table3[[#This Row],[Size]],3,4))</f>
        <v/>
      </c>
      <c r="T19" s="12"/>
    </row>
    <row r="20" spans="1:20">
      <c r="A20" s="245">
        <v>19</v>
      </c>
      <c r="B20" s="259"/>
      <c r="C20" s="207" t="e">
        <f>+VLOOKUP(B20,[2]CUT!$B:$AE,2,0)</f>
        <v>#N/A</v>
      </c>
      <c r="D20" s="207" t="e">
        <f>+VLOOKUP(B20,[2]CUT!$B:$AE,3,0)</f>
        <v>#N/A</v>
      </c>
      <c r="E20" s="207" t="e">
        <f>+VLOOKUP(B20,[2]CUT!$B:$AE,4,0)</f>
        <v>#N/A</v>
      </c>
      <c r="F20" s="207" t="e">
        <f>+VLOOKUP(B20,[2]CUT!$B:$AE,5,0)</f>
        <v>#N/A</v>
      </c>
      <c r="G20" s="207" t="e">
        <f>+VLOOKUP(B20,[2]CUT!$B:$AE,8,0)</f>
        <v>#N/A</v>
      </c>
      <c r="H20" s="207" t="e">
        <f>+VLOOKUP(B20,[2]CUT!$B:$AE,9,0)</f>
        <v>#N/A</v>
      </c>
      <c r="I20" s="207" t="e">
        <f>+VLOOKUP(B20,[2]CUT!$B:$AE,10,0)</f>
        <v>#N/A</v>
      </c>
      <c r="J20" s="207" t="e">
        <f>+VLOOKUP(B20,[2]CUT!$B:$AE,24,0)</f>
        <v>#N/A</v>
      </c>
      <c r="K20" s="258" t="str">
        <f>+IFERROR(VLOOKUP(B20,[2]CUT!$B:$AE,14,0),"")</f>
        <v/>
      </c>
      <c r="L20" s="207" t="e">
        <f>+VLOOKUP(B20,[2]CUT!$B:$AE,25,0)</f>
        <v>#N/A</v>
      </c>
      <c r="M20" s="12"/>
      <c r="N20" s="12"/>
      <c r="O20" s="12"/>
      <c r="P20" s="12"/>
      <c r="Q20" s="443"/>
      <c r="R20" s="264"/>
      <c r="S20" s="12" t="str">
        <f>+TRIM(MID(Table3[[#This Row],[Size]],3,4))</f>
        <v/>
      </c>
      <c r="T20" s="12"/>
    </row>
    <row r="21" spans="1:20">
      <c r="A21" s="245">
        <v>20</v>
      </c>
      <c r="B21" s="259"/>
      <c r="C21" s="207" t="e">
        <f>+VLOOKUP(B21,[2]CUT!$B:$AE,2,0)</f>
        <v>#N/A</v>
      </c>
      <c r="D21" s="207" t="e">
        <f>+VLOOKUP(B21,[2]CUT!$B:$AE,3,0)</f>
        <v>#N/A</v>
      </c>
      <c r="E21" s="207" t="e">
        <f>+VLOOKUP(B21,[2]CUT!$B:$AE,4,0)</f>
        <v>#N/A</v>
      </c>
      <c r="F21" s="207" t="e">
        <f>+VLOOKUP(B21,[2]CUT!$B:$AE,5,0)</f>
        <v>#N/A</v>
      </c>
      <c r="G21" s="207" t="e">
        <f>+VLOOKUP(B21,[2]CUT!$B:$AE,8,0)</f>
        <v>#N/A</v>
      </c>
      <c r="H21" s="207" t="e">
        <f>+VLOOKUP(B21,[2]CUT!$B:$AE,9,0)</f>
        <v>#N/A</v>
      </c>
      <c r="I21" s="207" t="e">
        <f>+VLOOKUP(B21,[2]CUT!$B:$AE,10,0)</f>
        <v>#N/A</v>
      </c>
      <c r="J21" s="207" t="e">
        <f>+VLOOKUP(B21,[2]CUT!$B:$AE,24,0)</f>
        <v>#N/A</v>
      </c>
      <c r="K21" s="258" t="str">
        <f>+IFERROR(VLOOKUP(B21,[2]CUT!$B:$AE,14,0),"")</f>
        <v/>
      </c>
      <c r="L21" s="207" t="e">
        <f>+VLOOKUP(B21,[2]CUT!$B:$AE,25,0)</f>
        <v>#N/A</v>
      </c>
      <c r="M21" s="12"/>
      <c r="N21" s="12"/>
      <c r="O21" s="12"/>
      <c r="P21" s="12"/>
      <c r="Q21" s="443"/>
      <c r="R21" s="264"/>
      <c r="S21" s="12" t="str">
        <f>+TRIM(MID(Table3[[#This Row],[Size]],3,4))</f>
        <v/>
      </c>
      <c r="T21" s="12"/>
    </row>
    <row r="22" spans="1:20">
      <c r="A22" s="245">
        <v>21</v>
      </c>
      <c r="B22" s="259"/>
      <c r="C22" s="207" t="e">
        <f>+VLOOKUP(B22,[2]CUT!$B:$AE,2,0)</f>
        <v>#N/A</v>
      </c>
      <c r="D22" s="207" t="e">
        <f>+VLOOKUP(B22,[2]CUT!$B:$AE,3,0)</f>
        <v>#N/A</v>
      </c>
      <c r="E22" s="207" t="e">
        <f>+VLOOKUP(B22,[2]CUT!$B:$AE,4,0)</f>
        <v>#N/A</v>
      </c>
      <c r="F22" s="207" t="e">
        <f>+VLOOKUP(B22,[2]CUT!$B:$AE,5,0)</f>
        <v>#N/A</v>
      </c>
      <c r="G22" s="207" t="e">
        <f>+VLOOKUP(B22,[2]CUT!$B:$AE,8,0)</f>
        <v>#N/A</v>
      </c>
      <c r="H22" s="207" t="e">
        <f>+VLOOKUP(B22,[2]CUT!$B:$AE,9,0)</f>
        <v>#N/A</v>
      </c>
      <c r="I22" s="207" t="e">
        <f>+VLOOKUP(B22,[2]CUT!$B:$AE,10,0)</f>
        <v>#N/A</v>
      </c>
      <c r="J22" s="207" t="e">
        <f>+VLOOKUP(B22,[2]CUT!$B:$AE,24,0)</f>
        <v>#N/A</v>
      </c>
      <c r="K22" s="258" t="str">
        <f>+IFERROR(VLOOKUP(B22,[2]CUT!$B:$AE,14,0),"")</f>
        <v/>
      </c>
      <c r="L22" s="207" t="e">
        <f>+VLOOKUP(B22,[2]CUT!$B:$AE,25,0)</f>
        <v>#N/A</v>
      </c>
      <c r="M22" s="12"/>
      <c r="N22" s="12"/>
      <c r="O22" s="12"/>
      <c r="P22" s="12"/>
      <c r="Q22" s="444"/>
      <c r="R22" s="264"/>
      <c r="S22" s="12" t="str">
        <f>+TRIM(MID(Table3[[#This Row],[Size]],3,4))</f>
        <v/>
      </c>
      <c r="T22" s="12"/>
    </row>
    <row r="23" spans="1:20">
      <c r="A23" s="245">
        <v>22</v>
      </c>
      <c r="B23" s="259"/>
      <c r="C23" s="207" t="e">
        <f>+VLOOKUP(B23,[2]CUT!$B:$AE,2,0)</f>
        <v>#N/A</v>
      </c>
      <c r="D23" s="207" t="e">
        <f>+VLOOKUP(B23,[2]CUT!$B:$AE,3,0)</f>
        <v>#N/A</v>
      </c>
      <c r="E23" s="207" t="e">
        <f>+VLOOKUP(B23,[2]CUT!$B:$AE,4,0)</f>
        <v>#N/A</v>
      </c>
      <c r="F23" s="207" t="e">
        <f>+VLOOKUP(B23,[2]CUT!$B:$AE,5,0)</f>
        <v>#N/A</v>
      </c>
      <c r="G23" s="207" t="e">
        <f>+VLOOKUP(B23,[2]CUT!$B:$AE,8,0)</f>
        <v>#N/A</v>
      </c>
      <c r="H23" s="207" t="e">
        <f>+VLOOKUP(B23,[2]CUT!$B:$AE,9,0)</f>
        <v>#N/A</v>
      </c>
      <c r="I23" s="207" t="e">
        <f>+VLOOKUP(B23,[2]CUT!$B:$AE,10,0)</f>
        <v>#N/A</v>
      </c>
      <c r="J23" s="207" t="e">
        <f>+VLOOKUP(B23,[2]CUT!$B:$AE,24,0)</f>
        <v>#N/A</v>
      </c>
      <c r="K23" s="258" t="str">
        <f>+IFERROR(VLOOKUP(B23,[2]CUT!$B:$AE,14,0),"")</f>
        <v/>
      </c>
      <c r="L23" s="207" t="e">
        <f>+VLOOKUP(B23,[2]CUT!$B:$AE,25,0)</f>
        <v>#N/A</v>
      </c>
      <c r="M23" s="12"/>
      <c r="N23" s="12"/>
      <c r="O23" s="12"/>
      <c r="P23" s="12"/>
      <c r="Q23" s="443"/>
      <c r="R23" s="264"/>
      <c r="S23" s="263" t="str">
        <f>+TRIM(MID(Table3[[#This Row],[Size]],3,4))</f>
        <v/>
      </c>
      <c r="T23" s="12"/>
    </row>
    <row r="24" spans="1:20">
      <c r="A24" s="245">
        <v>23</v>
      </c>
      <c r="B24" s="259"/>
      <c r="C24" s="207" t="e">
        <f>+VLOOKUP(B24,[2]CUT!$B:$AE,2,0)</f>
        <v>#N/A</v>
      </c>
      <c r="D24" s="207" t="e">
        <f>+VLOOKUP(B24,[2]CUT!$B:$AE,3,0)</f>
        <v>#N/A</v>
      </c>
      <c r="E24" s="207" t="e">
        <f>+VLOOKUP(B24,[2]CUT!$B:$AE,4,0)</f>
        <v>#N/A</v>
      </c>
      <c r="F24" s="207" t="e">
        <f>+VLOOKUP(B24,[2]CUT!$B:$AE,5,0)</f>
        <v>#N/A</v>
      </c>
      <c r="G24" s="207" t="e">
        <f>+VLOOKUP(B24,[2]CUT!$B:$AE,8,0)</f>
        <v>#N/A</v>
      </c>
      <c r="H24" s="207" t="e">
        <f>+VLOOKUP(B24,[2]CUT!$B:$AE,9,0)</f>
        <v>#N/A</v>
      </c>
      <c r="I24" s="207" t="e">
        <f>+VLOOKUP(B24,[2]CUT!$B:$AE,10,0)</f>
        <v>#N/A</v>
      </c>
      <c r="J24" s="207" t="e">
        <f>+VLOOKUP(B24,[2]CUT!$B:$AE,24,0)</f>
        <v>#N/A</v>
      </c>
      <c r="K24" s="258" t="str">
        <f>+IFERROR(VLOOKUP(B24,[2]CUT!$B:$AE,14,0),"")</f>
        <v/>
      </c>
      <c r="L24" s="207" t="e">
        <f>+VLOOKUP(B24,[2]CUT!$B:$AE,25,0)</f>
        <v>#N/A</v>
      </c>
      <c r="M24" s="12"/>
      <c r="N24" s="12"/>
      <c r="O24" s="12"/>
      <c r="P24" s="12"/>
      <c r="Q24" s="444"/>
      <c r="R24" s="445"/>
      <c r="S24" s="263" t="str">
        <f>+TRIM(MID(Table3[[#This Row],[Size]],3,4))</f>
        <v/>
      </c>
      <c r="T24" s="12"/>
    </row>
    <row r="25" spans="1:20">
      <c r="A25" s="245">
        <v>24</v>
      </c>
      <c r="B25" s="259"/>
      <c r="C25" s="207" t="e">
        <f>+VLOOKUP(B25,[2]CUT!$B:$AE,2,0)</f>
        <v>#N/A</v>
      </c>
      <c r="D25" s="207" t="e">
        <f>+VLOOKUP(B25,[2]CUT!$B:$AE,3,0)</f>
        <v>#N/A</v>
      </c>
      <c r="E25" s="207" t="e">
        <f>+VLOOKUP(B25,[2]CUT!$B:$AE,4,0)</f>
        <v>#N/A</v>
      </c>
      <c r="F25" s="207" t="e">
        <f>+VLOOKUP(B25,[2]CUT!$B:$AE,5,0)</f>
        <v>#N/A</v>
      </c>
      <c r="G25" s="207" t="e">
        <f>+VLOOKUP(B25,[2]CUT!$B:$AE,8,0)</f>
        <v>#N/A</v>
      </c>
      <c r="H25" s="207" t="e">
        <f>+VLOOKUP(B25,[2]CUT!$B:$AE,9,0)</f>
        <v>#N/A</v>
      </c>
      <c r="I25" s="207" t="e">
        <f>+VLOOKUP(B25,[2]CUT!$B:$AE,10,0)</f>
        <v>#N/A</v>
      </c>
      <c r="J25" s="207" t="e">
        <f>+VLOOKUP(B25,[2]CUT!$B:$AE,24,0)</f>
        <v>#N/A</v>
      </c>
      <c r="K25" s="258" t="str">
        <f>+IFERROR(VLOOKUP(B25,[2]CUT!$B:$AE,14,0),"")</f>
        <v/>
      </c>
      <c r="L25" s="207" t="e">
        <f>+VLOOKUP(B25,[2]CUT!$B:$AE,25,0)</f>
        <v>#N/A</v>
      </c>
      <c r="M25" s="12"/>
      <c r="N25" s="12"/>
      <c r="O25" s="12"/>
      <c r="P25" s="3"/>
      <c r="Q25" s="443"/>
      <c r="R25" s="445"/>
      <c r="S25" s="446" t="str">
        <f>+TRIM(MID(Table3[[#This Row],[Size]],3,4))</f>
        <v/>
      </c>
      <c r="T25" s="12"/>
    </row>
    <row r="26" spans="1:20">
      <c r="A26" s="245">
        <v>25</v>
      </c>
      <c r="B26" s="259"/>
      <c r="C26" s="207" t="e">
        <f>+VLOOKUP(B26,[2]CUT!$B:$AE,2,0)</f>
        <v>#N/A</v>
      </c>
      <c r="D26" s="207" t="e">
        <f>+VLOOKUP(B26,[2]CUT!$B:$AE,3,0)</f>
        <v>#N/A</v>
      </c>
      <c r="E26" s="207" t="e">
        <f>+VLOOKUP(B26,[2]CUT!$B:$AE,4,0)</f>
        <v>#N/A</v>
      </c>
      <c r="F26" s="207" t="e">
        <f>+VLOOKUP(B26,[2]CUT!$B:$AE,5,0)</f>
        <v>#N/A</v>
      </c>
      <c r="G26" s="207" t="e">
        <f>+VLOOKUP(B26,[2]CUT!$B:$AE,8,0)</f>
        <v>#N/A</v>
      </c>
      <c r="H26" s="207" t="e">
        <f>+VLOOKUP(B26,[2]CUT!$B:$AE,9,0)</f>
        <v>#N/A</v>
      </c>
      <c r="I26" s="207" t="e">
        <f>+VLOOKUP(B26,[2]CUT!$B:$AE,10,0)</f>
        <v>#N/A</v>
      </c>
      <c r="J26" s="207" t="e">
        <f>+VLOOKUP(B26,[2]CUT!$B:$AE,24,0)</f>
        <v>#N/A</v>
      </c>
      <c r="K26" s="258" t="str">
        <f>+IFERROR(VLOOKUP(B26,[2]CUT!$B:$AE,14,0),"")</f>
        <v/>
      </c>
      <c r="L26" s="207" t="e">
        <f>+VLOOKUP(B26,[2]CUT!$B:$AE,25,0)</f>
        <v>#N/A</v>
      </c>
      <c r="M26" s="12"/>
      <c r="N26" s="12"/>
      <c r="O26" s="12"/>
      <c r="P26" s="3"/>
      <c r="Q26" s="443"/>
      <c r="R26" s="264"/>
      <c r="S26" s="12" t="str">
        <f>+TRIM(MID(Table3[[#This Row],[Size]],3,4))</f>
        <v/>
      </c>
      <c r="T26" s="12"/>
    </row>
    <row r="27" spans="1:20">
      <c r="A27" s="245">
        <v>26</v>
      </c>
      <c r="B27" s="259"/>
      <c r="C27" s="207" t="e">
        <f>+VLOOKUP(B27,[2]CUT!$B:$AE,2,0)</f>
        <v>#N/A</v>
      </c>
      <c r="D27" s="207" t="e">
        <f>+VLOOKUP(B27,[2]CUT!$B:$AE,3,0)</f>
        <v>#N/A</v>
      </c>
      <c r="E27" s="207" t="e">
        <f>+VLOOKUP(B27,[2]CUT!$B:$AE,4,0)</f>
        <v>#N/A</v>
      </c>
      <c r="F27" s="207" t="e">
        <f>+VLOOKUP(B27,[2]CUT!$B:$AE,5,0)</f>
        <v>#N/A</v>
      </c>
      <c r="G27" s="207" t="e">
        <f>+VLOOKUP(B27,[2]CUT!$B:$AE,8,0)</f>
        <v>#N/A</v>
      </c>
      <c r="H27" s="207" t="e">
        <f>+VLOOKUP(B27,[2]CUT!$B:$AE,9,0)</f>
        <v>#N/A</v>
      </c>
      <c r="I27" s="207" t="e">
        <f>+VLOOKUP(B27,[2]CUT!$B:$AE,10,0)</f>
        <v>#N/A</v>
      </c>
      <c r="J27" s="207" t="e">
        <f>+VLOOKUP(B27,[2]CUT!$B:$AE,24,0)</f>
        <v>#N/A</v>
      </c>
      <c r="K27" s="258" t="str">
        <f>+IFERROR(VLOOKUP(B27,[2]CUT!$B:$AE,14,0),"")</f>
        <v/>
      </c>
      <c r="L27" s="207" t="e">
        <f>+VLOOKUP(B27,[2]CUT!$B:$AE,25,0)</f>
        <v>#N/A</v>
      </c>
      <c r="M27" s="12"/>
      <c r="N27" s="12"/>
      <c r="O27" s="12"/>
      <c r="P27" s="3"/>
      <c r="Q27" s="444"/>
      <c r="R27" s="264"/>
      <c r="S27" s="263" t="str">
        <f>+TRIM(MID(Table3[[#This Row],[Size]],3,4))</f>
        <v/>
      </c>
      <c r="T27" s="12"/>
    </row>
    <row r="28" spans="1:20">
      <c r="A28" s="245">
        <v>27</v>
      </c>
      <c r="B28" s="259"/>
      <c r="C28" s="207" t="e">
        <f>+VLOOKUP(B28,[2]CUT!$B:$AE,2,0)</f>
        <v>#N/A</v>
      </c>
      <c r="D28" s="207" t="e">
        <f>+VLOOKUP(B28,[2]CUT!$B:$AE,3,0)</f>
        <v>#N/A</v>
      </c>
      <c r="E28" s="207" t="e">
        <f>+VLOOKUP(B28,[2]CUT!$B:$AE,4,0)</f>
        <v>#N/A</v>
      </c>
      <c r="F28" s="207" t="e">
        <f>+VLOOKUP(B28,[2]CUT!$B:$AE,5,0)</f>
        <v>#N/A</v>
      </c>
      <c r="G28" s="207" t="e">
        <f>+VLOOKUP(B28,[2]CUT!$B:$AE,8,0)</f>
        <v>#N/A</v>
      </c>
      <c r="H28" s="207" t="e">
        <f>+VLOOKUP(B28,[2]CUT!$B:$AE,9,0)</f>
        <v>#N/A</v>
      </c>
      <c r="I28" s="207" t="e">
        <f>+VLOOKUP(B28,[2]CUT!$B:$AE,10,0)</f>
        <v>#N/A</v>
      </c>
      <c r="J28" s="207" t="e">
        <f>+VLOOKUP(B28,[2]CUT!$B:$AE,24,0)</f>
        <v>#N/A</v>
      </c>
      <c r="K28" s="258" t="str">
        <f>+IFERROR(VLOOKUP(B28,[2]CUT!$B:$AE,14,0),"")</f>
        <v/>
      </c>
      <c r="L28" s="207" t="e">
        <f>+VLOOKUP(B28,[2]CUT!$B:$AE,25,0)</f>
        <v>#N/A</v>
      </c>
      <c r="M28" s="12"/>
      <c r="P28" s="3"/>
      <c r="Q28" s="443"/>
      <c r="R28" s="445"/>
      <c r="S28" s="453" t="str">
        <f>+TRIM(MID(Table3[[#This Row],[Size]],3,4))</f>
        <v/>
      </c>
      <c r="T28" s="12"/>
    </row>
    <row r="29" spans="1:20">
      <c r="A29" s="245">
        <v>28</v>
      </c>
      <c r="B29" s="259"/>
      <c r="C29" s="207" t="e">
        <f>+VLOOKUP(B29,[2]CUT!$B:$AE,2,0)</f>
        <v>#N/A</v>
      </c>
      <c r="D29" s="207" t="e">
        <f>+VLOOKUP(B29,[2]CUT!$B:$AE,3,0)</f>
        <v>#N/A</v>
      </c>
      <c r="E29" s="207" t="e">
        <f>+VLOOKUP(B29,[2]CUT!$B:$AE,4,0)</f>
        <v>#N/A</v>
      </c>
      <c r="F29" s="207" t="e">
        <f>+VLOOKUP(B29,[2]CUT!$B:$AE,5,0)</f>
        <v>#N/A</v>
      </c>
      <c r="G29" s="207" t="e">
        <f>+VLOOKUP(B29,[2]CUT!$B:$AE,8,0)</f>
        <v>#N/A</v>
      </c>
      <c r="H29" s="207" t="e">
        <f>+VLOOKUP(B29,[2]CUT!$B:$AE,9,0)</f>
        <v>#N/A</v>
      </c>
      <c r="I29" s="207" t="e">
        <f>+VLOOKUP(B29,[2]CUT!$B:$AE,10,0)</f>
        <v>#N/A</v>
      </c>
      <c r="J29" s="207" t="e">
        <f>+VLOOKUP(B29,[2]CUT!$B:$AE,24,0)</f>
        <v>#N/A</v>
      </c>
      <c r="K29" s="258" t="str">
        <f>+IFERROR(VLOOKUP(B29,[2]CUT!$B:$AE,14,0),"")</f>
        <v/>
      </c>
      <c r="L29" s="207" t="e">
        <f>+VLOOKUP(B29,[2]CUT!$B:$AE,25,0)</f>
        <v>#N/A</v>
      </c>
      <c r="M29" s="12"/>
      <c r="N29" s="12"/>
      <c r="O29" s="12"/>
      <c r="P29" s="3"/>
      <c r="Q29" s="443"/>
      <c r="R29" s="445"/>
      <c r="S29" s="453" t="str">
        <f>+TRIM(MID(Table3[[#This Row],[Size]],3,4))</f>
        <v/>
      </c>
      <c r="T29" s="12"/>
    </row>
    <row r="30" spans="1:20">
      <c r="A30" s="245">
        <v>29</v>
      </c>
      <c r="B30" s="259"/>
      <c r="C30" s="207" t="e">
        <f>+VLOOKUP(B30,[2]CUT!$B:$AE,2,0)</f>
        <v>#N/A</v>
      </c>
      <c r="D30" s="207" t="e">
        <f>+VLOOKUP(B30,[2]CUT!$B:$AE,3,0)</f>
        <v>#N/A</v>
      </c>
      <c r="E30" s="207" t="e">
        <f>+VLOOKUP(B30,[2]CUT!$B:$AE,4,0)</f>
        <v>#N/A</v>
      </c>
      <c r="F30" s="207" t="e">
        <f>+VLOOKUP(B30,[2]CUT!$B:$AE,5,0)</f>
        <v>#N/A</v>
      </c>
      <c r="G30" s="207" t="e">
        <f>+VLOOKUP(B30,[2]CUT!$B:$AE,8,0)</f>
        <v>#N/A</v>
      </c>
      <c r="H30" s="207" t="e">
        <f>+VLOOKUP(B30,[2]CUT!$B:$AE,9,0)</f>
        <v>#N/A</v>
      </c>
      <c r="I30" s="207" t="e">
        <f>+VLOOKUP(B30,[2]CUT!$B:$AE,10,0)</f>
        <v>#N/A</v>
      </c>
      <c r="J30" s="207" t="e">
        <f>+VLOOKUP(B30,[2]CUT!$B:$AE,24,0)</f>
        <v>#N/A</v>
      </c>
      <c r="K30" s="258" t="str">
        <f>+IFERROR(VLOOKUP(B30,[2]CUT!$B:$AE,14,0),"")</f>
        <v/>
      </c>
      <c r="L30" s="207" t="e">
        <f>+VLOOKUP(B30,[2]CUT!$B:$AE,25,0)</f>
        <v>#N/A</v>
      </c>
      <c r="M30" s="12"/>
      <c r="N30" s="12"/>
      <c r="O30" s="12"/>
      <c r="P30" s="3"/>
      <c r="Q30" s="443"/>
      <c r="R30" s="264"/>
      <c r="S30" s="454" t="str">
        <f>+TRIM(MID(Table3[[#This Row],[Size]],3,4))</f>
        <v/>
      </c>
      <c r="T30" s="12"/>
    </row>
    <row r="31" spans="1:20">
      <c r="A31" s="245">
        <v>30</v>
      </c>
      <c r="B31" s="259"/>
      <c r="C31" s="207" t="e">
        <f>+VLOOKUP(B31,[2]CUT!$B:$AE,2,0)</f>
        <v>#N/A</v>
      </c>
      <c r="D31" s="207" t="e">
        <f>+VLOOKUP(B31,[2]CUT!$B:$AE,3,0)</f>
        <v>#N/A</v>
      </c>
      <c r="E31" s="207" t="e">
        <f>+VLOOKUP(B31,[2]CUT!$B:$AE,4,0)</f>
        <v>#N/A</v>
      </c>
      <c r="F31" s="207" t="e">
        <f>+VLOOKUP(B31,[2]CUT!$B:$AE,5,0)</f>
        <v>#N/A</v>
      </c>
      <c r="G31" s="207" t="e">
        <f>+VLOOKUP(B31,[2]CUT!$B:$AE,8,0)</f>
        <v>#N/A</v>
      </c>
      <c r="H31" s="207" t="e">
        <f>+VLOOKUP(B31,[2]CUT!$B:$AE,9,0)</f>
        <v>#N/A</v>
      </c>
      <c r="I31" s="207" t="e">
        <f>+VLOOKUP(B31,[2]CUT!$B:$AE,10,0)</f>
        <v>#N/A</v>
      </c>
      <c r="J31" s="207" t="e">
        <f>+VLOOKUP(B31,[2]CUT!$B:$AE,24,0)</f>
        <v>#N/A</v>
      </c>
      <c r="K31" s="258" t="str">
        <f>+IFERROR(VLOOKUP(B31,[2]CUT!$B:$AE,14,0),"")</f>
        <v/>
      </c>
      <c r="L31" s="207" t="e">
        <f>+VLOOKUP(B31,[2]CUT!$B:$AE,25,0)</f>
        <v>#N/A</v>
      </c>
      <c r="M31" s="12"/>
      <c r="N31" s="12"/>
      <c r="O31" s="12"/>
      <c r="P31" s="3"/>
      <c r="Q31" s="444"/>
      <c r="R31" s="445"/>
      <c r="S31" s="453" t="str">
        <f>+TRIM(MID(Table3[[#This Row],[Size]],3,4))</f>
        <v/>
      </c>
      <c r="T31" s="12"/>
    </row>
    <row r="32" spans="1:20">
      <c r="A32" s="245">
        <v>31</v>
      </c>
      <c r="B32" s="259"/>
      <c r="C32" s="207" t="e">
        <f>+VLOOKUP(B32,[2]CUT!$B:$AE,2,0)</f>
        <v>#N/A</v>
      </c>
      <c r="D32" s="207" t="e">
        <f>+VLOOKUP(B32,[2]CUT!$B:$AE,3,0)</f>
        <v>#N/A</v>
      </c>
      <c r="E32" s="207" t="e">
        <f>+VLOOKUP(B32,[2]CUT!$B:$AE,4,0)</f>
        <v>#N/A</v>
      </c>
      <c r="F32" s="207" t="e">
        <f>+VLOOKUP(B32,[2]CUT!$B:$AE,5,0)</f>
        <v>#N/A</v>
      </c>
      <c r="G32" s="207" t="e">
        <f>+VLOOKUP(B32,[2]CUT!$B:$AE,8,0)</f>
        <v>#N/A</v>
      </c>
      <c r="H32" s="207" t="e">
        <f>+VLOOKUP(B32,[2]CUT!$B:$AE,9,0)</f>
        <v>#N/A</v>
      </c>
      <c r="I32" s="207" t="e">
        <f>+VLOOKUP(B32,[2]CUT!$B:$AE,10,0)</f>
        <v>#N/A</v>
      </c>
      <c r="J32" s="207" t="e">
        <f>+VLOOKUP(B32,[2]CUT!$B:$AE,24,0)</f>
        <v>#N/A</v>
      </c>
      <c r="K32" s="258" t="str">
        <f>+IFERROR(VLOOKUP(B32,[2]CUT!$B:$AE,14,0),"")</f>
        <v/>
      </c>
      <c r="L32" s="207" t="e">
        <f>+VLOOKUP(B32,[2]CUT!$B:$AE,25,0)</f>
        <v>#N/A</v>
      </c>
      <c r="M32" s="12"/>
      <c r="N32" s="12"/>
      <c r="O32" s="12"/>
      <c r="P32" s="3"/>
      <c r="Q32" s="455"/>
      <c r="R32" s="3"/>
      <c r="S32" s="453"/>
      <c r="T32" s="12"/>
    </row>
    <row r="33" spans="1:20">
      <c r="A33" s="245">
        <v>32</v>
      </c>
      <c r="B33" s="259"/>
      <c r="C33" s="207" t="e">
        <f>+VLOOKUP(B33,[2]CUT!$B:$AE,2,0)</f>
        <v>#N/A</v>
      </c>
      <c r="D33" s="207" t="e">
        <f>+VLOOKUP(B33,[2]CUT!$B:$AE,3,0)</f>
        <v>#N/A</v>
      </c>
      <c r="E33" s="207" t="e">
        <f>+VLOOKUP(B33,[2]CUT!$B:$AE,4,0)</f>
        <v>#N/A</v>
      </c>
      <c r="F33" s="207" t="e">
        <f>+VLOOKUP(B33,[2]CUT!$B:$AE,5,0)</f>
        <v>#N/A</v>
      </c>
      <c r="G33" s="207" t="e">
        <f>+VLOOKUP(B33,[2]CUT!$B:$AE,8,0)</f>
        <v>#N/A</v>
      </c>
      <c r="H33" s="207" t="e">
        <f>+VLOOKUP(B33,[2]CUT!$B:$AE,9,0)</f>
        <v>#N/A</v>
      </c>
      <c r="I33" s="207" t="e">
        <f>+VLOOKUP(B33,[2]CUT!$B:$AE,10,0)</f>
        <v>#N/A</v>
      </c>
      <c r="J33" s="207" t="e">
        <f>+VLOOKUP(B33,[2]CUT!$B:$AE,24,0)</f>
        <v>#N/A</v>
      </c>
      <c r="K33" s="258" t="str">
        <f>+IFERROR(VLOOKUP(B33,[2]CUT!$B:$AE,14,0),"")</f>
        <v/>
      </c>
      <c r="L33" s="207" t="e">
        <f>+VLOOKUP(B33,[2]CUT!$B:$AE,25,0)</f>
        <v>#N/A</v>
      </c>
      <c r="M33" s="12"/>
      <c r="N33" s="12"/>
      <c r="O33" s="12"/>
      <c r="P33" s="3"/>
      <c r="Q33" s="455"/>
      <c r="R33" s="452"/>
      <c r="S33" s="454"/>
      <c r="T33" s="12"/>
    </row>
    <row r="34" spans="1:20">
      <c r="A34" s="245">
        <v>33</v>
      </c>
      <c r="B34" s="259"/>
      <c r="C34" s="207" t="e">
        <f>+VLOOKUP(B34,[2]CUT!$B:$AE,2,0)</f>
        <v>#N/A</v>
      </c>
      <c r="D34" s="207" t="e">
        <f>+VLOOKUP(B34,[2]CUT!$B:$AE,3,0)</f>
        <v>#N/A</v>
      </c>
      <c r="E34" s="207" t="e">
        <f>+VLOOKUP(B34,[2]CUT!$B:$AE,4,0)</f>
        <v>#N/A</v>
      </c>
      <c r="F34" s="207" t="e">
        <f>+VLOOKUP(B34,[2]CUT!$B:$AE,5,0)</f>
        <v>#N/A</v>
      </c>
      <c r="G34" s="207" t="e">
        <f>+VLOOKUP(B34,[2]CUT!$B:$AE,8,0)</f>
        <v>#N/A</v>
      </c>
      <c r="H34" s="207" t="e">
        <f>+VLOOKUP(B34,[2]CUT!$B:$AE,9,0)</f>
        <v>#N/A</v>
      </c>
      <c r="I34" s="207" t="e">
        <f>+VLOOKUP(B34,[2]CUT!$B:$AE,10,0)</f>
        <v>#N/A</v>
      </c>
      <c r="J34" s="207" t="e">
        <f>+VLOOKUP(B34,[2]CUT!$B:$AE,24,0)</f>
        <v>#N/A</v>
      </c>
      <c r="K34" s="258" t="str">
        <f>+IFERROR(VLOOKUP(B34,[2]CUT!$B:$AE,14,0),"")</f>
        <v/>
      </c>
      <c r="L34" s="207" t="e">
        <f>+VLOOKUP(B34,[2]CUT!$B:$AE,25,0)</f>
        <v>#N/A</v>
      </c>
      <c r="M34" s="12"/>
      <c r="N34" s="12"/>
      <c r="O34" s="12"/>
      <c r="P34" s="3"/>
      <c r="Q34" s="455"/>
      <c r="R34" s="3"/>
      <c r="S34" s="453"/>
      <c r="T34" s="12"/>
    </row>
    <row r="35" spans="1:20">
      <c r="A35" s="245">
        <v>34</v>
      </c>
      <c r="B35" s="259"/>
      <c r="C35" s="207" t="e">
        <f>+VLOOKUP(B35,[2]CUT!$B:$AE,2,0)</f>
        <v>#N/A</v>
      </c>
      <c r="D35" s="207" t="e">
        <f>+VLOOKUP(B35,[2]CUT!$B:$AE,3,0)</f>
        <v>#N/A</v>
      </c>
      <c r="E35" s="207" t="e">
        <f>+VLOOKUP(B35,[2]CUT!$B:$AE,4,0)</f>
        <v>#N/A</v>
      </c>
      <c r="F35" s="207" t="e">
        <f>+VLOOKUP(B35,[2]CUT!$B:$AE,5,0)</f>
        <v>#N/A</v>
      </c>
      <c r="G35" s="207" t="e">
        <f>+VLOOKUP(B35,[2]CUT!$B:$AE,8,0)</f>
        <v>#N/A</v>
      </c>
      <c r="H35" s="207" t="e">
        <f>+VLOOKUP(B35,[2]CUT!$B:$AE,9,0)</f>
        <v>#N/A</v>
      </c>
      <c r="I35" s="207" t="e">
        <f>+VLOOKUP(B35,[2]CUT!$B:$AE,10,0)</f>
        <v>#N/A</v>
      </c>
      <c r="J35" s="207" t="e">
        <f>+VLOOKUP(B35,[2]CUT!$B:$AE,24,0)</f>
        <v>#N/A</v>
      </c>
      <c r="K35" s="258" t="str">
        <f>+IFERROR(VLOOKUP(B35,[2]CUT!$B:$AE,14,0),"")</f>
        <v/>
      </c>
      <c r="L35" s="207" t="e">
        <f>+VLOOKUP(B35,[2]CUT!$B:$AE,25,0)</f>
        <v>#N/A</v>
      </c>
      <c r="M35" s="12"/>
      <c r="N35" s="12"/>
      <c r="O35" s="12"/>
      <c r="P35" s="3"/>
      <c r="Q35" s="3"/>
      <c r="R35" s="452"/>
      <c r="S35" s="452"/>
      <c r="T35" s="12"/>
    </row>
    <row r="36" spans="1:20">
      <c r="A36" s="245">
        <v>35</v>
      </c>
      <c r="B36" s="259"/>
      <c r="C36" s="207" t="e">
        <f>+VLOOKUP(B36,[2]CUT!$B:$AE,2,0)</f>
        <v>#N/A</v>
      </c>
      <c r="D36" s="207" t="e">
        <f>+VLOOKUP(B36,[2]CUT!$B:$AE,3,0)</f>
        <v>#N/A</v>
      </c>
      <c r="E36" s="207" t="e">
        <f>+VLOOKUP(B36,[2]CUT!$B:$AE,4,0)</f>
        <v>#N/A</v>
      </c>
      <c r="F36" s="207" t="e">
        <f>+VLOOKUP(B36,[2]CUT!$B:$AE,5,0)</f>
        <v>#N/A</v>
      </c>
      <c r="G36" s="207" t="e">
        <f>+VLOOKUP(B36,[2]CUT!$B:$AE,8,0)</f>
        <v>#N/A</v>
      </c>
      <c r="H36" s="207" t="e">
        <f>+VLOOKUP(B36,[2]CUT!$B:$AE,9,0)</f>
        <v>#N/A</v>
      </c>
      <c r="I36" s="207" t="e">
        <f>+VLOOKUP(B36,[2]CUT!$B:$AE,10,0)</f>
        <v>#N/A</v>
      </c>
      <c r="J36" s="207" t="e">
        <f>+VLOOKUP(B36,[2]CUT!$B:$AE,24,0)</f>
        <v>#N/A</v>
      </c>
      <c r="K36" s="258" t="str">
        <f>+IFERROR(VLOOKUP(B36,[2]CUT!$B:$AE,14,0),"")</f>
        <v/>
      </c>
      <c r="L36" s="207" t="e">
        <f>+VLOOKUP(B36,[2]CUT!$B:$AE,25,0)</f>
        <v>#N/A</v>
      </c>
      <c r="M36" s="12"/>
      <c r="N36" s="12"/>
      <c r="O36" s="12"/>
      <c r="P36" s="12"/>
      <c r="Q36" s="12"/>
      <c r="R36" s="12"/>
      <c r="S36" s="12"/>
      <c r="T36" s="12"/>
    </row>
    <row r="37" spans="1:20">
      <c r="A37" s="245">
        <v>36</v>
      </c>
      <c r="B37" s="259"/>
      <c r="C37" s="207" t="e">
        <f>+VLOOKUP(B37,[2]CUT!$B:$AE,2,0)</f>
        <v>#N/A</v>
      </c>
      <c r="D37" s="207" t="e">
        <f>+VLOOKUP(B37,[2]CUT!$B:$AE,3,0)</f>
        <v>#N/A</v>
      </c>
      <c r="E37" s="207" t="e">
        <f>+VLOOKUP(B37,[2]CUT!$B:$AE,4,0)</f>
        <v>#N/A</v>
      </c>
      <c r="F37" s="207" t="e">
        <f>+VLOOKUP(B37,[2]CUT!$B:$AE,5,0)</f>
        <v>#N/A</v>
      </c>
      <c r="G37" s="207" t="e">
        <f>+VLOOKUP(B37,[2]CUT!$B:$AE,8,0)</f>
        <v>#N/A</v>
      </c>
      <c r="H37" s="207" t="e">
        <f>+VLOOKUP(B37,[2]CUT!$B:$AE,9,0)</f>
        <v>#N/A</v>
      </c>
      <c r="I37" s="207" t="e">
        <f>+VLOOKUP(B37,[2]CUT!$B:$AE,10,0)</f>
        <v>#N/A</v>
      </c>
      <c r="J37" s="207" t="e">
        <f>+VLOOKUP(B37,[2]CUT!$B:$AE,24,0)</f>
        <v>#N/A</v>
      </c>
      <c r="K37" s="258" t="str">
        <f>+IFERROR(VLOOKUP(B37,[2]CUT!$B:$AE,14,0),"")</f>
        <v/>
      </c>
      <c r="L37" s="207" t="e">
        <f>+VLOOKUP(B37,[2]CUT!$B:$AE,25,0)</f>
        <v>#N/A</v>
      </c>
      <c r="M37" s="12"/>
      <c r="N37" s="12"/>
      <c r="O37" s="12"/>
      <c r="P37" s="12"/>
      <c r="Q37" s="12"/>
      <c r="R37" s="12"/>
      <c r="S37" s="12"/>
      <c r="T37" s="12"/>
    </row>
  </sheetData>
  <autoFilter ref="B1:L37" xr:uid="{00000000-0009-0000-0000-000006000000}"/>
  <conditionalFormatting sqref="Q7">
    <cfRule type="duplicateValues" dxfId="355" priority="17"/>
  </conditionalFormatting>
  <conditionalFormatting sqref="B1 B7:B1048576">
    <cfRule type="duplicateValues" dxfId="354" priority="15"/>
  </conditionalFormatting>
  <conditionalFormatting sqref="N2">
    <cfRule type="expression" dxfId="353" priority="11">
      <formula>$Q$2="OK"</formula>
    </cfRule>
    <cfRule type="expression" dxfId="352" priority="12">
      <formula>$Q$2="Check lại số wo trong nhóm"</formula>
    </cfRule>
    <cfRule type="expression" dxfId="351" priority="13">
      <formula>$N$2="Check lại số wo trong nhóm"</formula>
    </cfRule>
    <cfRule type="expression" dxfId="350" priority="14">
      <formula>$N$2="OK"</formula>
    </cfRule>
  </conditionalFormatting>
  <conditionalFormatting sqref="B2:B6">
    <cfRule type="duplicateValues" dxfId="349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152"/>
  <sheetViews>
    <sheetView workbookViewId="0"/>
  </sheetViews>
  <sheetFormatPr defaultRowHeight="14.25"/>
  <sheetData>
    <row r="1" spans="1:1">
      <c r="A1">
        <v>1</v>
      </c>
    </row>
    <row r="2" spans="1:1">
      <c r="A2" s="12">
        <v>2</v>
      </c>
    </row>
    <row r="3" spans="1:1">
      <c r="A3" s="12">
        <v>3</v>
      </c>
    </row>
    <row r="4" spans="1:1">
      <c r="A4" s="12">
        <v>4</v>
      </c>
    </row>
    <row r="5" spans="1:1">
      <c r="A5" s="12">
        <v>5</v>
      </c>
    </row>
    <row r="6" spans="1:1">
      <c r="A6" s="12">
        <v>6</v>
      </c>
    </row>
    <row r="7" spans="1:1">
      <c r="A7" s="12">
        <v>7</v>
      </c>
    </row>
    <row r="8" spans="1:1">
      <c r="A8" s="12">
        <v>8</v>
      </c>
    </row>
    <row r="9" spans="1:1">
      <c r="A9" s="12">
        <v>9</v>
      </c>
    </row>
    <row r="10" spans="1:1">
      <c r="A10" s="12">
        <v>10</v>
      </c>
    </row>
    <row r="11" spans="1:1">
      <c r="A11" s="12">
        <v>11</v>
      </c>
    </row>
    <row r="12" spans="1:1">
      <c r="A12" s="12">
        <v>12</v>
      </c>
    </row>
    <row r="13" spans="1:1">
      <c r="A13" s="12">
        <v>13</v>
      </c>
    </row>
    <row r="14" spans="1:1">
      <c r="A14" s="12">
        <v>14</v>
      </c>
    </row>
    <row r="15" spans="1:1">
      <c r="A15" s="12">
        <v>15</v>
      </c>
    </row>
    <row r="16" spans="1:1">
      <c r="A16" s="12">
        <v>16</v>
      </c>
    </row>
    <row r="17" spans="1:1">
      <c r="A17" s="12">
        <v>17</v>
      </c>
    </row>
    <row r="18" spans="1:1">
      <c r="A18" s="12">
        <v>18</v>
      </c>
    </row>
    <row r="19" spans="1:1">
      <c r="A19" s="12">
        <v>19</v>
      </c>
    </row>
    <row r="20" spans="1:1">
      <c r="A20" s="12">
        <v>20</v>
      </c>
    </row>
    <row r="21" spans="1:1">
      <c r="A21" s="12">
        <v>21</v>
      </c>
    </row>
    <row r="22" spans="1:1">
      <c r="A22" s="12">
        <v>22</v>
      </c>
    </row>
    <row r="23" spans="1:1">
      <c r="A23" s="12">
        <v>23</v>
      </c>
    </row>
    <row r="24" spans="1:1">
      <c r="A24" s="12">
        <v>24</v>
      </c>
    </row>
    <row r="25" spans="1:1">
      <c r="A25" s="12">
        <v>25</v>
      </c>
    </row>
    <row r="26" spans="1:1">
      <c r="A26" s="12">
        <v>26</v>
      </c>
    </row>
    <row r="27" spans="1:1">
      <c r="A27" s="12">
        <v>27</v>
      </c>
    </row>
    <row r="28" spans="1:1">
      <c r="A28" s="12">
        <v>28</v>
      </c>
    </row>
    <row r="29" spans="1:1">
      <c r="A29" s="12">
        <v>29</v>
      </c>
    </row>
    <row r="30" spans="1:1">
      <c r="A30" s="12">
        <v>30</v>
      </c>
    </row>
    <row r="31" spans="1:1">
      <c r="A31" s="12">
        <v>31</v>
      </c>
    </row>
    <row r="32" spans="1:1">
      <c r="A32" s="12">
        <v>32</v>
      </c>
    </row>
    <row r="33" spans="1:1">
      <c r="A33" s="12">
        <v>33</v>
      </c>
    </row>
    <row r="34" spans="1:1">
      <c r="A34" s="12">
        <v>34</v>
      </c>
    </row>
    <row r="35" spans="1:1">
      <c r="A35" s="12">
        <v>35</v>
      </c>
    </row>
    <row r="36" spans="1:1">
      <c r="A36" s="12">
        <v>36</v>
      </c>
    </row>
    <row r="37" spans="1:1">
      <c r="A37" s="12">
        <v>37</v>
      </c>
    </row>
    <row r="38" spans="1:1">
      <c r="A38" s="12">
        <v>38</v>
      </c>
    </row>
    <row r="39" spans="1:1">
      <c r="A39" s="12">
        <v>39</v>
      </c>
    </row>
    <row r="40" spans="1:1">
      <c r="A40" s="12">
        <v>40</v>
      </c>
    </row>
    <row r="41" spans="1:1">
      <c r="A41" s="12">
        <v>41</v>
      </c>
    </row>
    <row r="42" spans="1:1">
      <c r="A42" s="12">
        <v>42</v>
      </c>
    </row>
    <row r="43" spans="1:1">
      <c r="A43" s="12">
        <v>43</v>
      </c>
    </row>
    <row r="44" spans="1:1">
      <c r="A44" s="12">
        <v>44</v>
      </c>
    </row>
    <row r="45" spans="1:1">
      <c r="A45" s="12">
        <v>45</v>
      </c>
    </row>
    <row r="46" spans="1:1">
      <c r="A46" s="12">
        <v>46</v>
      </c>
    </row>
    <row r="47" spans="1:1">
      <c r="A47" s="12">
        <v>47</v>
      </c>
    </row>
    <row r="48" spans="1:1">
      <c r="A48" s="12">
        <v>48</v>
      </c>
    </row>
    <row r="49" spans="1:1">
      <c r="A49" s="12">
        <v>49</v>
      </c>
    </row>
    <row r="50" spans="1:1">
      <c r="A50" s="12">
        <v>50</v>
      </c>
    </row>
    <row r="51" spans="1:1">
      <c r="A51" s="12">
        <v>51</v>
      </c>
    </row>
    <row r="52" spans="1:1">
      <c r="A52" s="12">
        <v>52</v>
      </c>
    </row>
    <row r="53" spans="1:1">
      <c r="A53" s="12">
        <v>53</v>
      </c>
    </row>
    <row r="54" spans="1:1">
      <c r="A54" s="12">
        <v>54</v>
      </c>
    </row>
    <row r="55" spans="1:1">
      <c r="A55" s="12">
        <v>55</v>
      </c>
    </row>
    <row r="56" spans="1:1">
      <c r="A56" s="12">
        <v>56</v>
      </c>
    </row>
    <row r="57" spans="1:1">
      <c r="A57" s="12">
        <v>57</v>
      </c>
    </row>
    <row r="58" spans="1:1">
      <c r="A58" s="12">
        <v>58</v>
      </c>
    </row>
    <row r="59" spans="1:1">
      <c r="A59" s="12">
        <v>59</v>
      </c>
    </row>
    <row r="60" spans="1:1">
      <c r="A60" s="12">
        <v>60</v>
      </c>
    </row>
    <row r="61" spans="1:1">
      <c r="A61" s="12">
        <v>61</v>
      </c>
    </row>
    <row r="62" spans="1:1">
      <c r="A62" s="12">
        <v>62</v>
      </c>
    </row>
    <row r="63" spans="1:1">
      <c r="A63" s="12">
        <v>63</v>
      </c>
    </row>
    <row r="64" spans="1:1">
      <c r="A64" s="12">
        <v>64</v>
      </c>
    </row>
    <row r="65" spans="1:1">
      <c r="A65" s="12">
        <v>65</v>
      </c>
    </row>
    <row r="66" spans="1:1">
      <c r="A66" s="12">
        <v>66</v>
      </c>
    </row>
    <row r="67" spans="1:1">
      <c r="A67" s="12">
        <v>67</v>
      </c>
    </row>
    <row r="68" spans="1:1">
      <c r="A68" s="12">
        <v>68</v>
      </c>
    </row>
    <row r="69" spans="1:1">
      <c r="A69" s="12">
        <v>69</v>
      </c>
    </row>
    <row r="70" spans="1:1">
      <c r="A70" s="12">
        <v>70</v>
      </c>
    </row>
    <row r="71" spans="1:1">
      <c r="A71" s="12">
        <v>71</v>
      </c>
    </row>
    <row r="72" spans="1:1">
      <c r="A72" s="12">
        <v>72</v>
      </c>
    </row>
    <row r="73" spans="1:1">
      <c r="A73" s="12">
        <v>73</v>
      </c>
    </row>
    <row r="74" spans="1:1">
      <c r="A74" s="12">
        <v>74</v>
      </c>
    </row>
    <row r="75" spans="1:1">
      <c r="A75" s="12">
        <v>75</v>
      </c>
    </row>
    <row r="76" spans="1:1">
      <c r="A76" s="12">
        <v>76</v>
      </c>
    </row>
    <row r="77" spans="1:1">
      <c r="A77" s="12">
        <v>77</v>
      </c>
    </row>
    <row r="78" spans="1:1">
      <c r="A78" s="12">
        <v>78</v>
      </c>
    </row>
    <row r="79" spans="1:1">
      <c r="A79" s="12">
        <v>79</v>
      </c>
    </row>
    <row r="80" spans="1:1">
      <c r="A80" s="12">
        <v>80</v>
      </c>
    </row>
    <row r="81" spans="1:1">
      <c r="A81" s="12">
        <v>81</v>
      </c>
    </row>
    <row r="82" spans="1:1">
      <c r="A82" s="12">
        <v>82</v>
      </c>
    </row>
    <row r="83" spans="1:1">
      <c r="A83" s="12">
        <v>83</v>
      </c>
    </row>
    <row r="84" spans="1:1">
      <c r="A84" s="12">
        <v>84</v>
      </c>
    </row>
    <row r="85" spans="1:1">
      <c r="A85" s="12">
        <v>85</v>
      </c>
    </row>
    <row r="86" spans="1:1">
      <c r="A86" s="12">
        <v>86</v>
      </c>
    </row>
    <row r="87" spans="1:1">
      <c r="A87" s="12">
        <v>87</v>
      </c>
    </row>
    <row r="88" spans="1:1">
      <c r="A88" s="12">
        <v>88</v>
      </c>
    </row>
    <row r="89" spans="1:1">
      <c r="A89" s="12">
        <v>89</v>
      </c>
    </row>
    <row r="90" spans="1:1">
      <c r="A90" s="12">
        <v>90</v>
      </c>
    </row>
    <row r="91" spans="1:1">
      <c r="A91" s="12">
        <v>91</v>
      </c>
    </row>
    <row r="92" spans="1:1">
      <c r="A92" s="12">
        <v>92</v>
      </c>
    </row>
    <row r="93" spans="1:1">
      <c r="A93" s="12">
        <v>93</v>
      </c>
    </row>
    <row r="94" spans="1:1">
      <c r="A94" s="12">
        <v>94</v>
      </c>
    </row>
    <row r="95" spans="1:1">
      <c r="A95" s="12">
        <v>95</v>
      </c>
    </row>
    <row r="96" spans="1:1">
      <c r="A96" s="12">
        <v>96</v>
      </c>
    </row>
    <row r="97" spans="1:1">
      <c r="A97" s="12">
        <v>97</v>
      </c>
    </row>
    <row r="98" spans="1:1">
      <c r="A98" s="12">
        <v>98</v>
      </c>
    </row>
    <row r="99" spans="1:1">
      <c r="A99" s="12">
        <v>99</v>
      </c>
    </row>
    <row r="100" spans="1:1">
      <c r="A100" s="12">
        <v>100</v>
      </c>
    </row>
    <row r="101" spans="1:1">
      <c r="A101" s="12">
        <v>101</v>
      </c>
    </row>
    <row r="102" spans="1:1">
      <c r="A102" s="12">
        <v>102</v>
      </c>
    </row>
    <row r="103" spans="1:1">
      <c r="A103" s="12">
        <v>103</v>
      </c>
    </row>
    <row r="104" spans="1:1">
      <c r="A104" s="12">
        <v>104</v>
      </c>
    </row>
    <row r="105" spans="1:1">
      <c r="A105" s="12">
        <v>105</v>
      </c>
    </row>
    <row r="106" spans="1:1">
      <c r="A106" s="12">
        <v>106</v>
      </c>
    </row>
    <row r="107" spans="1:1">
      <c r="A107" s="12">
        <v>107</v>
      </c>
    </row>
    <row r="108" spans="1:1">
      <c r="A108" s="12">
        <v>108</v>
      </c>
    </row>
    <row r="109" spans="1:1">
      <c r="A109" s="12">
        <v>109</v>
      </c>
    </row>
    <row r="110" spans="1:1">
      <c r="A110" s="12">
        <v>110</v>
      </c>
    </row>
    <row r="111" spans="1:1">
      <c r="A111" s="12">
        <v>111</v>
      </c>
    </row>
    <row r="112" spans="1:1">
      <c r="A112" s="12">
        <v>112</v>
      </c>
    </row>
    <row r="113" spans="1:1">
      <c r="A113" s="12">
        <v>113</v>
      </c>
    </row>
    <row r="114" spans="1:1">
      <c r="A114" s="12">
        <v>114</v>
      </c>
    </row>
    <row r="115" spans="1:1">
      <c r="A115" s="12">
        <v>115</v>
      </c>
    </row>
    <row r="116" spans="1:1">
      <c r="A116" s="12">
        <v>116</v>
      </c>
    </row>
    <row r="117" spans="1:1">
      <c r="A117" s="12">
        <v>117</v>
      </c>
    </row>
    <row r="118" spans="1:1">
      <c r="A118" s="12">
        <v>118</v>
      </c>
    </row>
    <row r="119" spans="1:1">
      <c r="A119" s="12">
        <v>119</v>
      </c>
    </row>
    <row r="120" spans="1:1">
      <c r="A120" s="12">
        <v>120</v>
      </c>
    </row>
    <row r="121" spans="1:1">
      <c r="A121" s="12">
        <v>121</v>
      </c>
    </row>
    <row r="122" spans="1:1">
      <c r="A122" s="12">
        <v>122</v>
      </c>
    </row>
    <row r="123" spans="1:1">
      <c r="A123" s="12">
        <v>123</v>
      </c>
    </row>
    <row r="124" spans="1:1">
      <c r="A124" s="12">
        <v>124</v>
      </c>
    </row>
    <row r="125" spans="1:1">
      <c r="A125" s="12">
        <v>125</v>
      </c>
    </row>
    <row r="126" spans="1:1">
      <c r="A126" s="12">
        <v>126</v>
      </c>
    </row>
    <row r="127" spans="1:1">
      <c r="A127" s="12">
        <v>127</v>
      </c>
    </row>
    <row r="128" spans="1:1">
      <c r="A128" s="12">
        <v>128</v>
      </c>
    </row>
    <row r="129" spans="1:1">
      <c r="A129" s="12">
        <v>129</v>
      </c>
    </row>
    <row r="130" spans="1:1">
      <c r="A130" s="12">
        <v>130</v>
      </c>
    </row>
    <row r="131" spans="1:1">
      <c r="A131" s="12">
        <v>131</v>
      </c>
    </row>
    <row r="132" spans="1:1">
      <c r="A132" s="12">
        <v>132</v>
      </c>
    </row>
    <row r="133" spans="1:1">
      <c r="A133" s="12">
        <v>133</v>
      </c>
    </row>
    <row r="134" spans="1:1">
      <c r="A134" s="12">
        <v>134</v>
      </c>
    </row>
    <row r="135" spans="1:1">
      <c r="A135" s="12">
        <v>135</v>
      </c>
    </row>
    <row r="136" spans="1:1">
      <c r="A136" s="12">
        <v>136</v>
      </c>
    </row>
    <row r="137" spans="1:1">
      <c r="A137" s="12">
        <v>137</v>
      </c>
    </row>
    <row r="138" spans="1:1">
      <c r="A138" s="12">
        <v>138</v>
      </c>
    </row>
    <row r="139" spans="1:1">
      <c r="A139" s="12">
        <v>139</v>
      </c>
    </row>
    <row r="140" spans="1:1">
      <c r="A140" s="12">
        <v>140</v>
      </c>
    </row>
    <row r="141" spans="1:1">
      <c r="A141" s="12">
        <v>141</v>
      </c>
    </row>
    <row r="142" spans="1:1">
      <c r="A142" s="12">
        <v>142</v>
      </c>
    </row>
    <row r="143" spans="1:1">
      <c r="A143" s="12">
        <v>143</v>
      </c>
    </row>
    <row r="144" spans="1:1">
      <c r="A144" s="12">
        <v>144</v>
      </c>
    </row>
    <row r="145" spans="1:1">
      <c r="A145" s="12">
        <v>145</v>
      </c>
    </row>
    <row r="146" spans="1:1">
      <c r="A146" s="12">
        <v>146</v>
      </c>
    </row>
    <row r="147" spans="1:1">
      <c r="A147" s="12">
        <v>147</v>
      </c>
    </row>
    <row r="148" spans="1:1">
      <c r="A148" s="12">
        <v>148</v>
      </c>
    </row>
    <row r="149" spans="1:1">
      <c r="A149" s="12">
        <v>149</v>
      </c>
    </row>
    <row r="150" spans="1:1">
      <c r="A150" s="12">
        <v>150</v>
      </c>
    </row>
    <row r="151" spans="1:1">
      <c r="A151" s="12">
        <v>151</v>
      </c>
    </row>
    <row r="152" spans="1:1">
      <c r="A152" s="12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AG142"/>
  <sheetViews>
    <sheetView view="pageBreakPreview" zoomScale="55" zoomScaleNormal="85" zoomScaleSheetLayoutView="55" workbookViewId="0">
      <selection activeCell="R7" sqref="R7"/>
    </sheetView>
  </sheetViews>
  <sheetFormatPr defaultColWidth="9.125" defaultRowHeight="14.25"/>
  <cols>
    <col min="1" max="1" width="9.125" style="12"/>
    <col min="2" max="2" width="12.375" style="12" customWidth="1"/>
    <col min="3" max="3" width="16.625" style="8" customWidth="1"/>
    <col min="4" max="4" width="9.625" style="53" customWidth="1"/>
    <col min="5" max="5" width="12.75" style="12" customWidth="1"/>
    <col min="6" max="6" width="13.25" style="12" customWidth="1"/>
    <col min="7" max="7" width="14.375" style="12" customWidth="1"/>
    <col min="8" max="8" width="14" style="12" customWidth="1"/>
    <col min="9" max="9" width="15.25" style="284" customWidth="1"/>
    <col min="10" max="10" width="10.25" style="12" customWidth="1"/>
    <col min="11" max="11" width="9.75" style="12" customWidth="1"/>
    <col min="12" max="12" width="11.125" style="12" customWidth="1"/>
    <col min="13" max="13" width="8.625" style="12" customWidth="1"/>
    <col min="14" max="14" width="37.875" style="12" customWidth="1"/>
    <col min="15" max="15" width="17.875" style="12" customWidth="1"/>
    <col min="16" max="16" width="11.625" style="12" customWidth="1"/>
    <col min="17" max="17" width="13.75" style="12" customWidth="1"/>
    <col min="18" max="18" width="13.25" style="12" customWidth="1"/>
    <col min="19" max="19" width="12.875" style="12" customWidth="1"/>
    <col min="20" max="20" width="14.125" style="12" customWidth="1"/>
    <col min="21" max="21" width="14.875" style="12" customWidth="1"/>
    <col min="22" max="22" width="18.375" style="12" customWidth="1"/>
    <col min="23" max="23" width="20.875" style="12" customWidth="1"/>
    <col min="24" max="24" width="12.375" style="12" customWidth="1"/>
    <col min="25" max="25" width="10.125" style="12" customWidth="1"/>
    <col min="26" max="26" width="12.75" style="12" customWidth="1"/>
    <col min="27" max="29" width="11.625" style="12" customWidth="1"/>
    <col min="30" max="16384" width="9.125" style="12"/>
  </cols>
  <sheetData>
    <row r="1" spans="1:33" s="4" customFormat="1" ht="22.5" customHeight="1">
      <c r="B1" s="500"/>
      <c r="C1" s="501"/>
      <c r="D1" s="501"/>
      <c r="E1" s="501"/>
      <c r="F1" s="502"/>
      <c r="G1" s="509" t="s">
        <v>108</v>
      </c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85" t="s">
        <v>176</v>
      </c>
      <c r="T1" s="86"/>
      <c r="U1" s="86"/>
      <c r="V1" s="134"/>
      <c r="W1" s="227"/>
      <c r="X1" s="227"/>
      <c r="Y1" s="227"/>
      <c r="Z1" s="27"/>
      <c r="AA1" s="4" t="str">
        <f>E7&amp;". "&amp;L5&amp;"-pattern  "&amp;L7&amp;"- color "&amp;MID(H17,8,4)&amp;"-co ren"</f>
        <v>2202006US. 722164-722168-722170-722174-722178-pattern  DF3385S- color XBK-co ren</v>
      </c>
    </row>
    <row r="2" spans="1:33" s="4" customFormat="1" ht="22.5" customHeight="1">
      <c r="B2" s="503"/>
      <c r="C2" s="504"/>
      <c r="D2" s="504"/>
      <c r="E2" s="504"/>
      <c r="F2" s="505"/>
      <c r="G2" s="511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87" t="s">
        <v>163</v>
      </c>
      <c r="T2" s="19"/>
      <c r="U2" s="19"/>
      <c r="V2" s="135"/>
      <c r="W2" s="227"/>
      <c r="X2" s="227"/>
      <c r="Y2" s="227"/>
      <c r="Z2" s="27"/>
    </row>
    <row r="3" spans="1:33" s="4" customFormat="1" ht="22.5" customHeight="1">
      <c r="B3" s="503"/>
      <c r="C3" s="504"/>
      <c r="D3" s="504"/>
      <c r="E3" s="504"/>
      <c r="F3" s="505"/>
      <c r="G3" s="511" t="s">
        <v>109</v>
      </c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87" t="s">
        <v>175</v>
      </c>
      <c r="T3" s="19"/>
      <c r="U3" s="19"/>
      <c r="V3" s="135"/>
      <c r="W3" s="227"/>
      <c r="X3" s="227"/>
      <c r="Y3" s="227"/>
      <c r="Z3" s="27"/>
      <c r="AA3" s="4" t="s">
        <v>564</v>
      </c>
    </row>
    <row r="4" spans="1:33" s="4" customFormat="1" ht="22.5" customHeight="1" thickBot="1">
      <c r="B4" s="506"/>
      <c r="C4" s="507"/>
      <c r="D4" s="507"/>
      <c r="E4" s="507"/>
      <c r="F4" s="508"/>
      <c r="G4" s="513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88" t="s">
        <v>18</v>
      </c>
      <c r="T4" s="89"/>
      <c r="U4" s="89"/>
      <c r="V4" s="136"/>
      <c r="W4" s="227"/>
      <c r="X4" s="227"/>
      <c r="Y4" s="227"/>
      <c r="Z4" s="20"/>
      <c r="AA4" s="20"/>
      <c r="AB4" s="20"/>
      <c r="AC4" s="20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282" t="s">
        <v>19</v>
      </c>
      <c r="J5" s="32"/>
      <c r="L5" s="385" t="str">
        <f>B17&amp;"-"&amp;B18&amp;"-"&amp;B19&amp;"-"&amp;B20&amp;"-"&amp;B21</f>
        <v>722164-722168-722170-722174-722178</v>
      </c>
      <c r="M5" s="385"/>
      <c r="N5" s="385"/>
      <c r="O5" s="77"/>
      <c r="P5" s="78"/>
      <c r="Q5" s="35"/>
      <c r="T5" s="491" t="s">
        <v>158</v>
      </c>
      <c r="U5" s="491"/>
      <c r="V5" s="491"/>
      <c r="W5" s="491"/>
      <c r="X5" s="27"/>
      <c r="Y5" s="27"/>
      <c r="Z5" s="20"/>
      <c r="AA5" s="20"/>
      <c r="AB5" s="20"/>
      <c r="AC5" s="20"/>
      <c r="AD5" s="4"/>
    </row>
    <row r="6" spans="1:33" s="33" customFormat="1" ht="37.5" customHeight="1">
      <c r="B6" s="33" t="s">
        <v>28</v>
      </c>
      <c r="C6" s="28"/>
      <c r="D6" s="79"/>
      <c r="E6" s="57" t="s">
        <v>25</v>
      </c>
      <c r="G6" s="495" t="s">
        <v>110</v>
      </c>
      <c r="H6" s="495"/>
      <c r="I6" s="35" t="s">
        <v>34</v>
      </c>
      <c r="L6" s="35">
        <f>VLOOKUP(B17,WO!$B:$L,3,0)</f>
        <v>0</v>
      </c>
      <c r="O6" s="57" t="s">
        <v>160</v>
      </c>
      <c r="R6" s="35"/>
      <c r="S6" s="56">
        <f ca="1">TODAY()</f>
        <v>44586</v>
      </c>
      <c r="T6" s="494" t="s">
        <v>69</v>
      </c>
      <c r="U6" s="494"/>
      <c r="V6" s="36" t="s">
        <v>0</v>
      </c>
      <c r="W6" s="36" t="s">
        <v>5</v>
      </c>
      <c r="X6" s="27"/>
      <c r="Y6" s="27"/>
      <c r="Z6" s="20"/>
      <c r="AA6" s="20"/>
      <c r="AB6" s="20"/>
      <c r="AC6" s="20"/>
      <c r="AD6" s="4"/>
    </row>
    <row r="7" spans="1:33" s="33" customFormat="1" ht="21.75" customHeight="1">
      <c r="B7" s="33" t="s">
        <v>26</v>
      </c>
      <c r="C7" s="28"/>
      <c r="D7" s="79"/>
      <c r="E7" s="90" t="str">
        <f>+WO!N1&amp;WO!O1</f>
        <v>2202006US</v>
      </c>
      <c r="G7" s="495"/>
      <c r="H7" s="495"/>
      <c r="I7" s="35" t="s">
        <v>35</v>
      </c>
      <c r="L7" s="35" t="str">
        <f>VLOOKUP(H17,TCVSD!A:H,8,0)</f>
        <v>DF3385S</v>
      </c>
      <c r="O7" s="57" t="s">
        <v>161</v>
      </c>
      <c r="P7" s="35"/>
      <c r="R7" s="80" t="s">
        <v>76</v>
      </c>
      <c r="S7" s="56">
        <f>IF(VALUE(WEEKDAY(S8))=2,S8-2,S8-1)</f>
        <v>44575</v>
      </c>
      <c r="T7" s="96" t="s">
        <v>267</v>
      </c>
      <c r="U7" s="97" t="str">
        <f>+VLOOKUP(T7,Table35[[SPREAD CODE]:[cutting Method]],8,0)</f>
        <v>Ger</v>
      </c>
      <c r="V7" s="157" t="str">
        <f>+VLOOKUP(T7,Table35[[SPREAD CODE]:[pattern]],3,0)</f>
        <v>CTRLI</v>
      </c>
      <c r="W7" s="99">
        <f>+VLOOKUP(T7,Table35[[SPREAD CODE]:[PPG]],5,0)</f>
        <v>1</v>
      </c>
      <c r="AA7" s="20" t="str">
        <f>+VLOOKUP(T7,Table35[[SPREAD CODE]:[fabric code]],4,0)</f>
        <v>LP1743</v>
      </c>
      <c r="AB7" s="20">
        <v>2</v>
      </c>
      <c r="AC7" s="20" t="str">
        <f>+AB7&amp;"-"&amp;T7&amp;"-"&amp;V7&amp;"-"&amp;AA7</f>
        <v>2-2J-CTRLI-LP1743</v>
      </c>
      <c r="AD7" s="4"/>
    </row>
    <row r="8" spans="1:33" s="33" customFormat="1" ht="21.75" customHeight="1">
      <c r="B8" s="33" t="s">
        <v>29</v>
      </c>
      <c r="C8" s="28"/>
      <c r="D8" s="79"/>
      <c r="E8" s="57" t="str">
        <f>LEFT(I17,6)</f>
        <v>TRA680</v>
      </c>
      <c r="F8" s="33" t="str">
        <f>+VLOOKUP(E8,[3]Sheet1!$A:$B,2,0)</f>
        <v>Không phải 100% cotton</v>
      </c>
      <c r="I8" s="35" t="s">
        <v>36</v>
      </c>
      <c r="L8" s="35" t="str">
        <f>VLOOKUP(B17,WO!$B:$L,5,0)</f>
        <v>DF3385</v>
      </c>
      <c r="O8" s="57" t="s">
        <v>162</v>
      </c>
      <c r="P8" s="35"/>
      <c r="R8" s="35"/>
      <c r="S8" s="56">
        <f>+WO!S1</f>
        <v>44576</v>
      </c>
      <c r="T8" s="96" t="s">
        <v>269</v>
      </c>
      <c r="U8" s="97" t="str">
        <f>+VLOOKUP(T8,Table35[[SPREAD CODE]:[cutting Method]],8,0)</f>
        <v>Ger</v>
      </c>
      <c r="V8" s="157" t="str">
        <f>+VLOOKUP(T8,Table35[[SPREAD CODE]:[pattern]],3,0)</f>
        <v>CUPLI</v>
      </c>
      <c r="W8" s="99">
        <f>+VLOOKUP(T8,Table35[[SPREAD CODE]:[PPG]],5,0)</f>
        <v>2</v>
      </c>
      <c r="AA8" s="20" t="str">
        <f>+VLOOKUP(T8,Table35[[SPREAD CODE]:[fabric code]],4,0)</f>
        <v>CK4W75</v>
      </c>
      <c r="AB8" s="20">
        <v>3</v>
      </c>
      <c r="AC8" s="20" t="str">
        <f>+AB8&amp;"-"&amp;T8&amp;"-"&amp;V8&amp;"-"&amp;AA8</f>
        <v>3-3R-CUPLI-CK4W75</v>
      </c>
      <c r="AD8" s="4"/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60</v>
      </c>
      <c r="F9" s="33" t="s">
        <v>8</v>
      </c>
      <c r="I9" s="35" t="s">
        <v>11</v>
      </c>
      <c r="L9" s="35" t="str">
        <f>VLOOKUP(B17,WO!$B:$L,4,0)</f>
        <v>NB3385</v>
      </c>
      <c r="N9" s="35"/>
      <c r="O9" s="35"/>
      <c r="P9" s="35"/>
      <c r="Q9" s="74"/>
      <c r="T9" s="96" t="s">
        <v>270</v>
      </c>
      <c r="U9" s="97" t="str">
        <f>+VLOOKUP(T9,Table35[[SPREAD CODE]:[cutting Method]],8,0)</f>
        <v>Ger</v>
      </c>
      <c r="V9" s="157" t="str">
        <f>+VLOOKUP(T9,Table35[[SPREAD CODE]:[pattern]],3,0)</f>
        <v>STR</v>
      </c>
      <c r="W9" s="99">
        <f>+VLOOKUP(T9,Table35[[SPREAD CODE]:[PPG]],5,0)</f>
        <v>2</v>
      </c>
      <c r="AA9" s="20" t="str">
        <f>+VLOOKUP(T9,Table35[[SPREAD CODE]:[fabric code]],4,0)</f>
        <v>LPC838</v>
      </c>
      <c r="AB9" s="4">
        <v>4</v>
      </c>
      <c r="AC9" s="20" t="str">
        <f>+AB9&amp;"-"&amp;T9&amp;"-"&amp;V9&amp;"-"&amp;AA9</f>
        <v>4-5K-STR-LPC838</v>
      </c>
      <c r="AD9" s="4"/>
    </row>
    <row r="10" spans="1:33" s="33" customFormat="1" ht="21.75" customHeight="1">
      <c r="B10" s="33" t="s">
        <v>30</v>
      </c>
      <c r="C10" s="28"/>
      <c r="D10" s="28"/>
      <c r="E10" s="34">
        <f>E9-2</f>
        <v>58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P10" s="35"/>
      <c r="Q10" s="74"/>
      <c r="T10" s="96" t="s">
        <v>271</v>
      </c>
      <c r="U10" s="97" t="str">
        <f>+VLOOKUP(T10,Table35[[SPREAD CODE]:[cutting Method]],8,0)</f>
        <v>Die</v>
      </c>
      <c r="V10" s="157" t="str">
        <f>+VLOOKUP(T10,Table35[[SPREAD CODE]:[pattern]],3,0)</f>
        <v>STPLA</v>
      </c>
      <c r="W10" s="99">
        <f>+VLOOKUP(T10,Table35[[SPREAD CODE]:[PPG]],5,0)</f>
        <v>2</v>
      </c>
      <c r="AA10" s="20" t="str">
        <f>+VLOOKUP(T10,Table35[[SPREAD CODE]:[fabric code]],4,0)</f>
        <v>EM1038</v>
      </c>
      <c r="AB10" s="4">
        <v>5</v>
      </c>
      <c r="AC10" s="20" t="str">
        <f>+AB10&amp;"-"&amp;T10&amp;"-"&amp;V10&amp;"-"&amp;AA10</f>
        <v>5-6W-STPLA-EM1038</v>
      </c>
      <c r="AD10" s="4"/>
    </row>
    <row r="11" spans="1:33" s="33" customFormat="1" ht="21.75" customHeight="1">
      <c r="B11" s="33" t="s">
        <v>6</v>
      </c>
      <c r="C11" s="28"/>
      <c r="D11" s="28"/>
      <c r="E11" s="34" t="str">
        <f>+WO!Q1</f>
        <v>Nguyễn Quý</v>
      </c>
      <c r="I11" s="35" t="s">
        <v>37</v>
      </c>
      <c r="L11" s="281" t="str">
        <f>+T11</f>
        <v>1Y-2H-3N</v>
      </c>
      <c r="M11" s="33" t="str">
        <f>VLOOKUP(L11,T7:W13,3,0)</f>
        <v>BK-CTR-CUP</v>
      </c>
      <c r="N11" s="35"/>
      <c r="O11" s="35"/>
      <c r="P11" s="35"/>
      <c r="Q11" s="74"/>
      <c r="T11" s="158" t="s">
        <v>341</v>
      </c>
      <c r="U11" s="273" t="str">
        <f>+VLOOKUP(T11,Table35[[SPREAD CODE]:[cutting Method]],8,0)</f>
        <v>Ger</v>
      </c>
      <c r="V11" s="274" t="str">
        <f>+VLOOKUP(T11,Table35[[SPREAD CODE]:[pattern]],3,0)</f>
        <v>BK-CTR-CUP</v>
      </c>
      <c r="W11" s="275">
        <f>+VLOOKUP(T11,Table35[[SPREAD CODE]:[PPG]],5,0)</f>
        <v>7</v>
      </c>
      <c r="AA11" s="20" t="str">
        <f>+VLOOKUP(T11,Table35[[SPREAD CODE]:[fabric code]],4,0)</f>
        <v>PRA680</v>
      </c>
      <c r="AB11" s="4">
        <v>1</v>
      </c>
      <c r="AC11" s="20" t="str">
        <f>+AB11&amp;"-"&amp;T11&amp;"-"&amp;V11&amp;"-"&amp;AA11</f>
        <v>1-1Y-2H-3N-BK-CTR-CUP-PRA680</v>
      </c>
      <c r="AD11" s="4"/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6.660000000000001E-3</v>
      </c>
      <c r="F12" s="33" t="s">
        <v>33</v>
      </c>
      <c r="G12" s="33" t="str">
        <f>"Code: "&amp;VLOOKUP(L11,BOL!$A:$C,3,0)</f>
        <v>Code: BO3</v>
      </c>
      <c r="I12" s="35" t="s">
        <v>39</v>
      </c>
      <c r="L12" s="33">
        <f>VLOOKUP(L11,T7:W12,4,0)</f>
        <v>7</v>
      </c>
      <c r="N12" s="35"/>
      <c r="O12" s="35"/>
      <c r="P12" s="35"/>
      <c r="Q12" s="74"/>
      <c r="T12" s="96"/>
      <c r="U12" s="97"/>
      <c r="V12" s="157"/>
      <c r="W12" s="99"/>
      <c r="Z12" s="27"/>
      <c r="AB12" s="4"/>
      <c r="AC12" s="4"/>
      <c r="AD12" s="4"/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1.6255835999999999E-2</v>
      </c>
      <c r="F13" s="33" t="s">
        <v>33</v>
      </c>
      <c r="G13" s="33" t="str">
        <f>"Code: "&amp;VLOOKUP(L11,BOL!$A:$E,5,0)</f>
        <v>Code: CO3</v>
      </c>
      <c r="I13" s="35" t="s">
        <v>172</v>
      </c>
      <c r="L13" s="90">
        <f>+VLOOKUP(B17,WO!B:L,11,0)</f>
        <v>0</v>
      </c>
      <c r="O13" s="35"/>
      <c r="P13" s="35"/>
      <c r="Q13" s="74"/>
      <c r="T13" s="96" t="s">
        <v>20</v>
      </c>
      <c r="U13" s="97"/>
      <c r="V13" s="98"/>
      <c r="W13" s="98">
        <f>SUM(W7:W12)</f>
        <v>14</v>
      </c>
      <c r="Z13" s="27"/>
      <c r="AB13" s="4"/>
      <c r="AC13" s="4"/>
      <c r="AD13" s="4"/>
    </row>
    <row r="14" spans="1:33" s="33" customFormat="1" ht="21.7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TRA680-ZCA</v>
      </c>
      <c r="N14" s="451" t="s">
        <v>548</v>
      </c>
      <c r="O14" s="35"/>
      <c r="P14" s="35"/>
      <c r="Q14" s="74"/>
      <c r="T14" s="96"/>
      <c r="U14" s="97"/>
      <c r="V14" s="98"/>
      <c r="W14" s="498" t="s">
        <v>550</v>
      </c>
      <c r="X14" s="499"/>
      <c r="Y14" s="499"/>
      <c r="Z14" s="499"/>
      <c r="AB14" s="4"/>
      <c r="AC14" s="4"/>
      <c r="AD14" s="4"/>
    </row>
    <row r="15" spans="1:33" s="2" customFormat="1" ht="33" customHeight="1">
      <c r="A15" s="487" t="s">
        <v>70</v>
      </c>
      <c r="B15" s="492" t="s">
        <v>14</v>
      </c>
      <c r="C15" s="492" t="s">
        <v>77</v>
      </c>
      <c r="D15" s="496" t="s">
        <v>78</v>
      </c>
      <c r="E15" s="497"/>
      <c r="F15" s="493" t="s">
        <v>151</v>
      </c>
      <c r="G15" s="493" t="s">
        <v>152</v>
      </c>
      <c r="H15" s="493" t="s">
        <v>153</v>
      </c>
      <c r="I15" s="493" t="s">
        <v>154</v>
      </c>
      <c r="J15" s="493" t="s">
        <v>155</v>
      </c>
      <c r="K15" s="493" t="s">
        <v>83</v>
      </c>
      <c r="L15" s="493" t="s">
        <v>50</v>
      </c>
      <c r="M15" s="493"/>
      <c r="N15" s="493" t="s">
        <v>48</v>
      </c>
      <c r="O15" s="493" t="s">
        <v>79</v>
      </c>
      <c r="P15" s="493" t="s">
        <v>80</v>
      </c>
      <c r="Q15" s="493" t="s">
        <v>59</v>
      </c>
      <c r="R15" s="493" t="s">
        <v>81</v>
      </c>
      <c r="S15" s="493" t="s">
        <v>82</v>
      </c>
      <c r="T15" s="493" t="s">
        <v>49</v>
      </c>
      <c r="U15" s="493" t="s">
        <v>156</v>
      </c>
      <c r="V15" s="493" t="s">
        <v>157</v>
      </c>
      <c r="W15" s="482" t="s">
        <v>24</v>
      </c>
      <c r="X15" s="483"/>
      <c r="Y15" s="483"/>
      <c r="Z15" s="484"/>
      <c r="AA15" s="472" t="s">
        <v>111</v>
      </c>
      <c r="AB15" s="472" t="s">
        <v>112</v>
      </c>
      <c r="AC15" s="472" t="s">
        <v>113</v>
      </c>
      <c r="AD15" s="472" t="s">
        <v>114</v>
      </c>
      <c r="AE15" s="207"/>
      <c r="AF15" s="488" t="s">
        <v>222</v>
      </c>
      <c r="AG15" s="471" t="s">
        <v>532</v>
      </c>
    </row>
    <row r="16" spans="1:33" s="2" customFormat="1" ht="71.25" customHeight="1">
      <c r="A16" s="487"/>
      <c r="B16" s="492"/>
      <c r="C16" s="492"/>
      <c r="D16" s="239" t="s">
        <v>185</v>
      </c>
      <c r="E16" s="239" t="s">
        <v>0</v>
      </c>
      <c r="F16" s="492"/>
      <c r="G16" s="493"/>
      <c r="H16" s="493"/>
      <c r="I16" s="493"/>
      <c r="J16" s="493"/>
      <c r="K16" s="493"/>
      <c r="L16" s="191" t="s">
        <v>47</v>
      </c>
      <c r="M16" s="191" t="s">
        <v>20</v>
      </c>
      <c r="N16" s="493"/>
      <c r="O16" s="493"/>
      <c r="P16" s="493"/>
      <c r="Q16" s="493"/>
      <c r="R16" s="493"/>
      <c r="S16" s="493"/>
      <c r="T16" s="493"/>
      <c r="U16" s="493"/>
      <c r="V16" s="493"/>
      <c r="W16" s="230" t="s">
        <v>168</v>
      </c>
      <c r="X16" s="226" t="s">
        <v>169</v>
      </c>
      <c r="Y16" s="226" t="s">
        <v>170</v>
      </c>
      <c r="Z16" s="226" t="s">
        <v>171</v>
      </c>
      <c r="AA16" s="472"/>
      <c r="AB16" s="472"/>
      <c r="AC16" s="472"/>
      <c r="AD16" s="472"/>
      <c r="AE16" s="260" t="s">
        <v>70</v>
      </c>
      <c r="AF16" s="488"/>
      <c r="AG16" s="471"/>
    </row>
    <row r="17" spans="1:33" s="35" customFormat="1" ht="36" customHeight="1">
      <c r="A17" s="251">
        <f>+data!A1</f>
        <v>1</v>
      </c>
      <c r="B17" s="72">
        <f>+WO!B2</f>
        <v>722164</v>
      </c>
      <c r="C17" s="72">
        <f>VLOOKUP(B17,WO!$B:$L,2,0)</f>
        <v>722163</v>
      </c>
      <c r="D17" s="72" t="str">
        <f>VLOOKUP(B17,WO!$B:$L,7,0)</f>
        <v>40C</v>
      </c>
      <c r="E17" s="72" t="str">
        <f>IFERROR(VLOOKUP(D17,Table9[],2,0),"")</f>
        <v>40C</v>
      </c>
      <c r="F17" s="162">
        <f>VLOOKUP(B17,WO!$B:$L,8,0)</f>
        <v>24</v>
      </c>
      <c r="G17" s="163">
        <f>F17</f>
        <v>24</v>
      </c>
      <c r="H17" s="231" t="str">
        <f>TRIM(VLOOKUP(B17,WO!$B:$L,4,0)&amp;"-"&amp;TRIM(VLOOKUP(B17,WO!$B:$L,6,0)))</f>
        <v>NB3385-XBK</v>
      </c>
      <c r="I17" s="368" t="str">
        <f>VLOOKUP(H17,TCVSD[],MATCH($L$11,TCVSD[#Headers],0),0)</f>
        <v>TRA680-ZCA</v>
      </c>
      <c r="J17" s="107">
        <v>36</v>
      </c>
      <c r="K17" s="39">
        <f>VLOOKUP(LEFT(H17,6)&amp;D17,Ydz[],MATCH($L$11,Ydz[#Headers],0),0)</f>
        <v>2.331</v>
      </c>
      <c r="L17" s="114">
        <f>((F17)*12)/J17</f>
        <v>8</v>
      </c>
      <c r="M17" s="107">
        <f>IFERROR(ROUNDUP(L17,0),0)</f>
        <v>8</v>
      </c>
      <c r="N17" s="81" t="str">
        <f>$E$7&amp;"-"&amp;$M$11&amp;AF17</f>
        <v>2202006US-BK-CTR-CUP1</v>
      </c>
      <c r="O17" s="39">
        <f>L17/12*K17</f>
        <v>1.5539999999999998</v>
      </c>
      <c r="P17" s="39">
        <f>IFERROR(O17*J17,0)</f>
        <v>55.943999999999996</v>
      </c>
      <c r="Q17" s="108">
        <f>(R17+2/36)*J17</f>
        <v>280.85599999999999</v>
      </c>
      <c r="R17" s="109">
        <v>7.7460000000000004</v>
      </c>
      <c r="S17" s="109">
        <f>(R17*J17)</f>
        <v>278.85599999999999</v>
      </c>
      <c r="T17" s="371">
        <f>+(SUMIF(N:N,N17,P:P)-SUMIF(N:N,N17,S:S))/SUMIF(N:N,N17,P:P)</f>
        <v>0.20402133981862872</v>
      </c>
      <c r="U17" s="108">
        <f>F17*$E$12</f>
        <v>0.15984000000000004</v>
      </c>
      <c r="V17" s="164">
        <f>F17*$E$13</f>
        <v>0.39014006400000001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336</v>
      </c>
    </row>
    <row r="18" spans="1:33" s="35" customFormat="1" ht="36" customHeight="1">
      <c r="A18" s="251">
        <f>+data!A2</f>
        <v>2</v>
      </c>
      <c r="B18" s="72">
        <f>+WO!B3</f>
        <v>722168</v>
      </c>
      <c r="C18" s="72">
        <f>VLOOKUP(B18,WO!$B:$L,2,0)</f>
        <v>722167</v>
      </c>
      <c r="D18" s="72" t="str">
        <f>VLOOKUP(B18,WO!$B:$L,7,0)</f>
        <v>36D</v>
      </c>
      <c r="E18" s="72" t="str">
        <f>IFERROR(VLOOKUP(D18,Table9[],2,0),"")</f>
        <v>36D</v>
      </c>
      <c r="F18" s="162">
        <f>VLOOKUP(B18,WO!$B:$L,8,0)</f>
        <v>21</v>
      </c>
      <c r="G18" s="163">
        <f>F18</f>
        <v>21</v>
      </c>
      <c r="H18" s="231" t="str">
        <f>TRIM(VLOOKUP(B18,WO!$B:$L,4,0)&amp;"-"&amp;TRIM(VLOOKUP(B18,WO!$B:$L,6,0)))</f>
        <v>NB3385-XBK</v>
      </c>
      <c r="I18" s="368" t="str">
        <f>VLOOKUP(H18,TCVSD[],MATCH($L$11,TCVSD[#Headers],0),0)</f>
        <v>TRA680-ZCA</v>
      </c>
      <c r="J18" s="107">
        <v>36</v>
      </c>
      <c r="K18" s="39">
        <f>VLOOKUP(LEFT(H18,6)&amp;D18,Ydz[],MATCH($L$11,Ydz[#Headers],0),0)</f>
        <v>2.2199999999999998</v>
      </c>
      <c r="L18" s="114">
        <f>((F18)*12)/J18</f>
        <v>7</v>
      </c>
      <c r="M18" s="107">
        <f t="shared" ref="M18:M52" si="0">IFERROR(ROUNDUP(L18,0),0)</f>
        <v>7</v>
      </c>
      <c r="N18" s="81" t="str">
        <f>$E$7&amp;"-"&amp;$M$11&amp;AF18</f>
        <v>2202006US-BK-CTR-CUP1</v>
      </c>
      <c r="O18" s="39">
        <f>L18/12*K18</f>
        <v>1.2949999999999999</v>
      </c>
      <c r="P18" s="39">
        <f>IFERROR(O18*J18,0)</f>
        <v>46.62</v>
      </c>
      <c r="Q18" s="82"/>
      <c r="R18" s="82"/>
      <c r="S18" s="82"/>
      <c r="T18" s="111"/>
      <c r="U18" s="108">
        <f>F18*$E$12</f>
        <v>0.13986000000000001</v>
      </c>
      <c r="V18" s="164">
        <f>F18*$E$13</f>
        <v>0.34137255599999999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>+F18*12</f>
        <v>252</v>
      </c>
      <c r="AB18" s="166">
        <f>+M18*J18</f>
        <v>252</v>
      </c>
      <c r="AC18" s="166">
        <f>+AB18-AA18</f>
        <v>0</v>
      </c>
      <c r="AD18" s="167">
        <f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">+SUMIF(N:N,N18,M:M)*$L$12</f>
        <v>336</v>
      </c>
    </row>
    <row r="19" spans="1:33" s="35" customFormat="1" ht="36" customHeight="1">
      <c r="A19" s="251">
        <f>+data!A3</f>
        <v>3</v>
      </c>
      <c r="B19" s="72">
        <f>+WO!B4</f>
        <v>722170</v>
      </c>
      <c r="C19" s="72">
        <f>VLOOKUP(B19,WO!$B:$L,2,0)</f>
        <v>722169</v>
      </c>
      <c r="D19" s="72" t="str">
        <f>VLOOKUP(B19,WO!$B:$L,7,0)</f>
        <v>38D</v>
      </c>
      <c r="E19" s="72" t="str">
        <f>IFERROR(VLOOKUP(D19,Table9[],2,0),"")</f>
        <v xml:space="preserve">38D </v>
      </c>
      <c r="F19" s="162">
        <f>VLOOKUP(B19,WO!$B:$L,8,0)</f>
        <v>27</v>
      </c>
      <c r="G19" s="163">
        <f>F19</f>
        <v>27</v>
      </c>
      <c r="H19" s="231" t="str">
        <f>TRIM(VLOOKUP(B19,WO!$B:$L,4,0)&amp;"-"&amp;TRIM(VLOOKUP(B19,WO!$B:$L,6,0)))</f>
        <v>NB3385-XBK</v>
      </c>
      <c r="I19" s="368" t="str">
        <f>VLOOKUP(H19,TCVSD[],MATCH($L$11,TCVSD[#Headers],0),0)</f>
        <v>TRA680-ZCA</v>
      </c>
      <c r="J19" s="107">
        <v>36</v>
      </c>
      <c r="K19" s="39">
        <f>VLOOKUP(LEFT(H19,6)&amp;D19,Ydz[],MATCH($L$11,Ydz[#Headers],0),0)</f>
        <v>2.323</v>
      </c>
      <c r="L19" s="114">
        <f>((F19)*12)/J19</f>
        <v>9</v>
      </c>
      <c r="M19" s="107">
        <f t="shared" si="0"/>
        <v>9</v>
      </c>
      <c r="N19" s="81" t="str">
        <f>$E$7&amp;"-"&amp;$M$11&amp;AF19</f>
        <v>2202006US-BK-CTR-CUP1</v>
      </c>
      <c r="O19" s="39">
        <f>L19/12*K19</f>
        <v>1.7422499999999999</v>
      </c>
      <c r="P19" s="39">
        <f>IFERROR(O19*J19,0)</f>
        <v>62.720999999999997</v>
      </c>
      <c r="Q19" s="82"/>
      <c r="R19" s="82"/>
      <c r="S19" s="82"/>
      <c r="T19" s="111"/>
      <c r="U19" s="108">
        <f>F19*$E$12</f>
        <v>0.17982000000000004</v>
      </c>
      <c r="V19" s="164">
        <f>F19*$E$13</f>
        <v>0.43890757199999997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>+F19*12</f>
        <v>324</v>
      </c>
      <c r="AB19" s="166">
        <f>+M19*J19</f>
        <v>324</v>
      </c>
      <c r="AC19" s="166">
        <f>+AB19-AA19</f>
        <v>0</v>
      </c>
      <c r="AD19" s="167">
        <f>+AC19/AA19</f>
        <v>0</v>
      </c>
      <c r="AE19" s="260">
        <f>+IF(B19&gt;0,MAX($AE$16:$AE18)+1,0)</f>
        <v>3</v>
      </c>
      <c r="AF19" s="261" t="s">
        <v>223</v>
      </c>
      <c r="AG19" s="183">
        <f t="shared" si="1"/>
        <v>336</v>
      </c>
    </row>
    <row r="20" spans="1:33" s="35" customFormat="1" ht="36" customHeight="1">
      <c r="A20" s="251">
        <f>+data!A4</f>
        <v>4</v>
      </c>
      <c r="B20" s="72">
        <f>+WO!B5</f>
        <v>722174</v>
      </c>
      <c r="C20" s="72">
        <f>VLOOKUP(B20,WO!$B:$L,2,0)</f>
        <v>722173</v>
      </c>
      <c r="D20" s="72" t="str">
        <f>VLOOKUP(B20,WO!$B:$L,7,0)</f>
        <v>42D</v>
      </c>
      <c r="E20" s="72" t="str">
        <f>IFERROR(VLOOKUP(D20,Table9[],2,0),"")</f>
        <v xml:space="preserve">42D </v>
      </c>
      <c r="F20" s="162">
        <f>VLOOKUP(B20,WO!$B:$L,8,0)</f>
        <v>15</v>
      </c>
      <c r="G20" s="163">
        <f>F20</f>
        <v>15</v>
      </c>
      <c r="H20" s="231" t="str">
        <f>TRIM(VLOOKUP(B20,WO!$B:$L,4,0)&amp;"-"&amp;TRIM(VLOOKUP(B20,WO!$B:$L,6,0)))</f>
        <v>NB3385-XBK</v>
      </c>
      <c r="I20" s="368" t="str">
        <f>VLOOKUP(H20,TCVSD[],MATCH($L$11,TCVSD[#Headers],0),0)</f>
        <v>TRA680-ZCA</v>
      </c>
      <c r="J20" s="107">
        <v>36</v>
      </c>
      <c r="K20" s="39">
        <f>VLOOKUP(LEFT(H20,6)&amp;D20,Ydz[],MATCH($L$11,Ydz[#Headers],0),0)</f>
        <v>2.8660000000000001</v>
      </c>
      <c r="L20" s="114">
        <f>((F20)*12)/J20</f>
        <v>5</v>
      </c>
      <c r="M20" s="107">
        <f t="shared" si="0"/>
        <v>5</v>
      </c>
      <c r="N20" s="81" t="str">
        <f>$E$7&amp;"-"&amp;$M$11&amp;AF20</f>
        <v>2202006US-BK-CTR-CUP1</v>
      </c>
      <c r="O20" s="39">
        <f>L20/12*K20</f>
        <v>1.1941666666666668</v>
      </c>
      <c r="P20" s="39">
        <f>IFERROR(O20*J20,0)</f>
        <v>42.990000000000009</v>
      </c>
      <c r="Q20" s="82"/>
      <c r="R20" s="82"/>
      <c r="S20" s="82"/>
      <c r="T20" s="111"/>
      <c r="U20" s="108">
        <f>F20*$E$12</f>
        <v>9.9900000000000017E-2</v>
      </c>
      <c r="V20" s="164">
        <f>F20*$E$13</f>
        <v>0.24383753999999999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>+F20*12</f>
        <v>180</v>
      </c>
      <c r="AB20" s="166">
        <f>+M20*J20</f>
        <v>180</v>
      </c>
      <c r="AC20" s="166">
        <f>+AB20-AA20</f>
        <v>0</v>
      </c>
      <c r="AD20" s="167">
        <f>+AC20/AA20</f>
        <v>0</v>
      </c>
      <c r="AE20" s="260">
        <f>+IF(B20&gt;0,MAX($AE$16:$AE19)+1,0)</f>
        <v>4</v>
      </c>
      <c r="AF20" s="261" t="s">
        <v>223</v>
      </c>
      <c r="AG20" s="183">
        <f t="shared" si="1"/>
        <v>336</v>
      </c>
    </row>
    <row r="21" spans="1:33" s="35" customFormat="1" ht="36" customHeight="1">
      <c r="A21" s="251">
        <f>+data!A5</f>
        <v>5</v>
      </c>
      <c r="B21" s="72">
        <f>+WO!B6</f>
        <v>722178</v>
      </c>
      <c r="C21" s="72">
        <f>VLOOKUP(B21,WO!$B:$L,2,0)</f>
        <v>722177</v>
      </c>
      <c r="D21" s="72" t="str">
        <f>VLOOKUP(B21,WO!$B:$L,7,0)</f>
        <v>36DD</v>
      </c>
      <c r="E21" s="72" t="str">
        <f>IFERROR(VLOOKUP(D21,Table9[],2,0),"")</f>
        <v>36DD</v>
      </c>
      <c r="F21" s="162">
        <f>VLOOKUP(B21,WO!$B:$L,8,0)</f>
        <v>24</v>
      </c>
      <c r="G21" s="163">
        <f>F21</f>
        <v>24</v>
      </c>
      <c r="H21" s="231" t="str">
        <f>TRIM(VLOOKUP(B21,WO!$B:$L,4,0)&amp;"-"&amp;TRIM(VLOOKUP(B21,WO!$B:$L,6,0)))</f>
        <v>NB3385-XBK</v>
      </c>
      <c r="I21" s="368" t="str">
        <f>VLOOKUP(H21,TCVSD[],MATCH($L$11,TCVSD[#Headers],0),0)</f>
        <v>TRA680-ZCA</v>
      </c>
      <c r="J21" s="107">
        <v>36</v>
      </c>
      <c r="K21" s="39">
        <f>VLOOKUP(LEFT(H21,6)&amp;D21,Ydz[],MATCH($L$11,Ydz[#Headers],0),0)</f>
        <v>2.2889999999999997</v>
      </c>
      <c r="L21" s="114">
        <f>((F21)*12)/J21</f>
        <v>8</v>
      </c>
      <c r="M21" s="107">
        <f t="shared" si="0"/>
        <v>8</v>
      </c>
      <c r="N21" s="81" t="str">
        <f>$E$7&amp;"-"&amp;$M$11&amp;AF21</f>
        <v>2202006US-BK-CTR-CUP1</v>
      </c>
      <c r="O21" s="39">
        <f>L21/12*K21</f>
        <v>1.5259999999999998</v>
      </c>
      <c r="P21" s="39">
        <f>IFERROR(O21*J21,0)</f>
        <v>54.935999999999993</v>
      </c>
      <c r="Q21" s="82"/>
      <c r="R21" s="82"/>
      <c r="S21" s="82"/>
      <c r="T21" s="111"/>
      <c r="U21" s="108">
        <f>F21*$E$12</f>
        <v>0.15984000000000004</v>
      </c>
      <c r="V21" s="164">
        <f>F21*$E$13</f>
        <v>0.39014006400000001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>+F21*12</f>
        <v>288</v>
      </c>
      <c r="AB21" s="166">
        <f>+M21*J21</f>
        <v>288</v>
      </c>
      <c r="AC21" s="166">
        <f>+AB21-AA21</f>
        <v>0</v>
      </c>
      <c r="AD21" s="167">
        <f>+AC21/AA21</f>
        <v>0</v>
      </c>
      <c r="AE21" s="260">
        <f>+IF(B21&gt;0,MAX($AE$16:$AE20)+1,0)</f>
        <v>5</v>
      </c>
      <c r="AF21" s="261" t="s">
        <v>223</v>
      </c>
      <c r="AG21" s="183">
        <f t="shared" si="1"/>
        <v>336</v>
      </c>
    </row>
    <row r="22" spans="1:33" s="35" customFormat="1" ht="36" customHeight="1">
      <c r="A22" s="251">
        <f>+data!A6</f>
        <v>6</v>
      </c>
      <c r="B22" s="72">
        <f>+WO!B7</f>
        <v>722180</v>
      </c>
      <c r="C22" s="72">
        <f>VLOOKUP(B22,WO!$B:$L,2,0)</f>
        <v>722179</v>
      </c>
      <c r="D22" s="72" t="str">
        <f>VLOOKUP(B22,WO!$B:$L,7,0)</f>
        <v>38DD</v>
      </c>
      <c r="E22" s="72" t="str">
        <f>IFERROR(VLOOKUP(D22,Table9[],2,0),"")</f>
        <v>38DD</v>
      </c>
      <c r="F22" s="162">
        <f>VLOOKUP(B22,WO!$B:$L,8,0)</f>
        <v>33</v>
      </c>
      <c r="G22" s="163">
        <f t="shared" ref="G22:G37" si="2">F22</f>
        <v>33</v>
      </c>
      <c r="H22" s="231" t="str">
        <f>TRIM(VLOOKUP(B22,WO!$B:$L,4,0)&amp;"-"&amp;TRIM(VLOOKUP(B22,WO!$B:$L,6,0)))</f>
        <v>NB3385-XBK</v>
      </c>
      <c r="I22" s="368" t="str">
        <f>VLOOKUP(H22,TCVSD[],MATCH($L$11,TCVSD[#Headers],0),0)</f>
        <v>TRA680-ZCA</v>
      </c>
      <c r="J22" s="107">
        <v>36</v>
      </c>
      <c r="K22" s="39">
        <f>VLOOKUP(LEFT(H22,6)&amp;D22,Ydz[],MATCH($L$11,Ydz[#Headers],0),0)</f>
        <v>2.64</v>
      </c>
      <c r="L22" s="114">
        <f t="shared" ref="L22:L37" si="3">((F22)*12)/J22</f>
        <v>11</v>
      </c>
      <c r="M22" s="107">
        <f t="shared" si="0"/>
        <v>11</v>
      </c>
      <c r="N22" s="81" t="str">
        <f t="shared" ref="N22:N37" si="4">$E$7&amp;"-"&amp;$M$11&amp;AF22</f>
        <v>2202006US-BK-CTR-CUP1</v>
      </c>
      <c r="O22" s="39">
        <f t="shared" ref="O22:O37" si="5">L22/12*K22</f>
        <v>2.42</v>
      </c>
      <c r="P22" s="39">
        <f t="shared" ref="P22:P37" si="6">IFERROR(O22*J22,0)</f>
        <v>87.12</v>
      </c>
      <c r="Q22" s="82"/>
      <c r="R22" s="82"/>
      <c r="S22" s="82"/>
      <c r="T22" s="111"/>
      <c r="U22" s="108">
        <f t="shared" ref="U22:U37" si="7">F22*$E$12</f>
        <v>0.21978000000000003</v>
      </c>
      <c r="V22" s="164">
        <f t="shared" ref="V22:V37" si="8">F22*$E$13</f>
        <v>0.536442588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ref="AA22:AA37" si="9">+F22*12</f>
        <v>396</v>
      </c>
      <c r="AB22" s="166">
        <f t="shared" ref="AB22:AB37" si="10">+M22*J22</f>
        <v>396</v>
      </c>
      <c r="AC22" s="166">
        <f t="shared" ref="AC22:AC37" si="11">+AB22-AA22</f>
        <v>0</v>
      </c>
      <c r="AD22" s="167">
        <f t="shared" ref="AD22:AD37" si="12">+AC22/AA22</f>
        <v>0</v>
      </c>
      <c r="AE22" s="260">
        <f>+IF(B22&gt;0,MAX($AE$16:$AE21)+1,0)</f>
        <v>6</v>
      </c>
      <c r="AF22" s="261" t="s">
        <v>223</v>
      </c>
      <c r="AG22" s="183">
        <f t="shared" si="1"/>
        <v>336</v>
      </c>
    </row>
    <row r="23" spans="1:33" s="35" customFormat="1" ht="36" hidden="1" customHeight="1">
      <c r="A23" s="251">
        <f>+data!A7</f>
        <v>7</v>
      </c>
      <c r="B23" s="72">
        <f>+WO!B8</f>
        <v>0</v>
      </c>
      <c r="C23" s="72" t="e">
        <f>VLOOKUP(B23,WO!$B:$L,2,0)</f>
        <v>#N/A</v>
      </c>
      <c r="D23" s="72" t="e">
        <f>VLOOKUP(B23,WO!$B:$L,7,0)</f>
        <v>#N/A</v>
      </c>
      <c r="E23" s="72" t="str">
        <f>IFERROR(VLOOKUP(D23,Table9[],2,0),"")</f>
        <v/>
      </c>
      <c r="F23" s="162" t="e">
        <f>VLOOKUP(B23,WO!$B:$L,8,0)</f>
        <v>#N/A</v>
      </c>
      <c r="G23" s="163" t="e">
        <f t="shared" si="2"/>
        <v>#N/A</v>
      </c>
      <c r="H23" s="231" t="e">
        <f>TRIM(VLOOKUP(B23,WO!$B:$L,4,0)&amp;"-"&amp;TRIM(VLOOKUP(B23,WO!$B:$L,6,0)))</f>
        <v>#N/A</v>
      </c>
      <c r="I23" s="368" t="e">
        <f>VLOOKUP(H23,TCVSD[],MATCH($L$11,TCVSD[#Headers],0),0)</f>
        <v>#N/A</v>
      </c>
      <c r="J23" s="107">
        <f>VLOOKUP($L$11,Table35[[SPREAD CODE]:[ply]],6,0)</f>
        <v>48</v>
      </c>
      <c r="K23" s="39" t="e">
        <f>VLOOKUP(LEFT(H23,6)&amp;D23,Ydz[],MATCH($L$11,Ydz[#Headers],0),0)</f>
        <v>#N/A</v>
      </c>
      <c r="L23" s="114" t="e">
        <f t="shared" si="3"/>
        <v>#N/A</v>
      </c>
      <c r="M23" s="107">
        <f t="shared" si="0"/>
        <v>0</v>
      </c>
      <c r="N23" s="81" t="str">
        <f t="shared" si="4"/>
        <v>2202006US-BK-CTR-CUP1</v>
      </c>
      <c r="O23" s="39" t="e">
        <f t="shared" si="5"/>
        <v>#N/A</v>
      </c>
      <c r="P23" s="39">
        <f t="shared" si="6"/>
        <v>0</v>
      </c>
      <c r="Q23" s="82"/>
      <c r="R23" s="82"/>
      <c r="S23" s="82"/>
      <c r="T23" s="111"/>
      <c r="U23" s="108" t="e">
        <f t="shared" si="7"/>
        <v>#N/A</v>
      </c>
      <c r="V23" s="164" t="e">
        <f t="shared" si="8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9"/>
        <v>#N/A</v>
      </c>
      <c r="AB23" s="166">
        <f t="shared" si="10"/>
        <v>0</v>
      </c>
      <c r="AC23" s="166" t="e">
        <f t="shared" si="11"/>
        <v>#N/A</v>
      </c>
      <c r="AD23" s="167" t="e">
        <f t="shared" si="12"/>
        <v>#N/A</v>
      </c>
      <c r="AE23" s="260">
        <f>+IF(B23&gt;0,MAX($AE$16:$AE22)+1,0)</f>
        <v>0</v>
      </c>
      <c r="AF23" s="261" t="s">
        <v>223</v>
      </c>
      <c r="AG23" s="183">
        <f t="shared" si="1"/>
        <v>336</v>
      </c>
    </row>
    <row r="24" spans="1:33" s="35" customFormat="1" ht="36" hidden="1" customHeight="1">
      <c r="A24" s="251">
        <f>+data!A8</f>
        <v>8</v>
      </c>
      <c r="B24" s="72">
        <f>+WO!B9</f>
        <v>0</v>
      </c>
      <c r="C24" s="72" t="e">
        <f>VLOOKUP(B24,WO!$B:$L,2,0)</f>
        <v>#N/A</v>
      </c>
      <c r="D24" s="72" t="e">
        <f>VLOOKUP(B24,WO!$B:$L,7,0)</f>
        <v>#N/A</v>
      </c>
      <c r="E24" s="72" t="str">
        <f>IFERROR(VLOOKUP(D24,Table9[],2,0),"")</f>
        <v/>
      </c>
      <c r="F24" s="162" t="e">
        <f>VLOOKUP(B24,WO!$B:$L,8,0)</f>
        <v>#N/A</v>
      </c>
      <c r="G24" s="163" t="e">
        <f t="shared" si="2"/>
        <v>#N/A</v>
      </c>
      <c r="H24" s="231" t="e">
        <f>TRIM(VLOOKUP(B24,WO!$B:$L,4,0)&amp;"-"&amp;TRIM(VLOOKUP(B24,WO!$B:$L,6,0)))</f>
        <v>#N/A</v>
      </c>
      <c r="I24" s="368" t="e">
        <f>VLOOKUP(H24,TCVSD[],MATCH($L$11,TCVSD[#Headers],0),0)</f>
        <v>#N/A</v>
      </c>
      <c r="J24" s="107">
        <f>VLOOKUP($L$11,Table35[[SPREAD CODE]:[ply]],6,0)</f>
        <v>48</v>
      </c>
      <c r="K24" s="39" t="e">
        <f>VLOOKUP(LEFT(H24,6)&amp;D24,Ydz[],MATCH($L$11,Ydz[#Headers],0),0)</f>
        <v>#N/A</v>
      </c>
      <c r="L24" s="114" t="e">
        <f t="shared" si="3"/>
        <v>#N/A</v>
      </c>
      <c r="M24" s="107">
        <f t="shared" si="0"/>
        <v>0</v>
      </c>
      <c r="N24" s="81" t="str">
        <f t="shared" si="4"/>
        <v>2202006US-BK-CTR-CUP1</v>
      </c>
      <c r="O24" s="39" t="e">
        <f t="shared" si="5"/>
        <v>#N/A</v>
      </c>
      <c r="P24" s="39">
        <f t="shared" si="6"/>
        <v>0</v>
      </c>
      <c r="Q24" s="82"/>
      <c r="R24" s="82"/>
      <c r="S24" s="82"/>
      <c r="T24" s="111"/>
      <c r="U24" s="108" t="e">
        <f t="shared" si="7"/>
        <v>#N/A</v>
      </c>
      <c r="V24" s="164" t="e">
        <f t="shared" si="8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9"/>
        <v>#N/A</v>
      </c>
      <c r="AB24" s="166">
        <f t="shared" si="10"/>
        <v>0</v>
      </c>
      <c r="AC24" s="166" t="e">
        <f t="shared" si="11"/>
        <v>#N/A</v>
      </c>
      <c r="AD24" s="167" t="e">
        <f t="shared" si="12"/>
        <v>#N/A</v>
      </c>
      <c r="AE24" s="260">
        <f>+IF(B24&gt;0,MAX($AE$16:$AE23)+1,0)</f>
        <v>0</v>
      </c>
      <c r="AF24" s="261" t="s">
        <v>223</v>
      </c>
      <c r="AG24" s="183">
        <f t="shared" si="1"/>
        <v>336</v>
      </c>
    </row>
    <row r="25" spans="1:33" s="35" customFormat="1" ht="36" hidden="1" customHeight="1">
      <c r="A25" s="251">
        <f>+data!A9</f>
        <v>9</v>
      </c>
      <c r="B25" s="72">
        <f>+WO!B10</f>
        <v>0</v>
      </c>
      <c r="C25" s="72" t="e">
        <f>VLOOKUP(B25,WO!$B:$L,2,0)</f>
        <v>#N/A</v>
      </c>
      <c r="D25" s="72" t="e">
        <f>VLOOKUP(B25,WO!$B:$L,7,0)</f>
        <v>#N/A</v>
      </c>
      <c r="E25" s="72" t="str">
        <f>IFERROR(VLOOKUP(D25,Table9[],2,0),"")</f>
        <v/>
      </c>
      <c r="F25" s="162" t="e">
        <f>VLOOKUP(B25,WO!$B:$L,8,0)</f>
        <v>#N/A</v>
      </c>
      <c r="G25" s="163" t="e">
        <f t="shared" si="2"/>
        <v>#N/A</v>
      </c>
      <c r="H25" s="231" t="e">
        <f>TRIM(VLOOKUP(B25,WO!$B:$L,4,0)&amp;"-"&amp;TRIM(VLOOKUP(B25,WO!$B:$L,6,0)))</f>
        <v>#N/A</v>
      </c>
      <c r="I25" s="368" t="e">
        <f>VLOOKUP(H25,TCVSD[],MATCH($L$11,TCVSD[#Headers],0),0)</f>
        <v>#N/A</v>
      </c>
      <c r="J25" s="107">
        <f>VLOOKUP($L$11,Table35[[SPREAD CODE]:[ply]],6,0)</f>
        <v>48</v>
      </c>
      <c r="K25" s="39" t="e">
        <f>VLOOKUP(LEFT(H25,6)&amp;D25,Ydz[],MATCH($L$11,Ydz[#Headers],0),0)</f>
        <v>#N/A</v>
      </c>
      <c r="L25" s="114" t="e">
        <f t="shared" si="3"/>
        <v>#N/A</v>
      </c>
      <c r="M25" s="107">
        <f t="shared" si="0"/>
        <v>0</v>
      </c>
      <c r="N25" s="81" t="str">
        <f t="shared" si="4"/>
        <v>2202006US-BK-CTR-CUP1</v>
      </c>
      <c r="O25" s="39" t="e">
        <f t="shared" si="5"/>
        <v>#N/A</v>
      </c>
      <c r="P25" s="39">
        <f t="shared" si="6"/>
        <v>0</v>
      </c>
      <c r="Q25" s="82"/>
      <c r="R25" s="82"/>
      <c r="S25" s="82"/>
      <c r="T25" s="111"/>
      <c r="U25" s="108" t="e">
        <f t="shared" si="7"/>
        <v>#N/A</v>
      </c>
      <c r="V25" s="164" t="e">
        <f t="shared" si="8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9"/>
        <v>#N/A</v>
      </c>
      <c r="AB25" s="166">
        <f t="shared" si="10"/>
        <v>0</v>
      </c>
      <c r="AC25" s="166" t="e">
        <f t="shared" si="11"/>
        <v>#N/A</v>
      </c>
      <c r="AD25" s="167" t="e">
        <f t="shared" si="12"/>
        <v>#N/A</v>
      </c>
      <c r="AE25" s="260">
        <f>+IF(B25&gt;0,MAX($AE$16:$AE24)+1,0)</f>
        <v>0</v>
      </c>
      <c r="AF25" s="261" t="s">
        <v>223</v>
      </c>
      <c r="AG25" s="183">
        <f t="shared" si="1"/>
        <v>336</v>
      </c>
    </row>
    <row r="26" spans="1:33" s="35" customFormat="1" ht="36" hidden="1" customHeight="1">
      <c r="A26" s="251">
        <f>+data!A10</f>
        <v>10</v>
      </c>
      <c r="B26" s="72">
        <f>+WO!B11</f>
        <v>0</v>
      </c>
      <c r="C26" s="72" t="e">
        <f>VLOOKUP(B26,WO!$B:$L,2,0)</f>
        <v>#N/A</v>
      </c>
      <c r="D26" s="72" t="e">
        <f>VLOOKUP(B26,WO!$B:$L,7,0)</f>
        <v>#N/A</v>
      </c>
      <c r="E26" s="72" t="str">
        <f>IFERROR(VLOOKUP(D26,Table9[],2,0),"")</f>
        <v/>
      </c>
      <c r="F26" s="162" t="e">
        <f>VLOOKUP(B26,WO!$B:$L,8,0)</f>
        <v>#N/A</v>
      </c>
      <c r="G26" s="163" t="e">
        <f t="shared" si="2"/>
        <v>#N/A</v>
      </c>
      <c r="H26" s="231" t="e">
        <f>TRIM(VLOOKUP(B26,WO!$B:$L,4,0)&amp;"-"&amp;TRIM(VLOOKUP(B26,WO!$B:$L,6,0)))</f>
        <v>#N/A</v>
      </c>
      <c r="I26" s="368" t="e">
        <f>VLOOKUP(H26,TCVSD[],MATCH($L$11,TCVSD[#Headers],0),0)</f>
        <v>#N/A</v>
      </c>
      <c r="J26" s="107">
        <f>VLOOKUP($L$11,Table35[[SPREAD CODE]:[ply]],6,0)</f>
        <v>48</v>
      </c>
      <c r="K26" s="39" t="e">
        <f>VLOOKUP(LEFT(H26,6)&amp;D26,Ydz[],MATCH($L$11,Ydz[#Headers],0),0)</f>
        <v>#N/A</v>
      </c>
      <c r="L26" s="114" t="e">
        <f t="shared" si="3"/>
        <v>#N/A</v>
      </c>
      <c r="M26" s="107">
        <f t="shared" si="0"/>
        <v>0</v>
      </c>
      <c r="N26" s="81" t="str">
        <f t="shared" si="4"/>
        <v>2202006US-BK-CTR-CUP1</v>
      </c>
      <c r="O26" s="39" t="e">
        <f t="shared" si="5"/>
        <v>#N/A</v>
      </c>
      <c r="P26" s="39">
        <f t="shared" si="6"/>
        <v>0</v>
      </c>
      <c r="Q26" s="82"/>
      <c r="R26" s="82"/>
      <c r="S26" s="82"/>
      <c r="T26" s="111"/>
      <c r="U26" s="108" t="e">
        <f t="shared" si="7"/>
        <v>#N/A</v>
      </c>
      <c r="V26" s="164" t="e">
        <f t="shared" si="8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9"/>
        <v>#N/A</v>
      </c>
      <c r="AB26" s="166">
        <f t="shared" si="10"/>
        <v>0</v>
      </c>
      <c r="AC26" s="166" t="e">
        <f t="shared" si="11"/>
        <v>#N/A</v>
      </c>
      <c r="AD26" s="167" t="e">
        <f t="shared" si="12"/>
        <v>#N/A</v>
      </c>
      <c r="AE26" s="260">
        <f>+IF(B26&gt;0,MAX($AE$16:$AE25)+1,0)</f>
        <v>0</v>
      </c>
      <c r="AF26" s="261" t="s">
        <v>223</v>
      </c>
      <c r="AG26" s="183">
        <f t="shared" si="1"/>
        <v>336</v>
      </c>
    </row>
    <row r="27" spans="1:33" s="35" customFormat="1" ht="36" hidden="1" customHeight="1">
      <c r="A27" s="251">
        <f>+data!A11</f>
        <v>11</v>
      </c>
      <c r="B27" s="72">
        <f>+WO!B12</f>
        <v>0</v>
      </c>
      <c r="C27" s="72" t="e">
        <f>VLOOKUP(B27,WO!$B:$L,2,0)</f>
        <v>#N/A</v>
      </c>
      <c r="D27" s="72" t="e">
        <f>VLOOKUP(B27,WO!$B:$L,7,0)</f>
        <v>#N/A</v>
      </c>
      <c r="E27" s="72" t="str">
        <f>IFERROR(VLOOKUP(D27,Table9[],2,0),"")</f>
        <v/>
      </c>
      <c r="F27" s="162" t="e">
        <f>VLOOKUP(B27,WO!$B:$L,8,0)</f>
        <v>#N/A</v>
      </c>
      <c r="G27" s="163" t="e">
        <f t="shared" si="2"/>
        <v>#N/A</v>
      </c>
      <c r="H27" s="231" t="e">
        <f>TRIM(VLOOKUP(B27,WO!$B:$L,4,0)&amp;"-"&amp;TRIM(VLOOKUP(B27,WO!$B:$L,6,0)))</f>
        <v>#N/A</v>
      </c>
      <c r="I27" s="368" t="e">
        <f>VLOOKUP(H27,TCVSD[],MATCH($L$11,TCVSD[#Headers],0),0)</f>
        <v>#N/A</v>
      </c>
      <c r="J27" s="107">
        <f>VLOOKUP($L$11,Table35[[SPREAD CODE]:[ply]],6,0)</f>
        <v>48</v>
      </c>
      <c r="K27" s="39" t="e">
        <f>VLOOKUP(LEFT(H27,6)&amp;D27,Ydz[],MATCH($L$11,Ydz[#Headers],0),0)</f>
        <v>#N/A</v>
      </c>
      <c r="L27" s="114" t="e">
        <f t="shared" si="3"/>
        <v>#N/A</v>
      </c>
      <c r="M27" s="107">
        <f t="shared" si="0"/>
        <v>0</v>
      </c>
      <c r="N27" s="81" t="str">
        <f t="shared" si="4"/>
        <v>2202006US-BK-CTR-CUP1</v>
      </c>
      <c r="O27" s="39" t="e">
        <f t="shared" si="5"/>
        <v>#N/A</v>
      </c>
      <c r="P27" s="39">
        <f t="shared" si="6"/>
        <v>0</v>
      </c>
      <c r="Q27" s="82"/>
      <c r="R27" s="82"/>
      <c r="S27" s="82"/>
      <c r="T27" s="111"/>
      <c r="U27" s="108" t="e">
        <f t="shared" si="7"/>
        <v>#N/A</v>
      </c>
      <c r="V27" s="164" t="e">
        <f t="shared" si="8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9"/>
        <v>#N/A</v>
      </c>
      <c r="AB27" s="166">
        <f t="shared" si="10"/>
        <v>0</v>
      </c>
      <c r="AC27" s="166" t="e">
        <f t="shared" si="11"/>
        <v>#N/A</v>
      </c>
      <c r="AD27" s="167" t="e">
        <f t="shared" si="12"/>
        <v>#N/A</v>
      </c>
      <c r="AE27" s="260">
        <f>+IF(B27&gt;0,MAX($AE$16:$AE26)+1,0)</f>
        <v>0</v>
      </c>
      <c r="AF27" s="261" t="s">
        <v>223</v>
      </c>
      <c r="AG27" s="183">
        <f t="shared" si="1"/>
        <v>336</v>
      </c>
    </row>
    <row r="28" spans="1:33" s="35" customFormat="1" ht="36" hidden="1" customHeight="1">
      <c r="A28" s="251">
        <f>+data!A12</f>
        <v>12</v>
      </c>
      <c r="B28" s="72">
        <f>+WO!B13</f>
        <v>0</v>
      </c>
      <c r="C28" s="72" t="e">
        <f>VLOOKUP(B28,WO!$B:$L,2,0)</f>
        <v>#N/A</v>
      </c>
      <c r="D28" s="72" t="e">
        <f>VLOOKUP(B28,WO!$B:$L,7,0)</f>
        <v>#N/A</v>
      </c>
      <c r="E28" s="72" t="str">
        <f>IFERROR(VLOOKUP(D28,Table9[],2,0),"")</f>
        <v/>
      </c>
      <c r="F28" s="162" t="e">
        <f>VLOOKUP(B28,WO!$B:$L,8,0)</f>
        <v>#N/A</v>
      </c>
      <c r="G28" s="163" t="e">
        <f t="shared" si="2"/>
        <v>#N/A</v>
      </c>
      <c r="H28" s="231" t="e">
        <f>TRIM(VLOOKUP(B28,WO!$B:$L,4,0)&amp;"-"&amp;TRIM(VLOOKUP(B28,WO!$B:$L,6,0)))</f>
        <v>#N/A</v>
      </c>
      <c r="I28" s="368" t="e">
        <f>VLOOKUP(H28,TCVSD[],MATCH($L$11,TCVSD[#Headers],0),0)</f>
        <v>#N/A</v>
      </c>
      <c r="J28" s="107">
        <f>VLOOKUP($L$11,Table35[[SPREAD CODE]:[ply]],6,0)</f>
        <v>48</v>
      </c>
      <c r="K28" s="39" t="e">
        <f>VLOOKUP(LEFT(H28,6)&amp;D28,Ydz[],MATCH($L$11,Ydz[#Headers],0),0)</f>
        <v>#N/A</v>
      </c>
      <c r="L28" s="114" t="e">
        <f t="shared" si="3"/>
        <v>#N/A</v>
      </c>
      <c r="M28" s="107">
        <f t="shared" si="0"/>
        <v>0</v>
      </c>
      <c r="N28" s="81" t="str">
        <f t="shared" si="4"/>
        <v>2202006US-BK-CTR-CUP1</v>
      </c>
      <c r="O28" s="39" t="e">
        <f t="shared" si="5"/>
        <v>#N/A</v>
      </c>
      <c r="P28" s="39">
        <f t="shared" si="6"/>
        <v>0</v>
      </c>
      <c r="Q28" s="82"/>
      <c r="R28" s="82"/>
      <c r="S28" s="82"/>
      <c r="T28" s="111"/>
      <c r="U28" s="108" t="e">
        <f t="shared" si="7"/>
        <v>#N/A</v>
      </c>
      <c r="V28" s="164" t="e">
        <f t="shared" si="8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9"/>
        <v>#N/A</v>
      </c>
      <c r="AB28" s="166">
        <f t="shared" si="10"/>
        <v>0</v>
      </c>
      <c r="AC28" s="166" t="e">
        <f t="shared" si="11"/>
        <v>#N/A</v>
      </c>
      <c r="AD28" s="167" t="e">
        <f t="shared" si="12"/>
        <v>#N/A</v>
      </c>
      <c r="AE28" s="260">
        <f>+IF(B28&gt;0,MAX($AE$16:$AE27)+1,0)</f>
        <v>0</v>
      </c>
      <c r="AF28" s="261" t="s">
        <v>223</v>
      </c>
      <c r="AG28" s="183">
        <f t="shared" si="1"/>
        <v>336</v>
      </c>
    </row>
    <row r="29" spans="1:33" s="35" customFormat="1" ht="36" hidden="1" customHeight="1">
      <c r="A29" s="251">
        <f>+data!A13</f>
        <v>13</v>
      </c>
      <c r="B29" s="72">
        <f>+WO!B14</f>
        <v>0</v>
      </c>
      <c r="C29" s="72" t="e">
        <f>VLOOKUP(B29,WO!$B:$L,2,0)</f>
        <v>#N/A</v>
      </c>
      <c r="D29" s="72" t="e">
        <f>VLOOKUP(B29,WO!$B:$L,7,0)</f>
        <v>#N/A</v>
      </c>
      <c r="E29" s="72" t="str">
        <f>IFERROR(VLOOKUP(D29,Table9[],2,0),"")</f>
        <v/>
      </c>
      <c r="F29" s="162" t="e">
        <f>VLOOKUP(B29,WO!$B:$L,8,0)</f>
        <v>#N/A</v>
      </c>
      <c r="G29" s="163" t="e">
        <f t="shared" si="2"/>
        <v>#N/A</v>
      </c>
      <c r="H29" s="231" t="e">
        <f>TRIM(VLOOKUP(B29,WO!$B:$L,4,0)&amp;"-"&amp;TRIM(VLOOKUP(B29,WO!$B:$L,6,0)))</f>
        <v>#N/A</v>
      </c>
      <c r="I29" s="368" t="e">
        <f>VLOOKUP(H29,TCVSD[],MATCH($L$11,TCVSD[#Headers],0),0)</f>
        <v>#N/A</v>
      </c>
      <c r="J29" s="107">
        <f>VLOOKUP($L$11,Table35[[SPREAD CODE]:[ply]],6,0)</f>
        <v>48</v>
      </c>
      <c r="K29" s="39" t="e">
        <f>VLOOKUP(LEFT(H29,6)&amp;D29,Ydz[],MATCH($L$11,Ydz[#Headers],0),0)</f>
        <v>#N/A</v>
      </c>
      <c r="L29" s="114" t="e">
        <f t="shared" si="3"/>
        <v>#N/A</v>
      </c>
      <c r="M29" s="107">
        <f t="shared" si="0"/>
        <v>0</v>
      </c>
      <c r="N29" s="81" t="str">
        <f t="shared" si="4"/>
        <v>2202006US-BK-CTR-CUP1</v>
      </c>
      <c r="O29" s="39" t="e">
        <f t="shared" si="5"/>
        <v>#N/A</v>
      </c>
      <c r="P29" s="39">
        <f t="shared" si="6"/>
        <v>0</v>
      </c>
      <c r="Q29" s="82"/>
      <c r="R29" s="82"/>
      <c r="S29" s="82"/>
      <c r="T29" s="111"/>
      <c r="U29" s="108" t="e">
        <f t="shared" si="7"/>
        <v>#N/A</v>
      </c>
      <c r="V29" s="164" t="e">
        <f t="shared" si="8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9"/>
        <v>#N/A</v>
      </c>
      <c r="AB29" s="166">
        <f t="shared" si="10"/>
        <v>0</v>
      </c>
      <c r="AC29" s="166" t="e">
        <f t="shared" si="11"/>
        <v>#N/A</v>
      </c>
      <c r="AD29" s="167" t="e">
        <f t="shared" si="12"/>
        <v>#N/A</v>
      </c>
      <c r="AE29" s="260">
        <f>+IF(B29&gt;0,MAX($AE$16:$AE28)+1,0)</f>
        <v>0</v>
      </c>
      <c r="AF29" s="261" t="s">
        <v>223</v>
      </c>
      <c r="AG29" s="183">
        <f t="shared" si="1"/>
        <v>336</v>
      </c>
    </row>
    <row r="30" spans="1:33" s="35" customFormat="1" ht="36" hidden="1" customHeight="1">
      <c r="A30" s="251">
        <f>+data!A14</f>
        <v>14</v>
      </c>
      <c r="B30" s="72">
        <f>+WO!B15</f>
        <v>0</v>
      </c>
      <c r="C30" s="72" t="e">
        <f>VLOOKUP(B30,WO!$B:$L,2,0)</f>
        <v>#N/A</v>
      </c>
      <c r="D30" s="72" t="e">
        <f>VLOOKUP(B30,WO!$B:$L,7,0)</f>
        <v>#N/A</v>
      </c>
      <c r="E30" s="72" t="str">
        <f>IFERROR(VLOOKUP(D30,Table9[],2,0),"")</f>
        <v/>
      </c>
      <c r="F30" s="162" t="e">
        <f>VLOOKUP(B30,WO!$B:$L,8,0)</f>
        <v>#N/A</v>
      </c>
      <c r="G30" s="163" t="e">
        <f t="shared" si="2"/>
        <v>#N/A</v>
      </c>
      <c r="H30" s="231" t="e">
        <f>TRIM(VLOOKUP(B30,WO!$B:$L,4,0)&amp;"-"&amp;TRIM(VLOOKUP(B30,WO!$B:$L,6,0)))</f>
        <v>#N/A</v>
      </c>
      <c r="I30" s="368" t="e">
        <f>VLOOKUP(H30,TCVSD[],MATCH($L$11,TCVSD[#Headers],0),0)</f>
        <v>#N/A</v>
      </c>
      <c r="J30" s="107">
        <f>VLOOKUP($L$11,Table35[[SPREAD CODE]:[ply]],6,0)</f>
        <v>48</v>
      </c>
      <c r="K30" s="39" t="e">
        <f>VLOOKUP(LEFT(H30,6)&amp;D30,Ydz[],MATCH($L$11,Ydz[#Headers],0),0)</f>
        <v>#N/A</v>
      </c>
      <c r="L30" s="114" t="e">
        <f t="shared" si="3"/>
        <v>#N/A</v>
      </c>
      <c r="M30" s="107">
        <f t="shared" si="0"/>
        <v>0</v>
      </c>
      <c r="N30" s="81" t="str">
        <f t="shared" si="4"/>
        <v>2202006US-BK-CTR-CUP1</v>
      </c>
      <c r="O30" s="39" t="e">
        <f t="shared" si="5"/>
        <v>#N/A</v>
      </c>
      <c r="P30" s="39">
        <f t="shared" si="6"/>
        <v>0</v>
      </c>
      <c r="Q30" s="82"/>
      <c r="R30" s="82"/>
      <c r="S30" s="82"/>
      <c r="T30" s="111"/>
      <c r="U30" s="108" t="e">
        <f t="shared" si="7"/>
        <v>#N/A</v>
      </c>
      <c r="V30" s="164" t="e">
        <f t="shared" si="8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9"/>
        <v>#N/A</v>
      </c>
      <c r="AB30" s="166">
        <f t="shared" si="10"/>
        <v>0</v>
      </c>
      <c r="AC30" s="166" t="e">
        <f t="shared" si="11"/>
        <v>#N/A</v>
      </c>
      <c r="AD30" s="167" t="e">
        <f t="shared" si="12"/>
        <v>#N/A</v>
      </c>
      <c r="AE30" s="260">
        <f>+IF(B30&gt;0,MAX($AE$16:$AE29)+1,0)</f>
        <v>0</v>
      </c>
      <c r="AF30" s="261" t="s">
        <v>223</v>
      </c>
      <c r="AG30" s="183">
        <f t="shared" si="1"/>
        <v>336</v>
      </c>
    </row>
    <row r="31" spans="1:33" s="35" customFormat="1" ht="36" hidden="1" customHeight="1">
      <c r="A31" s="251">
        <f>+data!A15</f>
        <v>15</v>
      </c>
      <c r="B31" s="72">
        <f>+WO!B16</f>
        <v>0</v>
      </c>
      <c r="C31" s="72" t="e">
        <f>VLOOKUP(B31,WO!$B:$L,2,0)</f>
        <v>#N/A</v>
      </c>
      <c r="D31" s="72" t="e">
        <f>VLOOKUP(B31,WO!$B:$L,7,0)</f>
        <v>#N/A</v>
      </c>
      <c r="E31" s="72" t="str">
        <f>IFERROR(VLOOKUP(D31,Table9[],2,0),"")</f>
        <v/>
      </c>
      <c r="F31" s="162" t="e">
        <f>VLOOKUP(B31,WO!$B:$L,8,0)</f>
        <v>#N/A</v>
      </c>
      <c r="G31" s="163" t="e">
        <f t="shared" si="2"/>
        <v>#N/A</v>
      </c>
      <c r="H31" s="231" t="e">
        <f>TRIM(VLOOKUP(B31,WO!$B:$L,4,0)&amp;"-"&amp;TRIM(VLOOKUP(B31,WO!$B:$L,6,0)))</f>
        <v>#N/A</v>
      </c>
      <c r="I31" s="368" t="e">
        <f>VLOOKUP(H31,TCVSD[],MATCH($L$11,TCVSD[#Headers],0),0)</f>
        <v>#N/A</v>
      </c>
      <c r="J31" s="107">
        <f>VLOOKUP($L$11,Table35[[SPREAD CODE]:[ply]],6,0)</f>
        <v>48</v>
      </c>
      <c r="K31" s="39" t="e">
        <f>VLOOKUP(LEFT(H31,6)&amp;D31,Ydz[],MATCH($L$11,Ydz[#Headers],0),0)</f>
        <v>#N/A</v>
      </c>
      <c r="L31" s="114" t="e">
        <f t="shared" si="3"/>
        <v>#N/A</v>
      </c>
      <c r="M31" s="107">
        <f t="shared" si="0"/>
        <v>0</v>
      </c>
      <c r="N31" s="81" t="str">
        <f t="shared" si="4"/>
        <v>2202006US-BK-CTR-CUP1</v>
      </c>
      <c r="O31" s="39" t="e">
        <f t="shared" si="5"/>
        <v>#N/A</v>
      </c>
      <c r="P31" s="39">
        <f t="shared" si="6"/>
        <v>0</v>
      </c>
      <c r="Q31" s="82"/>
      <c r="R31" s="82"/>
      <c r="S31" s="82"/>
      <c r="T31" s="111"/>
      <c r="U31" s="108" t="e">
        <f t="shared" si="7"/>
        <v>#N/A</v>
      </c>
      <c r="V31" s="164" t="e">
        <f t="shared" si="8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9"/>
        <v>#N/A</v>
      </c>
      <c r="AB31" s="166">
        <f t="shared" si="10"/>
        <v>0</v>
      </c>
      <c r="AC31" s="166" t="e">
        <f t="shared" si="11"/>
        <v>#N/A</v>
      </c>
      <c r="AD31" s="167" t="e">
        <f t="shared" si="12"/>
        <v>#N/A</v>
      </c>
      <c r="AE31" s="260">
        <f>+IF(B31&gt;0,MAX($AE$16:$AE30)+1,0)</f>
        <v>0</v>
      </c>
      <c r="AF31" s="261" t="s">
        <v>223</v>
      </c>
      <c r="AG31" s="183">
        <f t="shared" si="1"/>
        <v>336</v>
      </c>
    </row>
    <row r="32" spans="1:33" s="35" customFormat="1" ht="36" hidden="1" customHeight="1">
      <c r="A32" s="251">
        <f>+data!A16</f>
        <v>16</v>
      </c>
      <c r="B32" s="72">
        <f>+WO!B17</f>
        <v>0</v>
      </c>
      <c r="C32" s="72" t="e">
        <f>VLOOKUP(B32,WO!$B:$L,2,0)</f>
        <v>#N/A</v>
      </c>
      <c r="D32" s="72" t="e">
        <f>VLOOKUP(B32,WO!$B:$L,7,0)</f>
        <v>#N/A</v>
      </c>
      <c r="E32" s="72" t="str">
        <f>IFERROR(VLOOKUP(D32,Table9[],2,0),"")</f>
        <v/>
      </c>
      <c r="F32" s="162" t="e">
        <f>VLOOKUP(B32,WO!$B:$L,8,0)</f>
        <v>#N/A</v>
      </c>
      <c r="G32" s="163" t="e">
        <f t="shared" si="2"/>
        <v>#N/A</v>
      </c>
      <c r="H32" s="231" t="e">
        <f>TRIM(VLOOKUP(B32,WO!$B:$L,4,0)&amp;"-"&amp;TRIM(VLOOKUP(B32,WO!$B:$L,6,0)))</f>
        <v>#N/A</v>
      </c>
      <c r="I32" s="368" t="e">
        <f>VLOOKUP(H32,TCVSD[],MATCH($L$11,TCVSD[#Headers],0),0)</f>
        <v>#N/A</v>
      </c>
      <c r="J32" s="107">
        <f>VLOOKUP($L$11,Table35[[SPREAD CODE]:[ply]],6,0)</f>
        <v>48</v>
      </c>
      <c r="K32" s="39" t="e">
        <f>VLOOKUP(LEFT(H32,6)&amp;D32,Ydz[],MATCH($L$11,Ydz[#Headers],0),0)</f>
        <v>#N/A</v>
      </c>
      <c r="L32" s="114" t="e">
        <f t="shared" si="3"/>
        <v>#N/A</v>
      </c>
      <c r="M32" s="107">
        <f t="shared" si="0"/>
        <v>0</v>
      </c>
      <c r="N32" s="81" t="str">
        <f t="shared" si="4"/>
        <v>2202006US-BK-CTR-CUP1</v>
      </c>
      <c r="O32" s="39" t="e">
        <f t="shared" si="5"/>
        <v>#N/A</v>
      </c>
      <c r="P32" s="39">
        <f t="shared" si="6"/>
        <v>0</v>
      </c>
      <c r="Q32" s="82"/>
      <c r="R32" s="82"/>
      <c r="S32" s="82"/>
      <c r="T32" s="111"/>
      <c r="U32" s="108" t="e">
        <f t="shared" si="7"/>
        <v>#N/A</v>
      </c>
      <c r="V32" s="164" t="e">
        <f t="shared" si="8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9"/>
        <v>#N/A</v>
      </c>
      <c r="AB32" s="166">
        <f t="shared" si="10"/>
        <v>0</v>
      </c>
      <c r="AC32" s="166" t="e">
        <f t="shared" si="11"/>
        <v>#N/A</v>
      </c>
      <c r="AD32" s="167" t="e">
        <f t="shared" si="12"/>
        <v>#N/A</v>
      </c>
      <c r="AE32" s="260">
        <f>+IF(B32&gt;0,MAX($AE$16:$AE31)+1,0)</f>
        <v>0</v>
      </c>
      <c r="AF32" s="261" t="s">
        <v>223</v>
      </c>
      <c r="AG32" s="183">
        <f t="shared" si="1"/>
        <v>336</v>
      </c>
    </row>
    <row r="33" spans="1:33" s="35" customFormat="1" ht="36" hidden="1" customHeight="1">
      <c r="A33" s="251">
        <f>+data!A17</f>
        <v>17</v>
      </c>
      <c r="B33" s="72">
        <f>+WO!B18</f>
        <v>0</v>
      </c>
      <c r="C33" s="72" t="e">
        <f>VLOOKUP(B33,WO!$B:$L,2,0)</f>
        <v>#N/A</v>
      </c>
      <c r="D33" s="72" t="e">
        <f>VLOOKUP(B33,WO!$B:$L,7,0)</f>
        <v>#N/A</v>
      </c>
      <c r="E33" s="72" t="str">
        <f>IFERROR(VLOOKUP(D33,Table9[],2,0),"")</f>
        <v/>
      </c>
      <c r="F33" s="162" t="e">
        <f>VLOOKUP(B33,WO!$B:$L,8,0)</f>
        <v>#N/A</v>
      </c>
      <c r="G33" s="163" t="e">
        <f t="shared" si="2"/>
        <v>#N/A</v>
      </c>
      <c r="H33" s="231" t="e">
        <f>TRIM(VLOOKUP(B33,WO!$B:$L,4,0)&amp;"-"&amp;TRIM(VLOOKUP(B33,WO!$B:$L,6,0)))</f>
        <v>#N/A</v>
      </c>
      <c r="I33" s="368" t="e">
        <f>VLOOKUP(H33,TCVSD[],MATCH($L$11,TCVSD[#Headers],0),0)</f>
        <v>#N/A</v>
      </c>
      <c r="J33" s="107">
        <f>VLOOKUP($L$11,Table35[[SPREAD CODE]:[ply]],6,0)</f>
        <v>48</v>
      </c>
      <c r="K33" s="39" t="e">
        <f>VLOOKUP(LEFT(H33,6)&amp;D33,Ydz[],MATCH($L$11,Ydz[#Headers],0),0)</f>
        <v>#N/A</v>
      </c>
      <c r="L33" s="114" t="e">
        <f t="shared" si="3"/>
        <v>#N/A</v>
      </c>
      <c r="M33" s="107">
        <f t="shared" si="0"/>
        <v>0</v>
      </c>
      <c r="N33" s="81" t="str">
        <f t="shared" si="4"/>
        <v>2202006US-BK-CTR-CUP1</v>
      </c>
      <c r="O33" s="39" t="e">
        <f t="shared" si="5"/>
        <v>#N/A</v>
      </c>
      <c r="P33" s="39">
        <f t="shared" si="6"/>
        <v>0</v>
      </c>
      <c r="Q33" s="82"/>
      <c r="R33" s="82"/>
      <c r="S33" s="82"/>
      <c r="T33" s="111"/>
      <c r="U33" s="108" t="e">
        <f t="shared" si="7"/>
        <v>#N/A</v>
      </c>
      <c r="V33" s="164" t="e">
        <f t="shared" si="8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9"/>
        <v>#N/A</v>
      </c>
      <c r="AB33" s="166">
        <f t="shared" si="10"/>
        <v>0</v>
      </c>
      <c r="AC33" s="166" t="e">
        <f t="shared" si="11"/>
        <v>#N/A</v>
      </c>
      <c r="AD33" s="167" t="e">
        <f t="shared" si="12"/>
        <v>#N/A</v>
      </c>
      <c r="AE33" s="260">
        <f>+IF(B33&gt;0,MAX($AE$16:$AE32)+1,0)</f>
        <v>0</v>
      </c>
      <c r="AF33" s="261" t="s">
        <v>223</v>
      </c>
      <c r="AG33" s="183">
        <f t="shared" si="1"/>
        <v>336</v>
      </c>
    </row>
    <row r="34" spans="1:33" s="35" customFormat="1" ht="36" hidden="1" customHeight="1">
      <c r="A34" s="251">
        <f>+data!A18</f>
        <v>18</v>
      </c>
      <c r="B34" s="72">
        <f>+WO!B19</f>
        <v>0</v>
      </c>
      <c r="C34" s="72" t="e">
        <f>VLOOKUP(B34,WO!$B:$L,2,0)</f>
        <v>#N/A</v>
      </c>
      <c r="D34" s="72" t="e">
        <f>VLOOKUP(B34,WO!$B:$L,7,0)</f>
        <v>#N/A</v>
      </c>
      <c r="E34" s="72" t="str">
        <f>IFERROR(VLOOKUP(D34,Table9[],2,0),"")</f>
        <v/>
      </c>
      <c r="F34" s="162" t="e">
        <f>VLOOKUP(B34,WO!$B:$L,8,0)</f>
        <v>#N/A</v>
      </c>
      <c r="G34" s="163" t="e">
        <f t="shared" si="2"/>
        <v>#N/A</v>
      </c>
      <c r="H34" s="231" t="e">
        <f>TRIM(VLOOKUP(B34,WO!$B:$L,4,0)&amp;"-"&amp;TRIM(VLOOKUP(B34,WO!$B:$L,6,0)))</f>
        <v>#N/A</v>
      </c>
      <c r="I34" s="368" t="e">
        <f>VLOOKUP(H34,TCVSD[],MATCH($L$11,TCVSD[#Headers],0),0)</f>
        <v>#N/A</v>
      </c>
      <c r="J34" s="107">
        <f>VLOOKUP($L$11,Table35[[SPREAD CODE]:[ply]],6,0)</f>
        <v>48</v>
      </c>
      <c r="K34" s="39" t="e">
        <f>VLOOKUP(LEFT(H34,6)&amp;D34,Ydz[],MATCH($L$11,Ydz[#Headers],0),0)</f>
        <v>#N/A</v>
      </c>
      <c r="L34" s="114" t="e">
        <f t="shared" si="3"/>
        <v>#N/A</v>
      </c>
      <c r="M34" s="107">
        <f t="shared" si="0"/>
        <v>0</v>
      </c>
      <c r="N34" s="81" t="str">
        <f t="shared" si="4"/>
        <v>2202006US-BK-CTR-CUP1</v>
      </c>
      <c r="O34" s="39" t="e">
        <f t="shared" si="5"/>
        <v>#N/A</v>
      </c>
      <c r="P34" s="39">
        <f t="shared" si="6"/>
        <v>0</v>
      </c>
      <c r="Q34" s="82"/>
      <c r="R34" s="82"/>
      <c r="S34" s="82"/>
      <c r="T34" s="111"/>
      <c r="U34" s="108" t="e">
        <f t="shared" si="7"/>
        <v>#N/A</v>
      </c>
      <c r="V34" s="164" t="e">
        <f t="shared" si="8"/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si="9"/>
        <v>#N/A</v>
      </c>
      <c r="AB34" s="166">
        <f t="shared" si="10"/>
        <v>0</v>
      </c>
      <c r="AC34" s="166" t="e">
        <f t="shared" si="11"/>
        <v>#N/A</v>
      </c>
      <c r="AD34" s="167" t="e">
        <f t="shared" si="12"/>
        <v>#N/A</v>
      </c>
      <c r="AE34" s="260">
        <f>+IF(B34&gt;0,MAX($AE$16:$AE33)+1,0)</f>
        <v>0</v>
      </c>
      <c r="AF34" s="261" t="s">
        <v>223</v>
      </c>
      <c r="AG34" s="183">
        <f t="shared" si="1"/>
        <v>336</v>
      </c>
    </row>
    <row r="35" spans="1:33" s="35" customFormat="1" ht="36" hidden="1" customHeight="1">
      <c r="A35" s="251">
        <f>+data!A19</f>
        <v>19</v>
      </c>
      <c r="B35" s="72">
        <f>+WO!B20</f>
        <v>0</v>
      </c>
      <c r="C35" s="72" t="e">
        <f>VLOOKUP(B35,WO!$B:$L,2,0)</f>
        <v>#N/A</v>
      </c>
      <c r="D35" s="72" t="e">
        <f>VLOOKUP(B35,WO!$B:$L,7,0)</f>
        <v>#N/A</v>
      </c>
      <c r="E35" s="72" t="str">
        <f>IFERROR(VLOOKUP(D35,Table9[],2,0),"")</f>
        <v/>
      </c>
      <c r="F35" s="162" t="e">
        <f>VLOOKUP(B35,WO!$B:$L,8,0)</f>
        <v>#N/A</v>
      </c>
      <c r="G35" s="163" t="e">
        <f t="shared" si="2"/>
        <v>#N/A</v>
      </c>
      <c r="H35" s="231" t="e">
        <f>TRIM(VLOOKUP(B35,WO!$B:$L,4,0)&amp;"-"&amp;TRIM(VLOOKUP(B35,WO!$B:$L,6,0)))</f>
        <v>#N/A</v>
      </c>
      <c r="I35" s="368" t="e">
        <f>VLOOKUP(H35,TCVSD[],MATCH($L$11,TCVSD[#Headers],0),0)</f>
        <v>#N/A</v>
      </c>
      <c r="J35" s="107">
        <f>VLOOKUP($L$11,Table35[[SPREAD CODE]:[ply]],6,0)</f>
        <v>48</v>
      </c>
      <c r="K35" s="39" t="e">
        <f>VLOOKUP(LEFT(H35,6)&amp;D35,Ydz[],MATCH($L$11,Ydz[#Headers],0),0)</f>
        <v>#N/A</v>
      </c>
      <c r="L35" s="114" t="e">
        <f t="shared" si="3"/>
        <v>#N/A</v>
      </c>
      <c r="M35" s="107">
        <f t="shared" si="0"/>
        <v>0</v>
      </c>
      <c r="N35" s="81" t="str">
        <f t="shared" si="4"/>
        <v>2202006US-BK-CTR-CUP1</v>
      </c>
      <c r="O35" s="39" t="e">
        <f t="shared" si="5"/>
        <v>#N/A</v>
      </c>
      <c r="P35" s="39">
        <f t="shared" si="6"/>
        <v>0</v>
      </c>
      <c r="Q35" s="82"/>
      <c r="R35" s="82"/>
      <c r="S35" s="82"/>
      <c r="T35" s="111"/>
      <c r="U35" s="108" t="e">
        <f t="shared" si="7"/>
        <v>#N/A</v>
      </c>
      <c r="V35" s="164" t="e">
        <f t="shared" si="8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9"/>
        <v>#N/A</v>
      </c>
      <c r="AB35" s="166">
        <f t="shared" si="10"/>
        <v>0</v>
      </c>
      <c r="AC35" s="166" t="e">
        <f t="shared" si="11"/>
        <v>#N/A</v>
      </c>
      <c r="AD35" s="167" t="e">
        <f t="shared" si="12"/>
        <v>#N/A</v>
      </c>
      <c r="AE35" s="260">
        <f>+IF(B35&gt;0,MAX($AE$16:$AE34)+1,0)</f>
        <v>0</v>
      </c>
      <c r="AF35" s="261" t="s">
        <v>223</v>
      </c>
      <c r="AG35" s="183">
        <f t="shared" si="1"/>
        <v>336</v>
      </c>
    </row>
    <row r="36" spans="1:33" s="35" customFormat="1" ht="36" hidden="1" customHeight="1">
      <c r="A36" s="251">
        <f>+data!A20</f>
        <v>20</v>
      </c>
      <c r="B36" s="72">
        <f>+WO!B21</f>
        <v>0</v>
      </c>
      <c r="C36" s="72" t="e">
        <f>VLOOKUP(B36,WO!$B:$L,2,0)</f>
        <v>#N/A</v>
      </c>
      <c r="D36" s="72" t="e">
        <f>VLOOKUP(B36,WO!$B:$L,7,0)</f>
        <v>#N/A</v>
      </c>
      <c r="E36" s="72" t="str">
        <f>IFERROR(VLOOKUP(D36,Table9[],2,0),"")</f>
        <v/>
      </c>
      <c r="F36" s="162" t="e">
        <f>VLOOKUP(B36,WO!$B:$L,8,0)</f>
        <v>#N/A</v>
      </c>
      <c r="G36" s="163" t="e">
        <f t="shared" si="2"/>
        <v>#N/A</v>
      </c>
      <c r="H36" s="231" t="e">
        <f>TRIM(VLOOKUP(B36,WO!$B:$L,4,0)&amp;"-"&amp;TRIM(VLOOKUP(B36,WO!$B:$L,6,0)))</f>
        <v>#N/A</v>
      </c>
      <c r="I36" s="368" t="e">
        <f>VLOOKUP(H36,TCVSD[],MATCH($L$11,TCVSD[#Headers],0),0)</f>
        <v>#N/A</v>
      </c>
      <c r="J36" s="107">
        <f>VLOOKUP($L$11,Table35[[SPREAD CODE]:[ply]],6,0)</f>
        <v>48</v>
      </c>
      <c r="K36" s="39" t="e">
        <f>VLOOKUP(LEFT(H36,6)&amp;D36,Ydz[],MATCH($L$11,Ydz[#Headers],0),0)</f>
        <v>#N/A</v>
      </c>
      <c r="L36" s="114" t="e">
        <f t="shared" si="3"/>
        <v>#N/A</v>
      </c>
      <c r="M36" s="107">
        <f t="shared" si="0"/>
        <v>0</v>
      </c>
      <c r="N36" s="81" t="str">
        <f t="shared" si="4"/>
        <v>2202006US-BK-CTR-CUP1</v>
      </c>
      <c r="O36" s="39" t="e">
        <f t="shared" si="5"/>
        <v>#N/A</v>
      </c>
      <c r="P36" s="39">
        <f t="shared" si="6"/>
        <v>0</v>
      </c>
      <c r="Q36" s="82"/>
      <c r="R36" s="82"/>
      <c r="S36" s="82"/>
      <c r="T36" s="111"/>
      <c r="U36" s="108" t="e">
        <f t="shared" si="7"/>
        <v>#N/A</v>
      </c>
      <c r="V36" s="164" t="e">
        <f t="shared" si="8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9"/>
        <v>#N/A</v>
      </c>
      <c r="AB36" s="166">
        <f t="shared" si="10"/>
        <v>0</v>
      </c>
      <c r="AC36" s="166" t="e">
        <f t="shared" si="11"/>
        <v>#N/A</v>
      </c>
      <c r="AD36" s="167" t="e">
        <f t="shared" si="12"/>
        <v>#N/A</v>
      </c>
      <c r="AE36" s="260">
        <f>+IF(B36&gt;0,MAX($AE$16:$AE35)+1,0)</f>
        <v>0</v>
      </c>
      <c r="AF36" s="261" t="s">
        <v>223</v>
      </c>
      <c r="AG36" s="183">
        <f t="shared" si="1"/>
        <v>336</v>
      </c>
    </row>
    <row r="37" spans="1:33" s="35" customFormat="1" ht="36" hidden="1" customHeight="1">
      <c r="A37" s="251">
        <f>+data!A21</f>
        <v>21</v>
      </c>
      <c r="B37" s="72">
        <f>+WO!B22</f>
        <v>0</v>
      </c>
      <c r="C37" s="72" t="e">
        <f>VLOOKUP(B37,WO!$B:$L,2,0)</f>
        <v>#N/A</v>
      </c>
      <c r="D37" s="72" t="e">
        <f>VLOOKUP(B37,WO!$B:$L,7,0)</f>
        <v>#N/A</v>
      </c>
      <c r="E37" s="72" t="str">
        <f>IFERROR(VLOOKUP(D37,Table9[],2,0),"")</f>
        <v/>
      </c>
      <c r="F37" s="162" t="e">
        <f>VLOOKUP(B37,WO!$B:$L,8,0)</f>
        <v>#N/A</v>
      </c>
      <c r="G37" s="163" t="e">
        <f t="shared" si="2"/>
        <v>#N/A</v>
      </c>
      <c r="H37" s="231" t="e">
        <f>TRIM(VLOOKUP(B37,WO!$B:$L,4,0)&amp;"-"&amp;TRIM(VLOOKUP(B37,WO!$B:$L,6,0)))</f>
        <v>#N/A</v>
      </c>
      <c r="I37" s="368" t="e">
        <f>VLOOKUP(H37,TCVSD[],MATCH($L$11,TCVSD[#Headers],0),0)</f>
        <v>#N/A</v>
      </c>
      <c r="J37" s="107">
        <f>VLOOKUP($L$11,Table35[[SPREAD CODE]:[ply]],6,0)</f>
        <v>48</v>
      </c>
      <c r="K37" s="39" t="e">
        <f>VLOOKUP(LEFT(H37,6)&amp;D37,Ydz[],MATCH($L$11,Ydz[#Headers],0),0)</f>
        <v>#N/A</v>
      </c>
      <c r="L37" s="114" t="e">
        <f t="shared" si="3"/>
        <v>#N/A</v>
      </c>
      <c r="M37" s="107">
        <f t="shared" si="0"/>
        <v>0</v>
      </c>
      <c r="N37" s="81" t="str">
        <f t="shared" si="4"/>
        <v>2202006US-BK-CTR-CUP1</v>
      </c>
      <c r="O37" s="39" t="e">
        <f t="shared" si="5"/>
        <v>#N/A</v>
      </c>
      <c r="P37" s="39">
        <f t="shared" si="6"/>
        <v>0</v>
      </c>
      <c r="Q37" s="82"/>
      <c r="R37" s="82"/>
      <c r="S37" s="82"/>
      <c r="T37" s="111"/>
      <c r="U37" s="108" t="e">
        <f t="shared" si="7"/>
        <v>#N/A</v>
      </c>
      <c r="V37" s="164" t="e">
        <f t="shared" si="8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9"/>
        <v>#N/A</v>
      </c>
      <c r="AB37" s="166">
        <f t="shared" si="10"/>
        <v>0</v>
      </c>
      <c r="AC37" s="166" t="e">
        <f t="shared" si="11"/>
        <v>#N/A</v>
      </c>
      <c r="AD37" s="167" t="e">
        <f t="shared" si="12"/>
        <v>#N/A</v>
      </c>
      <c r="AE37" s="260">
        <f>+IF(B37&gt;0,MAX($AE$16:$AE36)+1,0)</f>
        <v>0</v>
      </c>
      <c r="AF37" s="261" t="s">
        <v>223</v>
      </c>
      <c r="AG37" s="183">
        <f t="shared" si="1"/>
        <v>336</v>
      </c>
    </row>
    <row r="38" spans="1:33" s="35" customFormat="1" ht="36" hidden="1" customHeight="1">
      <c r="A38" s="251">
        <f>+data!A22</f>
        <v>22</v>
      </c>
      <c r="B38" s="72">
        <f>+WO!B23</f>
        <v>0</v>
      </c>
      <c r="C38" s="72" t="e">
        <f>VLOOKUP(B38,WO!$B:$L,2,0)</f>
        <v>#N/A</v>
      </c>
      <c r="D38" s="72" t="e">
        <f>VLOOKUP(B38,WO!$B:$L,7,0)</f>
        <v>#N/A</v>
      </c>
      <c r="E38" s="72" t="str">
        <f>IFERROR(VLOOKUP(D38,Table9[],2,0),"")</f>
        <v/>
      </c>
      <c r="F38" s="162" t="e">
        <f>VLOOKUP(B38,WO!$B:$L,8,0)</f>
        <v>#N/A</v>
      </c>
      <c r="G38" s="163" t="e">
        <f t="shared" ref="G38:G45" si="13">F38</f>
        <v>#N/A</v>
      </c>
      <c r="H38" s="231" t="e">
        <f>TRIM(VLOOKUP(B38,WO!$B:$L,4,0)&amp;"-"&amp;TRIM(VLOOKUP(B38,WO!$B:$L,6,0)))</f>
        <v>#N/A</v>
      </c>
      <c r="I38" s="368" t="e">
        <f>VLOOKUP(H38,TCVSD[],MATCH($L$11,TCVSD[#Headers],0),0)</f>
        <v>#N/A</v>
      </c>
      <c r="J38" s="107">
        <f>VLOOKUP($L$11,Table35[[SPREAD CODE]:[ply]],6,0)</f>
        <v>48</v>
      </c>
      <c r="K38" s="39" t="e">
        <f>VLOOKUP(LEFT(H38,6)&amp;D38,Ydz[],MATCH($L$11,Ydz[#Headers],0),0)</f>
        <v>#N/A</v>
      </c>
      <c r="L38" s="114" t="e">
        <f t="shared" ref="L38:L45" si="14">((F38)*12)/J38</f>
        <v>#N/A</v>
      </c>
      <c r="M38" s="107">
        <f t="shared" si="0"/>
        <v>0</v>
      </c>
      <c r="N38" s="81" t="str">
        <f t="shared" ref="N38:N45" si="15">$E$7&amp;"-"&amp;$M$11&amp;AF38</f>
        <v>2202006US-BK-CTR-CUP1</v>
      </c>
      <c r="O38" s="39" t="e">
        <f t="shared" ref="O38:O45" si="16">L38/12*K38</f>
        <v>#N/A</v>
      </c>
      <c r="P38" s="39">
        <f t="shared" ref="P38:P45" si="17">IFERROR(O38*J38,0)</f>
        <v>0</v>
      </c>
      <c r="Q38" s="82"/>
      <c r="R38" s="82"/>
      <c r="S38" s="82"/>
      <c r="T38" s="111"/>
      <c r="U38" s="108" t="e">
        <f t="shared" ref="U38:U45" si="18">F38*$E$12</f>
        <v>#N/A</v>
      </c>
      <c r="V38" s="164" t="e">
        <f t="shared" ref="V38:V45" si="19">F38*$E$13</f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ref="AA38:AA45" si="20">+F38*12</f>
        <v>#N/A</v>
      </c>
      <c r="AB38" s="166">
        <f t="shared" ref="AB38:AB45" si="21">+M38*J38</f>
        <v>0</v>
      </c>
      <c r="AC38" s="166" t="e">
        <f t="shared" ref="AC38:AC45" si="22">+AB38-AA38</f>
        <v>#N/A</v>
      </c>
      <c r="AD38" s="167" t="e">
        <f t="shared" ref="AD38:AD45" si="23">+AC38/AA38</f>
        <v>#N/A</v>
      </c>
      <c r="AE38" s="260">
        <f>+IF(B38&gt;0,MAX($AE$16:$AE37)+1,0)</f>
        <v>0</v>
      </c>
      <c r="AF38" s="261" t="s">
        <v>223</v>
      </c>
      <c r="AG38" s="183">
        <f t="shared" si="1"/>
        <v>336</v>
      </c>
    </row>
    <row r="39" spans="1:33" s="35" customFormat="1" ht="36" hidden="1" customHeight="1">
      <c r="A39" s="251">
        <f>+data!A23</f>
        <v>23</v>
      </c>
      <c r="B39" s="72">
        <f>+WO!B24</f>
        <v>0</v>
      </c>
      <c r="C39" s="72" t="e">
        <f>VLOOKUP(B39,WO!$B:$L,2,0)</f>
        <v>#N/A</v>
      </c>
      <c r="D39" s="72" t="e">
        <f>VLOOKUP(B39,WO!$B:$L,7,0)</f>
        <v>#N/A</v>
      </c>
      <c r="E39" s="72" t="str">
        <f>IFERROR(VLOOKUP(D39,Table9[],2,0),"")</f>
        <v/>
      </c>
      <c r="F39" s="162" t="e">
        <f>VLOOKUP(B39,WO!$B:$L,8,0)</f>
        <v>#N/A</v>
      </c>
      <c r="G39" s="163" t="e">
        <f t="shared" si="13"/>
        <v>#N/A</v>
      </c>
      <c r="H39" s="231" t="e">
        <f>TRIM(VLOOKUP(B39,WO!$B:$L,4,0)&amp;"-"&amp;TRIM(VLOOKUP(B39,WO!$B:$L,6,0)))</f>
        <v>#N/A</v>
      </c>
      <c r="I39" s="368" t="e">
        <f>VLOOKUP(H39,TCVSD[],MATCH($L$11,TCVSD[#Headers],0),0)</f>
        <v>#N/A</v>
      </c>
      <c r="J39" s="107">
        <f>VLOOKUP($L$11,Table35[[SPREAD CODE]:[ply]],6,0)</f>
        <v>48</v>
      </c>
      <c r="K39" s="39" t="e">
        <f>VLOOKUP(LEFT(H39,6)&amp;D39,Ydz[],MATCH($L$11,Ydz[#Headers],0),0)</f>
        <v>#N/A</v>
      </c>
      <c r="L39" s="114" t="e">
        <f t="shared" si="14"/>
        <v>#N/A</v>
      </c>
      <c r="M39" s="107">
        <f t="shared" si="0"/>
        <v>0</v>
      </c>
      <c r="N39" s="81" t="str">
        <f t="shared" si="15"/>
        <v>2202006US-BK-CTR-CUP1</v>
      </c>
      <c r="O39" s="39" t="e">
        <f t="shared" si="16"/>
        <v>#N/A</v>
      </c>
      <c r="P39" s="39">
        <f t="shared" si="17"/>
        <v>0</v>
      </c>
      <c r="Q39" s="82"/>
      <c r="R39" s="82"/>
      <c r="S39" s="82"/>
      <c r="T39" s="111"/>
      <c r="U39" s="108" t="e">
        <f t="shared" si="18"/>
        <v>#N/A</v>
      </c>
      <c r="V39" s="164" t="e">
        <f t="shared" si="19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20"/>
        <v>#N/A</v>
      </c>
      <c r="AB39" s="166">
        <f t="shared" si="21"/>
        <v>0</v>
      </c>
      <c r="AC39" s="166" t="e">
        <f t="shared" si="22"/>
        <v>#N/A</v>
      </c>
      <c r="AD39" s="167" t="e">
        <f t="shared" si="23"/>
        <v>#N/A</v>
      </c>
      <c r="AE39" s="260">
        <f>+IF(B39&gt;0,MAX($AE$16:$AE38)+1,0)</f>
        <v>0</v>
      </c>
      <c r="AF39" s="261" t="s">
        <v>223</v>
      </c>
      <c r="AG39" s="183">
        <f t="shared" si="1"/>
        <v>336</v>
      </c>
    </row>
    <row r="40" spans="1:33" s="35" customFormat="1" ht="36" hidden="1" customHeight="1">
      <c r="A40" s="251">
        <f>+data!A24</f>
        <v>24</v>
      </c>
      <c r="B40" s="72">
        <f>+WO!B25</f>
        <v>0</v>
      </c>
      <c r="C40" s="72" t="e">
        <f>VLOOKUP(B40,WO!$B:$L,2,0)</f>
        <v>#N/A</v>
      </c>
      <c r="D40" s="72" t="e">
        <f>VLOOKUP(B40,WO!$B:$L,7,0)</f>
        <v>#N/A</v>
      </c>
      <c r="E40" s="72" t="str">
        <f>IFERROR(VLOOKUP(D40,Table9[],2,0),"")</f>
        <v/>
      </c>
      <c r="F40" s="162" t="e">
        <f>VLOOKUP(B40,WO!$B:$L,8,0)</f>
        <v>#N/A</v>
      </c>
      <c r="G40" s="163" t="e">
        <f t="shared" si="13"/>
        <v>#N/A</v>
      </c>
      <c r="H40" s="231" t="e">
        <f>TRIM(VLOOKUP(B40,WO!$B:$L,4,0)&amp;"-"&amp;TRIM(VLOOKUP(B40,WO!$B:$L,6,0)))</f>
        <v>#N/A</v>
      </c>
      <c r="I40" s="368" t="e">
        <f>VLOOKUP(H40,TCVSD[],MATCH($L$11,TCVSD[#Headers],0),0)</f>
        <v>#N/A</v>
      </c>
      <c r="J40" s="107">
        <f>VLOOKUP($L$11,Table35[[SPREAD CODE]:[ply]],6,0)</f>
        <v>48</v>
      </c>
      <c r="K40" s="39" t="e">
        <f>VLOOKUP(LEFT(H40,6)&amp;D40,Ydz[],MATCH($L$11,Ydz[#Headers],0),0)</f>
        <v>#N/A</v>
      </c>
      <c r="L40" s="114" t="e">
        <f t="shared" si="14"/>
        <v>#N/A</v>
      </c>
      <c r="M40" s="107">
        <f t="shared" si="0"/>
        <v>0</v>
      </c>
      <c r="N40" s="81" t="str">
        <f t="shared" si="15"/>
        <v>2202006US-BK-CTR-CUP1</v>
      </c>
      <c r="O40" s="39" t="e">
        <f t="shared" si="16"/>
        <v>#N/A</v>
      </c>
      <c r="P40" s="39">
        <f t="shared" si="17"/>
        <v>0</v>
      </c>
      <c r="Q40" s="82"/>
      <c r="R40" s="82"/>
      <c r="S40" s="82"/>
      <c r="T40" s="111"/>
      <c r="U40" s="108" t="e">
        <f t="shared" si="18"/>
        <v>#N/A</v>
      </c>
      <c r="V40" s="164" t="e">
        <f t="shared" si="19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20"/>
        <v>#N/A</v>
      </c>
      <c r="AB40" s="166">
        <f t="shared" si="21"/>
        <v>0</v>
      </c>
      <c r="AC40" s="166" t="e">
        <f t="shared" si="22"/>
        <v>#N/A</v>
      </c>
      <c r="AD40" s="167" t="e">
        <f t="shared" si="23"/>
        <v>#N/A</v>
      </c>
      <c r="AE40" s="260">
        <f>+IF(B40&gt;0,MAX($AE$16:$AE39)+1,0)</f>
        <v>0</v>
      </c>
      <c r="AF40" s="261" t="s">
        <v>223</v>
      </c>
      <c r="AG40" s="183">
        <f t="shared" si="1"/>
        <v>336</v>
      </c>
    </row>
    <row r="41" spans="1:33" s="35" customFormat="1" ht="36" hidden="1" customHeight="1">
      <c r="A41" s="251">
        <f>+data!A25</f>
        <v>25</v>
      </c>
      <c r="B41" s="72">
        <f>+WO!B26</f>
        <v>0</v>
      </c>
      <c r="C41" s="72" t="e">
        <f>VLOOKUP(B41,WO!$B:$L,2,0)</f>
        <v>#N/A</v>
      </c>
      <c r="D41" s="72" t="e">
        <f>VLOOKUP(B41,WO!$B:$L,7,0)</f>
        <v>#N/A</v>
      </c>
      <c r="E41" s="72" t="str">
        <f>IFERROR(VLOOKUP(D41,Table9[],2,0),"")</f>
        <v/>
      </c>
      <c r="F41" s="162" t="e">
        <f>VLOOKUP(B41,WO!$B:$L,8,0)</f>
        <v>#N/A</v>
      </c>
      <c r="G41" s="163" t="e">
        <f t="shared" si="13"/>
        <v>#N/A</v>
      </c>
      <c r="H41" s="231" t="e">
        <f>TRIM(VLOOKUP(B41,WO!$B:$L,4,0)&amp;"-"&amp;TRIM(VLOOKUP(B41,WO!$B:$L,6,0)))</f>
        <v>#N/A</v>
      </c>
      <c r="I41" s="368" t="e">
        <f>VLOOKUP(H41,TCVSD[],MATCH($L$11,TCVSD[#Headers],0),0)</f>
        <v>#N/A</v>
      </c>
      <c r="J41" s="107">
        <f>VLOOKUP($L$11,Table35[[SPREAD CODE]:[ply]],6,0)</f>
        <v>48</v>
      </c>
      <c r="K41" s="39" t="e">
        <f>VLOOKUP(LEFT(H41,6)&amp;D41,Ydz[],MATCH($L$11,Ydz[#Headers],0),0)</f>
        <v>#N/A</v>
      </c>
      <c r="L41" s="114" t="e">
        <f t="shared" si="14"/>
        <v>#N/A</v>
      </c>
      <c r="M41" s="107">
        <f t="shared" si="0"/>
        <v>0</v>
      </c>
      <c r="N41" s="81" t="str">
        <f t="shared" si="15"/>
        <v>2202006US-BK-CTR-CUP1</v>
      </c>
      <c r="O41" s="39" t="e">
        <f t="shared" si="16"/>
        <v>#N/A</v>
      </c>
      <c r="P41" s="39">
        <f t="shared" si="17"/>
        <v>0</v>
      </c>
      <c r="Q41" s="82"/>
      <c r="R41" s="82"/>
      <c r="S41" s="82"/>
      <c r="T41" s="111"/>
      <c r="U41" s="108" t="e">
        <f t="shared" si="18"/>
        <v>#N/A</v>
      </c>
      <c r="V41" s="164" t="e">
        <f t="shared" si="19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20"/>
        <v>#N/A</v>
      </c>
      <c r="AB41" s="166">
        <f t="shared" si="21"/>
        <v>0</v>
      </c>
      <c r="AC41" s="166" t="e">
        <f t="shared" si="22"/>
        <v>#N/A</v>
      </c>
      <c r="AD41" s="167" t="e">
        <f t="shared" si="23"/>
        <v>#N/A</v>
      </c>
      <c r="AE41" s="260">
        <f>+IF(B41&gt;0,MAX($AE$16:$AE40)+1,0)</f>
        <v>0</v>
      </c>
      <c r="AF41" s="261" t="s">
        <v>223</v>
      </c>
      <c r="AG41" s="183">
        <f t="shared" si="1"/>
        <v>336</v>
      </c>
    </row>
    <row r="42" spans="1:33" s="35" customFormat="1" ht="36" hidden="1" customHeight="1">
      <c r="A42" s="251">
        <f>+data!A26</f>
        <v>26</v>
      </c>
      <c r="B42" s="72">
        <f>+WO!B27</f>
        <v>0</v>
      </c>
      <c r="C42" s="72" t="e">
        <f>VLOOKUP(B42,WO!$B:$L,2,0)</f>
        <v>#N/A</v>
      </c>
      <c r="D42" s="72" t="e">
        <f>VLOOKUP(B42,WO!$B:$L,7,0)</f>
        <v>#N/A</v>
      </c>
      <c r="E42" s="72" t="str">
        <f>IFERROR(VLOOKUP(D42,Table9[],2,0),"")</f>
        <v/>
      </c>
      <c r="F42" s="162" t="e">
        <f>VLOOKUP(B42,WO!$B:$L,8,0)</f>
        <v>#N/A</v>
      </c>
      <c r="G42" s="163" t="e">
        <f t="shared" si="13"/>
        <v>#N/A</v>
      </c>
      <c r="H42" s="231" t="e">
        <f>TRIM(VLOOKUP(B42,WO!$B:$L,4,0)&amp;"-"&amp;TRIM(VLOOKUP(B42,WO!$B:$L,6,0)))</f>
        <v>#N/A</v>
      </c>
      <c r="I42" s="368" t="e">
        <f>VLOOKUP(H42,TCVSD[],MATCH($L$11,TCVSD[#Headers],0),0)</f>
        <v>#N/A</v>
      </c>
      <c r="J42" s="107">
        <f>VLOOKUP($L$11,Table35[[SPREAD CODE]:[ply]],6,0)</f>
        <v>48</v>
      </c>
      <c r="K42" s="39" t="e">
        <f>VLOOKUP(LEFT(H42,6)&amp;D42,Ydz[],MATCH($L$11,Ydz[#Headers],0),0)</f>
        <v>#N/A</v>
      </c>
      <c r="L42" s="114" t="e">
        <f t="shared" si="14"/>
        <v>#N/A</v>
      </c>
      <c r="M42" s="107">
        <f t="shared" si="0"/>
        <v>0</v>
      </c>
      <c r="N42" s="81" t="str">
        <f t="shared" si="15"/>
        <v>2202006US-BK-CTR-CUP1</v>
      </c>
      <c r="O42" s="39" t="e">
        <f t="shared" si="16"/>
        <v>#N/A</v>
      </c>
      <c r="P42" s="39">
        <f t="shared" si="17"/>
        <v>0</v>
      </c>
      <c r="Q42" s="82"/>
      <c r="R42" s="82"/>
      <c r="S42" s="82"/>
      <c r="T42" s="111"/>
      <c r="U42" s="108" t="e">
        <f t="shared" si="18"/>
        <v>#N/A</v>
      </c>
      <c r="V42" s="164" t="e">
        <f t="shared" si="19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20"/>
        <v>#N/A</v>
      </c>
      <c r="AB42" s="166">
        <f t="shared" si="21"/>
        <v>0</v>
      </c>
      <c r="AC42" s="166" t="e">
        <f t="shared" si="22"/>
        <v>#N/A</v>
      </c>
      <c r="AD42" s="167" t="e">
        <f t="shared" si="23"/>
        <v>#N/A</v>
      </c>
      <c r="AE42" s="260">
        <f>+IF(B42&gt;0,MAX($AE$16:$AE41)+1,0)</f>
        <v>0</v>
      </c>
      <c r="AF42" s="261" t="s">
        <v>223</v>
      </c>
      <c r="AG42" s="183">
        <f t="shared" si="1"/>
        <v>336</v>
      </c>
    </row>
    <row r="43" spans="1:33" s="35" customFormat="1" ht="36" hidden="1" customHeight="1">
      <c r="A43" s="251">
        <f>+data!A27</f>
        <v>27</v>
      </c>
      <c r="B43" s="72">
        <f>+WO!B28</f>
        <v>0</v>
      </c>
      <c r="C43" s="72" t="e">
        <f>VLOOKUP(B43,WO!$B:$L,2,0)</f>
        <v>#N/A</v>
      </c>
      <c r="D43" s="72" t="e">
        <f>VLOOKUP(B43,WO!$B:$L,7,0)</f>
        <v>#N/A</v>
      </c>
      <c r="E43" s="72" t="str">
        <f>IFERROR(VLOOKUP(D43,Table9[],2,0),"")</f>
        <v/>
      </c>
      <c r="F43" s="162" t="e">
        <f>VLOOKUP(B43,WO!$B:$L,8,0)</f>
        <v>#N/A</v>
      </c>
      <c r="G43" s="163" t="e">
        <f t="shared" si="13"/>
        <v>#N/A</v>
      </c>
      <c r="H43" s="231" t="e">
        <f>TRIM(VLOOKUP(B43,WO!$B:$L,4,0)&amp;"-"&amp;TRIM(VLOOKUP(B43,WO!$B:$L,6,0)))</f>
        <v>#N/A</v>
      </c>
      <c r="I43" s="368" t="e">
        <f>VLOOKUP(H43,TCVSD[],MATCH($L$11,TCVSD[#Headers],0),0)</f>
        <v>#N/A</v>
      </c>
      <c r="J43" s="107">
        <f>VLOOKUP($L$11,Table35[[SPREAD CODE]:[ply]],6,0)</f>
        <v>48</v>
      </c>
      <c r="K43" s="39" t="e">
        <f>VLOOKUP(LEFT(H43,6)&amp;D43,Ydz[],MATCH($L$11,Ydz[#Headers],0),0)</f>
        <v>#N/A</v>
      </c>
      <c r="L43" s="114" t="e">
        <f t="shared" si="14"/>
        <v>#N/A</v>
      </c>
      <c r="M43" s="107">
        <f t="shared" si="0"/>
        <v>0</v>
      </c>
      <c r="N43" s="81" t="str">
        <f t="shared" si="15"/>
        <v>2202006US-BK-CTR-CUP1</v>
      </c>
      <c r="O43" s="39" t="e">
        <f t="shared" si="16"/>
        <v>#N/A</v>
      </c>
      <c r="P43" s="39">
        <f t="shared" si="17"/>
        <v>0</v>
      </c>
      <c r="Q43" s="82"/>
      <c r="R43" s="82"/>
      <c r="S43" s="82"/>
      <c r="T43" s="111"/>
      <c r="U43" s="108" t="e">
        <f t="shared" si="18"/>
        <v>#N/A</v>
      </c>
      <c r="V43" s="164" t="e">
        <f t="shared" si="19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20"/>
        <v>#N/A</v>
      </c>
      <c r="AB43" s="166">
        <f t="shared" si="21"/>
        <v>0</v>
      </c>
      <c r="AC43" s="166" t="e">
        <f t="shared" si="22"/>
        <v>#N/A</v>
      </c>
      <c r="AD43" s="167" t="e">
        <f t="shared" si="23"/>
        <v>#N/A</v>
      </c>
      <c r="AE43" s="260">
        <f>+IF(B43&gt;0,MAX($AE$16:$AE42)+1,0)</f>
        <v>0</v>
      </c>
      <c r="AF43" s="261" t="s">
        <v>223</v>
      </c>
      <c r="AG43" s="183">
        <f t="shared" si="1"/>
        <v>336</v>
      </c>
    </row>
    <row r="44" spans="1:33" s="35" customFormat="1" ht="36" hidden="1" customHeight="1">
      <c r="A44" s="251">
        <f>+data!A28</f>
        <v>28</v>
      </c>
      <c r="B44" s="72">
        <f>+WO!B29</f>
        <v>0</v>
      </c>
      <c r="C44" s="72" t="e">
        <f>VLOOKUP(B44,WO!$B:$L,2,0)</f>
        <v>#N/A</v>
      </c>
      <c r="D44" s="72" t="e">
        <f>VLOOKUP(B44,WO!$B:$L,7,0)</f>
        <v>#N/A</v>
      </c>
      <c r="E44" s="72" t="str">
        <f>IFERROR(VLOOKUP(D44,Table9[],2,0),"")</f>
        <v/>
      </c>
      <c r="F44" s="162" t="e">
        <f>VLOOKUP(B44,WO!$B:$L,8,0)</f>
        <v>#N/A</v>
      </c>
      <c r="G44" s="163" t="e">
        <f t="shared" si="13"/>
        <v>#N/A</v>
      </c>
      <c r="H44" s="231" t="e">
        <f>TRIM(VLOOKUP(B44,WO!$B:$L,4,0)&amp;"-"&amp;TRIM(VLOOKUP(B44,WO!$B:$L,6,0)))</f>
        <v>#N/A</v>
      </c>
      <c r="I44" s="368" t="e">
        <f>VLOOKUP(H44,TCVSD[],MATCH($L$11,TCVSD[#Headers],0),0)</f>
        <v>#N/A</v>
      </c>
      <c r="J44" s="107">
        <f>VLOOKUP($L$11,Table35[[SPREAD CODE]:[ply]],6,0)</f>
        <v>48</v>
      </c>
      <c r="K44" s="39" t="e">
        <f>VLOOKUP(LEFT(H44,6)&amp;D44,Ydz[],MATCH($L$11,Ydz[#Headers],0),0)</f>
        <v>#N/A</v>
      </c>
      <c r="L44" s="114" t="e">
        <f t="shared" si="14"/>
        <v>#N/A</v>
      </c>
      <c r="M44" s="107">
        <f t="shared" si="0"/>
        <v>0</v>
      </c>
      <c r="N44" s="81" t="str">
        <f t="shared" si="15"/>
        <v>2202006US-BK-CTR-CUP1</v>
      </c>
      <c r="O44" s="39" t="e">
        <f t="shared" si="16"/>
        <v>#N/A</v>
      </c>
      <c r="P44" s="39">
        <f t="shared" si="17"/>
        <v>0</v>
      </c>
      <c r="Q44" s="82"/>
      <c r="R44" s="82"/>
      <c r="S44" s="82"/>
      <c r="T44" s="111"/>
      <c r="U44" s="108" t="e">
        <f t="shared" si="18"/>
        <v>#N/A</v>
      </c>
      <c r="V44" s="164" t="e">
        <f t="shared" si="19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20"/>
        <v>#N/A</v>
      </c>
      <c r="AB44" s="166">
        <f t="shared" si="21"/>
        <v>0</v>
      </c>
      <c r="AC44" s="166" t="e">
        <f t="shared" si="22"/>
        <v>#N/A</v>
      </c>
      <c r="AD44" s="167" t="e">
        <f t="shared" si="23"/>
        <v>#N/A</v>
      </c>
      <c r="AE44" s="260">
        <f>+IF(B44&gt;0,MAX($AE$16:$AE43)+1,0)</f>
        <v>0</v>
      </c>
      <c r="AF44" s="261" t="s">
        <v>223</v>
      </c>
      <c r="AG44" s="183">
        <f t="shared" si="1"/>
        <v>336</v>
      </c>
    </row>
    <row r="45" spans="1:33" s="35" customFormat="1" ht="36" hidden="1" customHeight="1">
      <c r="A45" s="251">
        <f>+data!A29</f>
        <v>29</v>
      </c>
      <c r="B45" s="72">
        <f>+WO!B30</f>
        <v>0</v>
      </c>
      <c r="C45" s="72" t="e">
        <f>VLOOKUP(B45,WO!$B:$L,2,0)</f>
        <v>#N/A</v>
      </c>
      <c r="D45" s="72" t="e">
        <f>VLOOKUP(B45,WO!$B:$L,7,0)</f>
        <v>#N/A</v>
      </c>
      <c r="E45" s="72" t="str">
        <f>IFERROR(VLOOKUP(D45,Table9[],2,0),"")</f>
        <v/>
      </c>
      <c r="F45" s="162" t="e">
        <f>VLOOKUP(B45,WO!$B:$L,8,0)</f>
        <v>#N/A</v>
      </c>
      <c r="G45" s="163" t="e">
        <f t="shared" si="13"/>
        <v>#N/A</v>
      </c>
      <c r="H45" s="231" t="e">
        <f>TRIM(VLOOKUP(B45,WO!$B:$L,4,0)&amp;"-"&amp;TRIM(VLOOKUP(B45,WO!$B:$L,6,0)))</f>
        <v>#N/A</v>
      </c>
      <c r="I45" s="368" t="e">
        <f>VLOOKUP(H45,TCVSD[],MATCH($L$11,TCVSD[#Headers],0),0)</f>
        <v>#N/A</v>
      </c>
      <c r="J45" s="107">
        <f>VLOOKUP($L$11,Table35[[SPREAD CODE]:[ply]],6,0)</f>
        <v>48</v>
      </c>
      <c r="K45" s="39" t="e">
        <f>VLOOKUP(LEFT(H45,6)&amp;D45,Ydz[],MATCH($L$11,Ydz[#Headers],0),0)</f>
        <v>#N/A</v>
      </c>
      <c r="L45" s="114" t="e">
        <f t="shared" si="14"/>
        <v>#N/A</v>
      </c>
      <c r="M45" s="107">
        <f t="shared" si="0"/>
        <v>0</v>
      </c>
      <c r="N45" s="81" t="str">
        <f t="shared" si="15"/>
        <v>2202006US-BK-CTR-CUP1</v>
      </c>
      <c r="O45" s="39" t="e">
        <f t="shared" si="16"/>
        <v>#N/A</v>
      </c>
      <c r="P45" s="39">
        <f t="shared" si="17"/>
        <v>0</v>
      </c>
      <c r="Q45" s="82"/>
      <c r="R45" s="82"/>
      <c r="S45" s="82"/>
      <c r="T45" s="111"/>
      <c r="U45" s="108" t="e">
        <f t="shared" si="18"/>
        <v>#N/A</v>
      </c>
      <c r="V45" s="164" t="e">
        <f t="shared" si="19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20"/>
        <v>#N/A</v>
      </c>
      <c r="AB45" s="166">
        <f t="shared" si="21"/>
        <v>0</v>
      </c>
      <c r="AC45" s="166" t="e">
        <f t="shared" si="22"/>
        <v>#N/A</v>
      </c>
      <c r="AD45" s="167" t="e">
        <f t="shared" si="23"/>
        <v>#N/A</v>
      </c>
      <c r="AE45" s="260">
        <f>+IF(B45&gt;0,MAX($AE$16:$AE44)+1,0)</f>
        <v>0</v>
      </c>
      <c r="AF45" s="261" t="s">
        <v>223</v>
      </c>
      <c r="AG45" s="183">
        <f t="shared" si="1"/>
        <v>336</v>
      </c>
    </row>
    <row r="46" spans="1:33" s="35" customFormat="1" ht="36" hidden="1" customHeight="1">
      <c r="A46" s="251">
        <f>+data!A30</f>
        <v>30</v>
      </c>
      <c r="B46" s="72">
        <f>+WO!B31</f>
        <v>0</v>
      </c>
      <c r="C46" s="72" t="e">
        <f>VLOOKUP(B46,WO!$B:$L,2,0)</f>
        <v>#N/A</v>
      </c>
      <c r="D46" s="72" t="e">
        <f>VLOOKUP(B46,WO!$B:$L,7,0)</f>
        <v>#N/A</v>
      </c>
      <c r="E46" s="72" t="str">
        <f>IFERROR(VLOOKUP(D46,Table9[],2,0),"")</f>
        <v/>
      </c>
      <c r="F46" s="162" t="e">
        <f>VLOOKUP(B46,WO!$B:$L,8,0)</f>
        <v>#N/A</v>
      </c>
      <c r="G46" s="163" t="e">
        <f t="shared" ref="G46:G52" si="24">F46</f>
        <v>#N/A</v>
      </c>
      <c r="H46" s="231" t="e">
        <f>TRIM(VLOOKUP(B46,WO!$B:$L,4,0)&amp;"-"&amp;TRIM(VLOOKUP(B46,WO!$B:$L,6,0)))</f>
        <v>#N/A</v>
      </c>
      <c r="I46" s="368" t="e">
        <f>VLOOKUP(H46,TCVSD[],MATCH($L$11,TCVSD[#Headers],0),0)</f>
        <v>#N/A</v>
      </c>
      <c r="J46" s="107">
        <f>VLOOKUP($L$11,Table35[[SPREAD CODE]:[ply]],6,0)</f>
        <v>48</v>
      </c>
      <c r="K46" s="39" t="e">
        <f>VLOOKUP(LEFT(H46,6)&amp;D46,Ydz[],MATCH($L$11,Ydz[#Headers],0),0)</f>
        <v>#N/A</v>
      </c>
      <c r="L46" s="114" t="e">
        <f t="shared" ref="L46:L52" si="25">((F46)*12)/J46</f>
        <v>#N/A</v>
      </c>
      <c r="M46" s="107">
        <f t="shared" si="0"/>
        <v>0</v>
      </c>
      <c r="N46" s="81" t="str">
        <f t="shared" ref="N46:N52" si="26">$E$7&amp;"-"&amp;$M$11&amp;AF46</f>
        <v>2202006US-BK-CTR-CUP1</v>
      </c>
      <c r="O46" s="39" t="e">
        <f t="shared" ref="O46:O52" si="27">L46/12*K46</f>
        <v>#N/A</v>
      </c>
      <c r="P46" s="39">
        <f t="shared" ref="P46:P52" si="28">IFERROR(O46*J46,0)</f>
        <v>0</v>
      </c>
      <c r="Q46" s="82"/>
      <c r="R46" s="82"/>
      <c r="S46" s="82"/>
      <c r="T46" s="111"/>
      <c r="U46" s="108" t="e">
        <f t="shared" ref="U46:U52" si="29">F46*$E$12</f>
        <v>#N/A</v>
      </c>
      <c r="V46" s="164" t="e">
        <f t="shared" ref="V46:V52" si="30">F46*$E$13</f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ref="AA46:AA52" si="31">+F46*12</f>
        <v>#N/A</v>
      </c>
      <c r="AB46" s="166">
        <f t="shared" ref="AB46:AB52" si="32">+M46*J46</f>
        <v>0</v>
      </c>
      <c r="AC46" s="166" t="e">
        <f t="shared" ref="AC46:AC52" si="33">+AB46-AA46</f>
        <v>#N/A</v>
      </c>
      <c r="AD46" s="167" t="e">
        <f t="shared" ref="AD46:AD52" si="34">+AC46/AA46</f>
        <v>#N/A</v>
      </c>
      <c r="AE46" s="260">
        <f>+IF(B46&gt;0,MAX($AE$16:$AE45)+1,0)</f>
        <v>0</v>
      </c>
      <c r="AF46" s="261" t="s">
        <v>223</v>
      </c>
      <c r="AG46" s="183">
        <f t="shared" si="1"/>
        <v>336</v>
      </c>
    </row>
    <row r="47" spans="1:33" s="35" customFormat="1" ht="36" hidden="1" customHeight="1">
      <c r="A47" s="251">
        <f>+data!A31</f>
        <v>31</v>
      </c>
      <c r="B47" s="72">
        <f>+WO!B32</f>
        <v>0</v>
      </c>
      <c r="C47" s="72" t="e">
        <f>VLOOKUP(B47,WO!$B:$L,2,0)</f>
        <v>#N/A</v>
      </c>
      <c r="D47" s="72" t="e">
        <f>VLOOKUP(B47,WO!$B:$L,7,0)</f>
        <v>#N/A</v>
      </c>
      <c r="E47" s="72" t="str">
        <f>IFERROR(VLOOKUP(D47,Table9[],2,0),"")</f>
        <v/>
      </c>
      <c r="F47" s="162" t="e">
        <f>VLOOKUP(B47,WO!$B:$L,8,0)</f>
        <v>#N/A</v>
      </c>
      <c r="G47" s="163" t="e">
        <f t="shared" si="24"/>
        <v>#N/A</v>
      </c>
      <c r="H47" s="231" t="e">
        <f>TRIM(VLOOKUP(B47,WO!$B:$L,4,0)&amp;"-"&amp;TRIM(VLOOKUP(B47,WO!$B:$L,6,0)))</f>
        <v>#N/A</v>
      </c>
      <c r="I47" s="368" t="e">
        <f>VLOOKUP(H47,TCVSD[],MATCH($L$11,TCVSD[#Headers],0),0)</f>
        <v>#N/A</v>
      </c>
      <c r="J47" s="107">
        <f>VLOOKUP($L$11,Table35[[SPREAD CODE]:[ply]],6,0)</f>
        <v>48</v>
      </c>
      <c r="K47" s="39" t="e">
        <f>VLOOKUP(LEFT(H47,6)&amp;D47,Ydz[],MATCH($L$11,Ydz[#Headers],0),0)</f>
        <v>#N/A</v>
      </c>
      <c r="L47" s="114" t="e">
        <f t="shared" si="25"/>
        <v>#N/A</v>
      </c>
      <c r="M47" s="107">
        <f t="shared" si="0"/>
        <v>0</v>
      </c>
      <c r="N47" s="81" t="str">
        <f t="shared" si="26"/>
        <v>2202006US-BK-CTR-CUP1</v>
      </c>
      <c r="O47" s="39" t="e">
        <f t="shared" si="27"/>
        <v>#N/A</v>
      </c>
      <c r="P47" s="39">
        <f t="shared" si="28"/>
        <v>0</v>
      </c>
      <c r="Q47" s="82"/>
      <c r="R47" s="82"/>
      <c r="S47" s="82"/>
      <c r="T47" s="111"/>
      <c r="U47" s="108" t="e">
        <f t="shared" si="29"/>
        <v>#N/A</v>
      </c>
      <c r="V47" s="164" t="e">
        <f t="shared" si="30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31"/>
        <v>#N/A</v>
      </c>
      <c r="AB47" s="166">
        <f t="shared" si="32"/>
        <v>0</v>
      </c>
      <c r="AC47" s="166" t="e">
        <f t="shared" si="33"/>
        <v>#N/A</v>
      </c>
      <c r="AD47" s="167" t="e">
        <f t="shared" si="34"/>
        <v>#N/A</v>
      </c>
      <c r="AE47" s="260">
        <f>+IF(B47&gt;0,MAX($AE$16:$AE46)+1,0)</f>
        <v>0</v>
      </c>
      <c r="AF47" s="261" t="s">
        <v>223</v>
      </c>
      <c r="AG47" s="183">
        <f t="shared" si="1"/>
        <v>336</v>
      </c>
    </row>
    <row r="48" spans="1:33" s="35" customFormat="1" ht="36" hidden="1" customHeight="1">
      <c r="A48" s="251">
        <f>+data!A32</f>
        <v>32</v>
      </c>
      <c r="B48" s="72">
        <f>+WO!B33</f>
        <v>0</v>
      </c>
      <c r="C48" s="72" t="e">
        <f>VLOOKUP(B48,WO!$B:$L,2,0)</f>
        <v>#N/A</v>
      </c>
      <c r="D48" s="72" t="e">
        <f>VLOOKUP(B48,WO!$B:$L,7,0)</f>
        <v>#N/A</v>
      </c>
      <c r="E48" s="72" t="str">
        <f>IFERROR(VLOOKUP(D48,Table9[],2,0),"")</f>
        <v/>
      </c>
      <c r="F48" s="162" t="e">
        <f>VLOOKUP(B48,WO!$B:$L,8,0)</f>
        <v>#N/A</v>
      </c>
      <c r="G48" s="163" t="e">
        <f t="shared" si="24"/>
        <v>#N/A</v>
      </c>
      <c r="H48" s="231" t="e">
        <f>TRIM(VLOOKUP(B48,WO!$B:$L,4,0)&amp;"-"&amp;TRIM(VLOOKUP(B48,WO!$B:$L,6,0)))</f>
        <v>#N/A</v>
      </c>
      <c r="I48" s="368" t="e">
        <f>VLOOKUP(H48,TCVSD[],MATCH($L$11,TCVSD[#Headers],0),0)</f>
        <v>#N/A</v>
      </c>
      <c r="J48" s="107">
        <f>VLOOKUP($L$11,Table35[[SPREAD CODE]:[ply]],6,0)</f>
        <v>48</v>
      </c>
      <c r="K48" s="39" t="e">
        <f>VLOOKUP(LEFT(H48,6)&amp;D48,Ydz[],MATCH($L$11,Ydz[#Headers],0),0)</f>
        <v>#N/A</v>
      </c>
      <c r="L48" s="114" t="e">
        <f t="shared" si="25"/>
        <v>#N/A</v>
      </c>
      <c r="M48" s="107">
        <f t="shared" si="0"/>
        <v>0</v>
      </c>
      <c r="N48" s="81" t="str">
        <f t="shared" si="26"/>
        <v>2202006US-BK-CTR-CUP1</v>
      </c>
      <c r="O48" s="39" t="e">
        <f t="shared" si="27"/>
        <v>#N/A</v>
      </c>
      <c r="P48" s="39">
        <f t="shared" si="28"/>
        <v>0</v>
      </c>
      <c r="Q48" s="82"/>
      <c r="R48" s="82"/>
      <c r="S48" s="82"/>
      <c r="T48" s="111"/>
      <c r="U48" s="108" t="e">
        <f t="shared" si="29"/>
        <v>#N/A</v>
      </c>
      <c r="V48" s="164" t="e">
        <f t="shared" si="30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31"/>
        <v>#N/A</v>
      </c>
      <c r="AB48" s="166">
        <f t="shared" si="32"/>
        <v>0</v>
      </c>
      <c r="AC48" s="166" t="e">
        <f t="shared" si="33"/>
        <v>#N/A</v>
      </c>
      <c r="AD48" s="167" t="e">
        <f t="shared" si="34"/>
        <v>#N/A</v>
      </c>
      <c r="AE48" s="260">
        <f>+IF(B48&gt;0,MAX($AE$16:$AE47)+1,0)</f>
        <v>0</v>
      </c>
      <c r="AF48" s="261" t="s">
        <v>223</v>
      </c>
      <c r="AG48" s="183">
        <f t="shared" si="1"/>
        <v>336</v>
      </c>
    </row>
    <row r="49" spans="1:33" s="35" customFormat="1" ht="36" hidden="1" customHeight="1">
      <c r="A49" s="251">
        <f>+data!A33</f>
        <v>33</v>
      </c>
      <c r="B49" s="72">
        <f>+WO!B34</f>
        <v>0</v>
      </c>
      <c r="C49" s="72" t="e">
        <f>VLOOKUP(B49,WO!$B:$L,2,0)</f>
        <v>#N/A</v>
      </c>
      <c r="D49" s="72" t="e">
        <f>VLOOKUP(B49,WO!$B:$L,7,0)</f>
        <v>#N/A</v>
      </c>
      <c r="E49" s="72" t="str">
        <f>IFERROR(VLOOKUP(D49,Table9[],2,0),"")</f>
        <v/>
      </c>
      <c r="F49" s="162" t="e">
        <f>VLOOKUP(B49,WO!$B:$L,8,0)</f>
        <v>#N/A</v>
      </c>
      <c r="G49" s="163" t="e">
        <f t="shared" si="24"/>
        <v>#N/A</v>
      </c>
      <c r="H49" s="231" t="e">
        <f>TRIM(VLOOKUP(B49,WO!$B:$L,4,0)&amp;"-"&amp;TRIM(VLOOKUP(B49,WO!$B:$L,6,0)))</f>
        <v>#N/A</v>
      </c>
      <c r="I49" s="368" t="e">
        <f>VLOOKUP(H49,TCVSD[],MATCH($L$11,TCVSD[#Headers],0),0)</f>
        <v>#N/A</v>
      </c>
      <c r="J49" s="107">
        <f>VLOOKUP($L$11,Table35[[SPREAD CODE]:[ply]],6,0)</f>
        <v>48</v>
      </c>
      <c r="K49" s="39" t="e">
        <f>VLOOKUP(LEFT(H49,6)&amp;D49,Ydz[],MATCH($L$11,Ydz[#Headers],0),0)</f>
        <v>#N/A</v>
      </c>
      <c r="L49" s="114" t="e">
        <f t="shared" si="25"/>
        <v>#N/A</v>
      </c>
      <c r="M49" s="107">
        <f t="shared" si="0"/>
        <v>0</v>
      </c>
      <c r="N49" s="81" t="str">
        <f t="shared" si="26"/>
        <v>2202006US-BK-CTR-CUP1</v>
      </c>
      <c r="O49" s="39" t="e">
        <f t="shared" si="27"/>
        <v>#N/A</v>
      </c>
      <c r="P49" s="39">
        <f t="shared" si="28"/>
        <v>0</v>
      </c>
      <c r="Q49" s="82"/>
      <c r="R49" s="82"/>
      <c r="S49" s="82"/>
      <c r="T49" s="111"/>
      <c r="U49" s="108" t="e">
        <f t="shared" si="29"/>
        <v>#N/A</v>
      </c>
      <c r="V49" s="164" t="e">
        <f t="shared" si="30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31"/>
        <v>#N/A</v>
      </c>
      <c r="AB49" s="166">
        <f t="shared" si="32"/>
        <v>0</v>
      </c>
      <c r="AC49" s="166" t="e">
        <f t="shared" si="33"/>
        <v>#N/A</v>
      </c>
      <c r="AD49" s="167" t="e">
        <f t="shared" si="34"/>
        <v>#N/A</v>
      </c>
      <c r="AE49" s="260">
        <f>+IF(B49&gt;0,MAX($AE$16:$AE48)+1,0)</f>
        <v>0</v>
      </c>
      <c r="AF49" s="261" t="s">
        <v>223</v>
      </c>
      <c r="AG49" s="183">
        <f t="shared" si="1"/>
        <v>336</v>
      </c>
    </row>
    <row r="50" spans="1:33" s="35" customFormat="1" ht="36" hidden="1" customHeight="1">
      <c r="A50" s="251">
        <f>+data!A34</f>
        <v>34</v>
      </c>
      <c r="B50" s="72">
        <f>+WO!B35</f>
        <v>0</v>
      </c>
      <c r="C50" s="72" t="e">
        <f>VLOOKUP(B50,WO!$B:$L,2,0)</f>
        <v>#N/A</v>
      </c>
      <c r="D50" s="72" t="e">
        <f>VLOOKUP(B50,WO!$B:$L,7,0)</f>
        <v>#N/A</v>
      </c>
      <c r="E50" s="72" t="str">
        <f>IFERROR(VLOOKUP(D50,Table9[],2,0),"")</f>
        <v/>
      </c>
      <c r="F50" s="162" t="e">
        <f>VLOOKUP(B50,WO!$B:$L,8,0)</f>
        <v>#N/A</v>
      </c>
      <c r="G50" s="163" t="e">
        <f t="shared" si="24"/>
        <v>#N/A</v>
      </c>
      <c r="H50" s="231" t="e">
        <f>TRIM(VLOOKUP(B50,WO!$B:$L,4,0)&amp;"-"&amp;TRIM(VLOOKUP(B50,WO!$B:$L,6,0)))</f>
        <v>#N/A</v>
      </c>
      <c r="I50" s="368" t="e">
        <f>VLOOKUP(H50,TCVSD[],MATCH($L$11,TCVSD[#Headers],0),0)</f>
        <v>#N/A</v>
      </c>
      <c r="J50" s="107">
        <f>VLOOKUP($L$11,Table35[[SPREAD CODE]:[ply]],6,0)</f>
        <v>48</v>
      </c>
      <c r="K50" s="39" t="e">
        <f>VLOOKUP(LEFT(H50,6)&amp;D50,Ydz[],MATCH($L$11,Ydz[#Headers],0),0)</f>
        <v>#N/A</v>
      </c>
      <c r="L50" s="114" t="e">
        <f t="shared" si="25"/>
        <v>#N/A</v>
      </c>
      <c r="M50" s="107">
        <f t="shared" si="0"/>
        <v>0</v>
      </c>
      <c r="N50" s="81" t="str">
        <f t="shared" si="26"/>
        <v>2202006US-BK-CTR-CUP1</v>
      </c>
      <c r="O50" s="39" t="e">
        <f t="shared" si="27"/>
        <v>#N/A</v>
      </c>
      <c r="P50" s="39">
        <f t="shared" si="28"/>
        <v>0</v>
      </c>
      <c r="Q50" s="82"/>
      <c r="R50" s="82"/>
      <c r="S50" s="82"/>
      <c r="T50" s="111"/>
      <c r="U50" s="108" t="e">
        <f t="shared" si="29"/>
        <v>#N/A</v>
      </c>
      <c r="V50" s="164" t="e">
        <f t="shared" si="30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31"/>
        <v>#N/A</v>
      </c>
      <c r="AB50" s="166">
        <f t="shared" si="32"/>
        <v>0</v>
      </c>
      <c r="AC50" s="166" t="e">
        <f t="shared" si="33"/>
        <v>#N/A</v>
      </c>
      <c r="AD50" s="167" t="e">
        <f t="shared" si="34"/>
        <v>#N/A</v>
      </c>
      <c r="AE50" s="260">
        <f>+IF(B50&gt;0,MAX($AE$16:$AE49)+1,0)</f>
        <v>0</v>
      </c>
      <c r="AF50" s="261" t="s">
        <v>223</v>
      </c>
      <c r="AG50" s="183">
        <f t="shared" si="1"/>
        <v>336</v>
      </c>
    </row>
    <row r="51" spans="1:33" s="35" customFormat="1" ht="36" hidden="1" customHeight="1">
      <c r="A51" s="251">
        <f>+data!A35</f>
        <v>35</v>
      </c>
      <c r="B51" s="72">
        <f>+WO!B36</f>
        <v>0</v>
      </c>
      <c r="C51" s="72" t="e">
        <f>VLOOKUP(B51,WO!$B:$L,2,0)</f>
        <v>#N/A</v>
      </c>
      <c r="D51" s="72" t="e">
        <f>VLOOKUP(B51,WO!$B:$L,7,0)</f>
        <v>#N/A</v>
      </c>
      <c r="E51" s="72" t="str">
        <f>IFERROR(VLOOKUP(D51,Table9[],2,0),"")</f>
        <v/>
      </c>
      <c r="F51" s="162" t="e">
        <f>VLOOKUP(B51,WO!$B:$L,8,0)</f>
        <v>#N/A</v>
      </c>
      <c r="G51" s="163" t="e">
        <f t="shared" si="24"/>
        <v>#N/A</v>
      </c>
      <c r="H51" s="231" t="e">
        <f>TRIM(VLOOKUP(B51,WO!$B:$L,4,0)&amp;"-"&amp;TRIM(VLOOKUP(B51,WO!$B:$L,6,0)))</f>
        <v>#N/A</v>
      </c>
      <c r="I51" s="368" t="e">
        <f>VLOOKUP(H51,TCVSD[],MATCH($L$11,TCVSD[#Headers],0),0)</f>
        <v>#N/A</v>
      </c>
      <c r="J51" s="107">
        <f>VLOOKUP($L$11,Table35[[SPREAD CODE]:[ply]],6,0)</f>
        <v>48</v>
      </c>
      <c r="K51" s="39" t="e">
        <f>VLOOKUP(LEFT(H51,6)&amp;D51,Ydz[],MATCH($L$11,Ydz[#Headers],0),0)</f>
        <v>#N/A</v>
      </c>
      <c r="L51" s="114" t="e">
        <f t="shared" si="25"/>
        <v>#N/A</v>
      </c>
      <c r="M51" s="107">
        <f t="shared" si="0"/>
        <v>0</v>
      </c>
      <c r="N51" s="81" t="str">
        <f t="shared" si="26"/>
        <v>2202006US-BK-CTR-CUP1</v>
      </c>
      <c r="O51" s="39" t="e">
        <f t="shared" si="27"/>
        <v>#N/A</v>
      </c>
      <c r="P51" s="39">
        <f t="shared" si="28"/>
        <v>0</v>
      </c>
      <c r="Q51" s="82"/>
      <c r="R51" s="82"/>
      <c r="S51" s="82"/>
      <c r="T51" s="111"/>
      <c r="U51" s="108" t="e">
        <f t="shared" si="29"/>
        <v>#N/A</v>
      </c>
      <c r="V51" s="164" t="e">
        <f t="shared" si="30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31"/>
        <v>#N/A</v>
      </c>
      <c r="AB51" s="166">
        <f t="shared" si="32"/>
        <v>0</v>
      </c>
      <c r="AC51" s="166" t="e">
        <f t="shared" si="33"/>
        <v>#N/A</v>
      </c>
      <c r="AD51" s="167" t="e">
        <f t="shared" si="34"/>
        <v>#N/A</v>
      </c>
      <c r="AE51" s="260">
        <f>+IF(B51&gt;0,MAX($AE$16:$AE50)+1,0)</f>
        <v>0</v>
      </c>
      <c r="AF51" s="261" t="s">
        <v>223</v>
      </c>
      <c r="AG51" s="183">
        <f t="shared" si="1"/>
        <v>336</v>
      </c>
    </row>
    <row r="52" spans="1:33" s="35" customFormat="1" ht="36" hidden="1" customHeight="1">
      <c r="A52" s="251">
        <f>+data!A36</f>
        <v>36</v>
      </c>
      <c r="B52" s="72">
        <f>+WO!B37</f>
        <v>0</v>
      </c>
      <c r="C52" s="72" t="e">
        <f>VLOOKUP(B52,WO!$B:$L,2,0)</f>
        <v>#N/A</v>
      </c>
      <c r="D52" s="72" t="e">
        <f>VLOOKUP(B52,WO!$B:$L,7,0)</f>
        <v>#N/A</v>
      </c>
      <c r="E52" s="72" t="str">
        <f>IFERROR(VLOOKUP(D52,Table9[],2,0),"")</f>
        <v/>
      </c>
      <c r="F52" s="162" t="e">
        <f>VLOOKUP(B52,WO!$B:$L,8,0)</f>
        <v>#N/A</v>
      </c>
      <c r="G52" s="163" t="e">
        <f t="shared" si="24"/>
        <v>#N/A</v>
      </c>
      <c r="H52" s="231" t="e">
        <f>TRIM(VLOOKUP(B52,WO!$B:$L,4,0)&amp;"-"&amp;TRIM(VLOOKUP(B52,WO!$B:$L,6,0)))</f>
        <v>#N/A</v>
      </c>
      <c r="I52" s="368" t="e">
        <f>VLOOKUP(H52,TCVSD[],MATCH($L$11,TCVSD[#Headers],0),0)</f>
        <v>#N/A</v>
      </c>
      <c r="J52" s="107">
        <f>VLOOKUP($L$11,Table35[[SPREAD CODE]:[ply]],6,0)</f>
        <v>48</v>
      </c>
      <c r="K52" s="39" t="e">
        <f>VLOOKUP(LEFT(H52,6)&amp;D52,Ydz[],MATCH($L$11,Ydz[#Headers],0),0)</f>
        <v>#N/A</v>
      </c>
      <c r="L52" s="114" t="e">
        <f t="shared" si="25"/>
        <v>#N/A</v>
      </c>
      <c r="M52" s="107">
        <f t="shared" si="0"/>
        <v>0</v>
      </c>
      <c r="N52" s="81" t="str">
        <f t="shared" si="26"/>
        <v>2202006US-BK-CTR-CUP1</v>
      </c>
      <c r="O52" s="39" t="e">
        <f t="shared" si="27"/>
        <v>#N/A</v>
      </c>
      <c r="P52" s="39">
        <f t="shared" si="28"/>
        <v>0</v>
      </c>
      <c r="Q52" s="82"/>
      <c r="R52" s="82"/>
      <c r="S52" s="82"/>
      <c r="T52" s="111"/>
      <c r="U52" s="108" t="e">
        <f t="shared" si="29"/>
        <v>#N/A</v>
      </c>
      <c r="V52" s="164" t="e">
        <f t="shared" si="30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31"/>
        <v>#N/A</v>
      </c>
      <c r="AB52" s="166">
        <f t="shared" si="32"/>
        <v>0</v>
      </c>
      <c r="AC52" s="166" t="e">
        <f t="shared" si="33"/>
        <v>#N/A</v>
      </c>
      <c r="AD52" s="167" t="e">
        <f t="shared" si="34"/>
        <v>#N/A</v>
      </c>
      <c r="AE52" s="260">
        <f>+IF(B52&gt;0,MAX($AE$16:$AE51)+1,0)</f>
        <v>0</v>
      </c>
      <c r="AF52" s="261" t="s">
        <v>223</v>
      </c>
      <c r="AG52" s="183">
        <f t="shared" si="1"/>
        <v>336</v>
      </c>
    </row>
    <row r="53" spans="1:33" s="28" customFormat="1" ht="20.25" customHeight="1">
      <c r="B53" s="40" t="s">
        <v>20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70"/>
      <c r="J53" s="369"/>
      <c r="K53" s="369"/>
      <c r="L53" s="369">
        <f>+SUBTOTAL(109,L17:L52)</f>
        <v>48</v>
      </c>
      <c r="M53" s="369">
        <f>+SUBTOTAL(109,M17:M52)</f>
        <v>48</v>
      </c>
      <c r="N53" s="369">
        <f>+M53*$L$12</f>
        <v>336</v>
      </c>
      <c r="O53" s="369">
        <f>+SUBTOTAL(109,O17:O52)</f>
        <v>9.7314166666666662</v>
      </c>
      <c r="P53" s="369">
        <f>+SUBTOTAL(109,P17:P52)</f>
        <v>350.33100000000002</v>
      </c>
      <c r="Q53" s="369">
        <f>+SUBTOTAL(109,Q17:Q52)</f>
        <v>280.85599999999999</v>
      </c>
      <c r="R53" s="42"/>
      <c r="S53" s="369">
        <f>+SUBTOTAL(109,S17:S52)</f>
        <v>278.85599999999999</v>
      </c>
      <c r="T53" s="112">
        <f>(P53-S53)/P53</f>
        <v>0.20402133981862872</v>
      </c>
      <c r="U53" s="369">
        <f>+SUBTOTAL(109,U17:U52)</f>
        <v>0.95904000000000034</v>
      </c>
      <c r="V53" s="369">
        <f>+SUBTOTAL(109,V17:V52)</f>
        <v>2.3408403839999998</v>
      </c>
      <c r="W53" s="165"/>
      <c r="X53" s="228"/>
      <c r="Y53" s="228"/>
      <c r="Z53" s="71">
        <f>+SUBTOTAL(109,Z17:Z52)</f>
        <v>0</v>
      </c>
      <c r="AA53" s="33"/>
    </row>
    <row r="54" spans="1:33" ht="30">
      <c r="B54" s="14" t="s">
        <v>23</v>
      </c>
      <c r="C54" s="14"/>
      <c r="D54" s="60"/>
      <c r="E54" s="83"/>
      <c r="F54" s="83"/>
      <c r="G54" s="13"/>
      <c r="H54" s="13"/>
      <c r="I54" s="28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133" t="s">
        <v>139</v>
      </c>
      <c r="S55" s="520" t="s">
        <v>140</v>
      </c>
      <c r="T55" s="520"/>
      <c r="U55" s="520"/>
      <c r="V55" s="132" t="s">
        <v>45</v>
      </c>
      <c r="W55" s="133" t="s">
        <v>84</v>
      </c>
      <c r="X55" s="229"/>
      <c r="Y55" s="229"/>
    </row>
    <row r="56" spans="1:33" ht="32.25" customHeight="1">
      <c r="B56" s="477" t="s">
        <v>15</v>
      </c>
      <c r="C56" s="478"/>
      <c r="D56" s="477" t="s">
        <v>17</v>
      </c>
      <c r="E56" s="478"/>
      <c r="F56" s="477" t="s">
        <v>41</v>
      </c>
      <c r="G56" s="478"/>
      <c r="H56" s="192" t="s">
        <v>21</v>
      </c>
      <c r="I56" s="479" t="s">
        <v>66</v>
      </c>
      <c r="J56" s="479"/>
      <c r="K56" s="515" t="s">
        <v>67</v>
      </c>
      <c r="L56" s="515"/>
      <c r="M56" s="13"/>
      <c r="O56" s="521" t="s">
        <v>42</v>
      </c>
      <c r="P56" s="480"/>
      <c r="Q56" s="480"/>
      <c r="R56" s="480"/>
      <c r="S56" s="480"/>
      <c r="T56" s="523"/>
      <c r="U56" s="524"/>
      <c r="V56" s="480"/>
      <c r="W56" s="480"/>
      <c r="X56" s="142"/>
      <c r="Y56" s="142"/>
    </row>
    <row r="57" spans="1:33" ht="24" customHeight="1">
      <c r="B57" s="474"/>
      <c r="C57" s="475"/>
      <c r="D57" s="474"/>
      <c r="E57" s="475"/>
      <c r="F57" s="474"/>
      <c r="G57" s="475"/>
      <c r="H57" s="192"/>
      <c r="I57" s="476"/>
      <c r="J57" s="476"/>
      <c r="K57" s="473"/>
      <c r="L57" s="473"/>
      <c r="M57" s="13"/>
      <c r="O57" s="522"/>
      <c r="P57" s="481"/>
      <c r="Q57" s="481"/>
      <c r="R57" s="481"/>
      <c r="S57" s="481"/>
      <c r="T57" s="525"/>
      <c r="U57" s="526"/>
      <c r="V57" s="481"/>
      <c r="W57" s="481"/>
      <c r="X57" s="142"/>
      <c r="Y57" s="142"/>
    </row>
    <row r="58" spans="1:33" ht="24" customHeight="1">
      <c r="B58" s="474"/>
      <c r="C58" s="475"/>
      <c r="D58" s="474"/>
      <c r="E58" s="475"/>
      <c r="F58" s="474"/>
      <c r="G58" s="475"/>
      <c r="H58" s="192"/>
      <c r="I58" s="476"/>
      <c r="J58" s="476"/>
      <c r="K58" s="473"/>
      <c r="L58" s="473"/>
      <c r="M58" s="13"/>
      <c r="O58" s="521" t="s">
        <v>43</v>
      </c>
      <c r="P58" s="480"/>
      <c r="Q58" s="480"/>
      <c r="R58" s="480"/>
      <c r="S58" s="480"/>
      <c r="T58" s="523"/>
      <c r="U58" s="524"/>
      <c r="V58" s="480"/>
      <c r="W58" s="480"/>
      <c r="X58" s="142"/>
      <c r="Y58" s="142"/>
    </row>
    <row r="59" spans="1:33" ht="24" customHeight="1">
      <c r="B59" s="474"/>
      <c r="C59" s="475"/>
      <c r="D59" s="474"/>
      <c r="E59" s="475"/>
      <c r="F59" s="474"/>
      <c r="G59" s="475"/>
      <c r="H59" s="192"/>
      <c r="I59" s="476"/>
      <c r="J59" s="476"/>
      <c r="K59" s="473"/>
      <c r="L59" s="473"/>
      <c r="M59" s="13"/>
      <c r="O59" s="522"/>
      <c r="P59" s="481"/>
      <c r="Q59" s="481"/>
      <c r="R59" s="481"/>
      <c r="S59" s="481"/>
      <c r="T59" s="525"/>
      <c r="U59" s="526"/>
      <c r="V59" s="481"/>
      <c r="W59" s="481"/>
      <c r="X59" s="142"/>
      <c r="Y59" s="142"/>
    </row>
    <row r="60" spans="1:33" ht="24" customHeight="1">
      <c r="B60" s="474"/>
      <c r="C60" s="475"/>
      <c r="D60" s="474"/>
      <c r="E60" s="475"/>
      <c r="F60" s="474"/>
      <c r="G60" s="475"/>
      <c r="H60" s="192"/>
      <c r="I60" s="476"/>
      <c r="J60" s="476"/>
      <c r="K60" s="473"/>
      <c r="L60" s="473"/>
      <c r="M60" s="13"/>
      <c r="O60" s="527" t="s">
        <v>141</v>
      </c>
      <c r="P60" s="528"/>
      <c r="Q60" s="528"/>
      <c r="S60" s="529" t="s">
        <v>142</v>
      </c>
      <c r="T60" s="529"/>
      <c r="U60" s="529"/>
      <c r="V60" s="529"/>
      <c r="Z60" s="69"/>
    </row>
    <row r="61" spans="1:33" ht="24" customHeight="1">
      <c r="B61" s="474"/>
      <c r="C61" s="475"/>
      <c r="D61" s="474"/>
      <c r="E61" s="475"/>
      <c r="F61" s="474"/>
      <c r="G61" s="475"/>
      <c r="H61" s="192"/>
      <c r="I61" s="476"/>
      <c r="J61" s="476"/>
      <c r="K61" s="473"/>
      <c r="L61" s="473"/>
      <c r="M61" s="13"/>
      <c r="O61" s="516" t="s">
        <v>143</v>
      </c>
      <c r="P61" s="517"/>
      <c r="Q61" s="201"/>
      <c r="S61" s="195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474"/>
      <c r="C62" s="475"/>
      <c r="D62" s="474"/>
      <c r="E62" s="475"/>
      <c r="F62" s="474"/>
      <c r="G62" s="475"/>
      <c r="H62" s="192"/>
      <c r="I62" s="476"/>
      <c r="J62" s="476"/>
      <c r="K62" s="473"/>
      <c r="L62" s="473"/>
      <c r="M62" s="13"/>
      <c r="O62" s="516" t="s">
        <v>147</v>
      </c>
      <c r="P62" s="517"/>
      <c r="Q62" s="203"/>
      <c r="S62" s="204" t="s">
        <v>148</v>
      </c>
      <c r="T62" s="204"/>
      <c r="U62" s="204"/>
      <c r="V62" s="204"/>
    </row>
    <row r="63" spans="1:33" ht="24" customHeight="1">
      <c r="B63" s="474"/>
      <c r="C63" s="475"/>
      <c r="D63" s="474"/>
      <c r="E63" s="475"/>
      <c r="F63" s="474"/>
      <c r="G63" s="475"/>
      <c r="H63" s="192"/>
      <c r="I63" s="476"/>
      <c r="J63" s="476"/>
      <c r="K63" s="473"/>
      <c r="L63" s="473"/>
      <c r="M63" s="205"/>
      <c r="O63" s="516" t="s">
        <v>149</v>
      </c>
      <c r="P63" s="517"/>
      <c r="Q63" s="203"/>
      <c r="S63" s="206" t="s">
        <v>43</v>
      </c>
      <c r="T63" s="194"/>
      <c r="U63" s="194"/>
      <c r="V63" s="207"/>
    </row>
    <row r="64" spans="1:33" ht="24" customHeight="1">
      <c r="B64" s="474"/>
      <c r="C64" s="475"/>
      <c r="D64" s="474"/>
      <c r="E64" s="475"/>
      <c r="F64" s="474"/>
      <c r="G64" s="475"/>
      <c r="H64" s="192"/>
      <c r="I64" s="476"/>
      <c r="J64" s="476"/>
      <c r="K64" s="473"/>
      <c r="L64" s="473"/>
      <c r="O64" s="516" t="s">
        <v>150</v>
      </c>
      <c r="P64" s="517"/>
      <c r="Q64" s="208"/>
    </row>
    <row r="65" spans="2:25" ht="21.75" customHeight="1">
      <c r="B65" s="474"/>
      <c r="C65" s="475"/>
      <c r="D65" s="474"/>
      <c r="E65" s="475"/>
      <c r="F65" s="474"/>
      <c r="G65" s="475"/>
      <c r="H65" s="192"/>
      <c r="I65" s="476"/>
      <c r="J65" s="476"/>
      <c r="K65" s="473"/>
      <c r="L65" s="473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474"/>
      <c r="C66" s="475"/>
      <c r="D66" s="474"/>
      <c r="E66" s="475"/>
      <c r="F66" s="474"/>
      <c r="G66" s="475"/>
      <c r="H66" s="192"/>
      <c r="I66" s="476"/>
      <c r="J66" s="476"/>
      <c r="K66" s="473"/>
      <c r="L66" s="473"/>
      <c r="O66" s="48" t="s">
        <v>53</v>
      </c>
      <c r="P66" s="48"/>
      <c r="Q66" s="49"/>
      <c r="R66" s="50" t="s">
        <v>68</v>
      </c>
      <c r="S66" s="518" t="s">
        <v>54</v>
      </c>
      <c r="T66" s="519"/>
    </row>
    <row r="67" spans="2:25" ht="21.75" customHeight="1">
      <c r="B67" s="474"/>
      <c r="C67" s="475"/>
      <c r="D67" s="474"/>
      <c r="E67" s="475"/>
      <c r="F67" s="474"/>
      <c r="G67" s="475"/>
      <c r="H67" s="192"/>
      <c r="I67" s="476"/>
      <c r="J67" s="476"/>
      <c r="K67" s="473"/>
      <c r="L67" s="473"/>
      <c r="O67" s="24" t="s">
        <v>55</v>
      </c>
      <c r="P67" s="48"/>
      <c r="Q67" s="49"/>
      <c r="R67" s="50" t="s">
        <v>68</v>
      </c>
      <c r="S67" s="519"/>
      <c r="T67" s="519"/>
    </row>
    <row r="68" spans="2:25" ht="21.75" customHeight="1">
      <c r="B68" s="474"/>
      <c r="C68" s="475"/>
      <c r="D68" s="474"/>
      <c r="E68" s="475"/>
      <c r="F68" s="474"/>
      <c r="G68" s="475"/>
      <c r="H68" s="192"/>
      <c r="I68" s="476"/>
      <c r="J68" s="476"/>
      <c r="K68" s="473"/>
      <c r="L68" s="473"/>
      <c r="O68" s="24" t="s">
        <v>56</v>
      </c>
      <c r="P68" s="48"/>
      <c r="Q68" s="49"/>
      <c r="R68" s="50" t="s">
        <v>68</v>
      </c>
      <c r="S68" s="519"/>
      <c r="T68" s="519"/>
    </row>
    <row r="69" spans="2:25" ht="21.75" customHeight="1">
      <c r="B69" s="474"/>
      <c r="C69" s="475"/>
      <c r="D69" s="474"/>
      <c r="E69" s="475"/>
      <c r="F69" s="474"/>
      <c r="G69" s="475"/>
      <c r="H69" s="192"/>
      <c r="I69" s="476"/>
      <c r="J69" s="476"/>
      <c r="K69" s="473"/>
      <c r="L69" s="473"/>
      <c r="O69" s="24" t="s">
        <v>57</v>
      </c>
      <c r="P69" s="48"/>
      <c r="Q69" s="49"/>
      <c r="R69" s="50" t="s">
        <v>68</v>
      </c>
      <c r="S69" s="519"/>
      <c r="T69" s="519"/>
    </row>
    <row r="70" spans="2:25" ht="21.75" customHeight="1">
      <c r="B70" s="485"/>
      <c r="C70" s="486"/>
      <c r="D70" s="485"/>
      <c r="E70" s="486"/>
      <c r="F70" s="485"/>
      <c r="G70" s="486"/>
      <c r="H70" s="193"/>
      <c r="I70" s="489"/>
      <c r="J70" s="489"/>
      <c r="K70" s="490"/>
      <c r="L70" s="490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285"/>
      <c r="J71" s="76"/>
      <c r="K71" s="11"/>
      <c r="L71" s="92"/>
      <c r="M71" s="92"/>
      <c r="N71" s="92"/>
      <c r="O71" s="20"/>
      <c r="Q71" s="18"/>
      <c r="R71" s="26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286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287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287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287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287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287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287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86"/>
      <c r="J79" s="20"/>
      <c r="K79" s="3"/>
      <c r="L79" s="3"/>
      <c r="M79" s="3"/>
      <c r="N79" s="3"/>
      <c r="O79" s="20"/>
      <c r="P79" s="20"/>
    </row>
    <row r="80" spans="2:25">
      <c r="B80" s="147"/>
      <c r="C80" s="115"/>
      <c r="D80" s="92"/>
      <c r="E80" s="92"/>
      <c r="F80" s="92"/>
      <c r="G80" s="92"/>
      <c r="H80" s="92"/>
      <c r="I80" s="286"/>
      <c r="J80" s="20"/>
      <c r="K80" s="20"/>
      <c r="L80" s="20"/>
      <c r="M80" s="20"/>
      <c r="N80" s="20"/>
      <c r="O80" s="20"/>
    </row>
    <row r="81" spans="2:19" ht="15">
      <c r="B81" s="147"/>
      <c r="C81" s="115"/>
      <c r="D81" s="92"/>
      <c r="E81" s="92"/>
      <c r="F81" s="92"/>
      <c r="G81" s="92"/>
      <c r="H81" s="92"/>
      <c r="I81" s="286"/>
      <c r="J81" s="20"/>
      <c r="K81" s="20"/>
      <c r="L81" s="9"/>
      <c r="M81" s="20"/>
      <c r="N81" s="20"/>
      <c r="O81" s="20"/>
    </row>
    <row r="82" spans="2:19" ht="15">
      <c r="B82" s="147"/>
      <c r="C82" s="115"/>
      <c r="D82" s="92"/>
      <c r="E82" s="92"/>
      <c r="F82" s="92"/>
      <c r="G82" s="92"/>
      <c r="H82" s="92"/>
      <c r="I82" s="286"/>
      <c r="J82" s="20"/>
      <c r="K82" s="20"/>
      <c r="L82" s="9"/>
      <c r="M82" s="20"/>
      <c r="N82" s="20"/>
      <c r="O82" s="20"/>
    </row>
    <row r="83" spans="2:19" ht="15">
      <c r="B83" s="147"/>
      <c r="C83" s="115"/>
      <c r="D83" s="92"/>
      <c r="E83" s="92"/>
      <c r="F83" s="92"/>
      <c r="G83" s="92"/>
      <c r="H83" s="92"/>
      <c r="I83" s="286"/>
      <c r="J83" s="20"/>
      <c r="K83" s="20"/>
      <c r="L83" s="9"/>
      <c r="M83" s="20"/>
      <c r="N83" s="20"/>
      <c r="O83" s="20"/>
    </row>
    <row r="84" spans="2:19" ht="15">
      <c r="B84" s="147"/>
      <c r="C84" s="115"/>
      <c r="D84" s="92"/>
      <c r="E84" s="92"/>
      <c r="F84" s="92"/>
      <c r="G84" s="92"/>
      <c r="H84" s="92"/>
      <c r="I84" s="286"/>
      <c r="J84" s="20"/>
      <c r="K84" s="20"/>
      <c r="L84" s="9"/>
      <c r="M84" s="20"/>
      <c r="N84" s="20"/>
      <c r="O84" s="20"/>
    </row>
    <row r="85" spans="2:19" ht="15">
      <c r="B85" s="147"/>
      <c r="C85" s="115"/>
      <c r="D85" s="92"/>
      <c r="E85" s="92"/>
      <c r="F85" s="92"/>
      <c r="G85" s="92"/>
      <c r="H85" s="92"/>
      <c r="I85" s="286"/>
      <c r="J85" s="20"/>
      <c r="K85" s="20"/>
      <c r="L85" s="9"/>
      <c r="M85" s="20"/>
      <c r="N85" s="20"/>
      <c r="O85" s="20"/>
    </row>
    <row r="86" spans="2:19" ht="15">
      <c r="B86" s="147"/>
      <c r="C86" s="115"/>
      <c r="D86" s="52"/>
      <c r="E86" s="20"/>
      <c r="F86" s="20"/>
      <c r="G86" s="20"/>
      <c r="H86" s="20"/>
      <c r="I86" s="286"/>
      <c r="J86" s="20"/>
      <c r="K86" s="54"/>
      <c r="L86" s="55"/>
      <c r="M86" s="20"/>
      <c r="N86" s="20"/>
      <c r="O86" s="20"/>
    </row>
    <row r="87" spans="2:19" ht="15">
      <c r="B87" s="147"/>
      <c r="C87" s="115"/>
      <c r="D87" s="52"/>
      <c r="E87" s="20"/>
      <c r="F87" s="20"/>
      <c r="G87" s="20"/>
      <c r="H87" s="20"/>
      <c r="I87" s="286"/>
      <c r="J87" s="20"/>
      <c r="K87" s="20"/>
      <c r="L87" s="9"/>
      <c r="M87" s="20"/>
      <c r="N87" s="20"/>
      <c r="O87" s="20"/>
    </row>
    <row r="88" spans="2:19" ht="15">
      <c r="B88" s="147"/>
      <c r="C88" s="115"/>
      <c r="D88" s="52"/>
      <c r="E88" s="20"/>
      <c r="F88" s="20"/>
      <c r="G88" s="20"/>
      <c r="H88" s="20"/>
      <c r="I88" s="286"/>
      <c r="J88" s="20"/>
      <c r="K88" s="20"/>
      <c r="L88" s="9"/>
      <c r="M88" s="20"/>
      <c r="N88" s="20"/>
      <c r="O88" s="20"/>
    </row>
    <row r="89" spans="2:19">
      <c r="B89" s="147"/>
      <c r="C89" s="115"/>
      <c r="D89" s="52"/>
      <c r="E89" s="20"/>
      <c r="F89" s="20"/>
      <c r="G89" s="20"/>
      <c r="H89" s="20"/>
      <c r="I89" s="286"/>
      <c r="J89" s="20"/>
      <c r="K89" s="20"/>
      <c r="L89" s="20"/>
      <c r="M89" s="20"/>
      <c r="N89" s="20"/>
      <c r="O89" s="20"/>
    </row>
    <row r="90" spans="2:19">
      <c r="B90" s="147"/>
      <c r="C90" s="115"/>
      <c r="K90" s="20"/>
      <c r="L90" s="20"/>
      <c r="M90" s="20"/>
      <c r="N90" s="20"/>
      <c r="O90" s="20"/>
    </row>
    <row r="91" spans="2:19">
      <c r="B91" s="147"/>
      <c r="C91" s="115"/>
      <c r="K91" s="20"/>
      <c r="L91" s="20"/>
      <c r="M91" s="20"/>
      <c r="N91" s="20"/>
      <c r="O91" s="20"/>
    </row>
    <row r="92" spans="2:19">
      <c r="B92" s="147"/>
      <c r="C92" s="115"/>
      <c r="K92" s="20"/>
      <c r="L92" s="20"/>
      <c r="M92" s="20"/>
      <c r="N92" s="20"/>
      <c r="O92" s="20"/>
    </row>
    <row r="93" spans="2:19">
      <c r="B93" s="147"/>
      <c r="C93" s="115"/>
    </row>
    <row r="94" spans="2:19">
      <c r="B94" s="147"/>
      <c r="C94" s="115"/>
    </row>
    <row r="95" spans="2:19">
      <c r="B95" s="147"/>
      <c r="C95" s="115"/>
      <c r="Q95" s="20"/>
      <c r="R95" s="20"/>
      <c r="S95" s="20"/>
    </row>
    <row r="96" spans="2:19">
      <c r="B96" s="147"/>
      <c r="C96" s="115"/>
      <c r="Q96" s="20"/>
      <c r="R96" s="20"/>
      <c r="S96" s="20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</sheetData>
  <autoFilter ref="A16:AF16" xr:uid="{00000000-0009-0000-0000-000008000000}"/>
  <mergeCells count="132">
    <mergeCell ref="O63:P63"/>
    <mergeCell ref="O64:P64"/>
    <mergeCell ref="S66:T66"/>
    <mergeCell ref="S67:T69"/>
    <mergeCell ref="S55:U55"/>
    <mergeCell ref="O56:O57"/>
    <mergeCell ref="P56:P57"/>
    <mergeCell ref="Q56:Q57"/>
    <mergeCell ref="R56:R57"/>
    <mergeCell ref="S56:U57"/>
    <mergeCell ref="O58:O59"/>
    <mergeCell ref="P58:P59"/>
    <mergeCell ref="Q58:Q59"/>
    <mergeCell ref="R58:R59"/>
    <mergeCell ref="S58:U59"/>
    <mergeCell ref="O60:Q60"/>
    <mergeCell ref="S60:V60"/>
    <mergeCell ref="O61:P61"/>
    <mergeCell ref="O62:P62"/>
    <mergeCell ref="V56:V57"/>
    <mergeCell ref="V58:V59"/>
    <mergeCell ref="B1:F4"/>
    <mergeCell ref="R15:R16"/>
    <mergeCell ref="S15:S16"/>
    <mergeCell ref="G1:R2"/>
    <mergeCell ref="G3:R4"/>
    <mergeCell ref="B59:C59"/>
    <mergeCell ref="B56:C56"/>
    <mergeCell ref="B57:C57"/>
    <mergeCell ref="F57:G57"/>
    <mergeCell ref="D57:E57"/>
    <mergeCell ref="F58:G58"/>
    <mergeCell ref="I57:J57"/>
    <mergeCell ref="I58:J58"/>
    <mergeCell ref="D56:E56"/>
    <mergeCell ref="K56:L56"/>
    <mergeCell ref="T5:W5"/>
    <mergeCell ref="B15:B16"/>
    <mergeCell ref="F15:F16"/>
    <mergeCell ref="H15:H16"/>
    <mergeCell ref="I15:I16"/>
    <mergeCell ref="T15:T16"/>
    <mergeCell ref="G15:G16"/>
    <mergeCell ref="U15:U16"/>
    <mergeCell ref="V15:V16"/>
    <mergeCell ref="T6:U6"/>
    <mergeCell ref="J15:J16"/>
    <mergeCell ref="N15:N16"/>
    <mergeCell ref="O15:O16"/>
    <mergeCell ref="P15:P16"/>
    <mergeCell ref="Q15:Q16"/>
    <mergeCell ref="L15:M15"/>
    <mergeCell ref="G6:H7"/>
    <mergeCell ref="K15:K16"/>
    <mergeCell ref="C15:C16"/>
    <mergeCell ref="D15:E15"/>
    <mergeCell ref="W14:Z14"/>
    <mergeCell ref="B65:C65"/>
    <mergeCell ref="B64:C64"/>
    <mergeCell ref="I65:J65"/>
    <mergeCell ref="D64:E64"/>
    <mergeCell ref="F64:G64"/>
    <mergeCell ref="K61:L61"/>
    <mergeCell ref="K63:L63"/>
    <mergeCell ref="B58:C58"/>
    <mergeCell ref="B60:C60"/>
    <mergeCell ref="D60:E60"/>
    <mergeCell ref="F60:G60"/>
    <mergeCell ref="I60:J60"/>
    <mergeCell ref="I59:J59"/>
    <mergeCell ref="I61:J61"/>
    <mergeCell ref="B63:C63"/>
    <mergeCell ref="F63:G63"/>
    <mergeCell ref="K59:L59"/>
    <mergeCell ref="K58:L58"/>
    <mergeCell ref="K67:L67"/>
    <mergeCell ref="D67:E67"/>
    <mergeCell ref="F67:G67"/>
    <mergeCell ref="D68:E68"/>
    <mergeCell ref="F68:G68"/>
    <mergeCell ref="I67:J67"/>
    <mergeCell ref="B70:C70"/>
    <mergeCell ref="I68:J68"/>
    <mergeCell ref="D70:E70"/>
    <mergeCell ref="B66:C66"/>
    <mergeCell ref="D65:E65"/>
    <mergeCell ref="I66:J66"/>
    <mergeCell ref="F70:G70"/>
    <mergeCell ref="B69:C69"/>
    <mergeCell ref="D69:E69"/>
    <mergeCell ref="A15:A16"/>
    <mergeCell ref="AF15:AF16"/>
    <mergeCell ref="B62:C62"/>
    <mergeCell ref="I62:J62"/>
    <mergeCell ref="I63:J63"/>
    <mergeCell ref="B61:C61"/>
    <mergeCell ref="F59:G59"/>
    <mergeCell ref="D59:E59"/>
    <mergeCell ref="AA15:AA16"/>
    <mergeCell ref="K69:L69"/>
    <mergeCell ref="I70:J70"/>
    <mergeCell ref="K70:L70"/>
    <mergeCell ref="B67:C67"/>
    <mergeCell ref="B68:C68"/>
    <mergeCell ref="K68:L68"/>
    <mergeCell ref="I69:J69"/>
    <mergeCell ref="F69:G69"/>
    <mergeCell ref="AB15:AB16"/>
    <mergeCell ref="AG15:AG16"/>
    <mergeCell ref="AC15:AC16"/>
    <mergeCell ref="AD15:AD16"/>
    <mergeCell ref="K64:L64"/>
    <mergeCell ref="D66:E66"/>
    <mergeCell ref="F66:G66"/>
    <mergeCell ref="D62:E62"/>
    <mergeCell ref="F62:G62"/>
    <mergeCell ref="K65:L65"/>
    <mergeCell ref="K62:L62"/>
    <mergeCell ref="D61:E61"/>
    <mergeCell ref="F61:G61"/>
    <mergeCell ref="K66:L66"/>
    <mergeCell ref="D63:E63"/>
    <mergeCell ref="I64:J64"/>
    <mergeCell ref="F56:G56"/>
    <mergeCell ref="I56:J56"/>
    <mergeCell ref="W56:W57"/>
    <mergeCell ref="W58:W59"/>
    <mergeCell ref="K60:L60"/>
    <mergeCell ref="F65:G65"/>
    <mergeCell ref="W15:Z15"/>
    <mergeCell ref="D58:E58"/>
    <mergeCell ref="K57:L57"/>
  </mergeCells>
  <conditionalFormatting sqref="D17:D52 B17:B52">
    <cfRule type="duplicateValues" dxfId="348" priority="586"/>
    <cfRule type="duplicateValues" dxfId="347" priority="587"/>
  </conditionalFormatting>
  <conditionalFormatting sqref="D17:D52 B17:B52">
    <cfRule type="duplicateValues" dxfId="346" priority="590"/>
  </conditionalFormatting>
  <conditionalFormatting sqref="D17:D52 B17:B52">
    <cfRule type="duplicateValues" dxfId="345" priority="592"/>
    <cfRule type="duplicateValues" dxfId="344" priority="593"/>
    <cfRule type="duplicateValues" dxfId="343" priority="594"/>
    <cfRule type="duplicateValues" dxfId="342" priority="595"/>
    <cfRule type="duplicateValues" dxfId="341" priority="596"/>
  </conditionalFormatting>
  <conditionalFormatting sqref="D17:D52 B17:B52">
    <cfRule type="duplicateValues" dxfId="340" priority="602"/>
    <cfRule type="duplicateValues" dxfId="339" priority="603"/>
    <cfRule type="duplicateValues" dxfId="338" priority="604"/>
  </conditionalFormatting>
  <conditionalFormatting sqref="C17:C52">
    <cfRule type="duplicateValues" dxfId="337" priority="608"/>
    <cfRule type="duplicateValues" dxfId="336" priority="609"/>
  </conditionalFormatting>
  <conditionalFormatting sqref="C17:C52">
    <cfRule type="duplicateValues" dxfId="335" priority="610"/>
  </conditionalFormatting>
  <conditionalFormatting sqref="C17:C52">
    <cfRule type="duplicateValues" dxfId="334" priority="611"/>
    <cfRule type="duplicateValues" dxfId="333" priority="612"/>
    <cfRule type="duplicateValues" dxfId="332" priority="613"/>
    <cfRule type="duplicateValues" dxfId="331" priority="614"/>
    <cfRule type="duplicateValues" dxfId="330" priority="615"/>
  </conditionalFormatting>
  <conditionalFormatting sqref="C17:C52">
    <cfRule type="duplicateValues" dxfId="329" priority="616"/>
    <cfRule type="duplicateValues" dxfId="328" priority="617"/>
    <cfRule type="duplicateValues" dxfId="327" priority="618"/>
  </conditionalFormatting>
  <conditionalFormatting sqref="E17:E52">
    <cfRule type="duplicateValues" dxfId="326" priority="6"/>
    <cfRule type="duplicateValues" dxfId="325" priority="7"/>
  </conditionalFormatting>
  <conditionalFormatting sqref="E17:E52">
    <cfRule type="duplicateValues" dxfId="324" priority="8"/>
  </conditionalFormatting>
  <conditionalFormatting sqref="E17:E52">
    <cfRule type="duplicateValues" dxfId="323" priority="9"/>
    <cfRule type="duplicateValues" dxfId="322" priority="10"/>
    <cfRule type="duplicateValues" dxfId="321" priority="11"/>
    <cfRule type="duplicateValues" dxfId="320" priority="12"/>
    <cfRule type="duplicateValues" dxfId="319" priority="13"/>
  </conditionalFormatting>
  <conditionalFormatting sqref="E17:E52">
    <cfRule type="duplicateValues" dxfId="318" priority="14"/>
    <cfRule type="duplicateValues" dxfId="317" priority="15"/>
    <cfRule type="duplicateValues" dxfId="316" priority="16"/>
  </conditionalFormatting>
  <conditionalFormatting sqref="J17:J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315" priority="1">
      <formula>$I17&lt;&gt;$I$14</formula>
    </cfRule>
    <cfRule type="expression" dxfId="314" priority="2">
      <formula>$I17=$I$14</formula>
    </cfRule>
  </conditionalFormatting>
  <pageMargins left="0.17" right="0.17" top="0.17" bottom="0.17" header="0.17" footer="0.17"/>
  <pageSetup scale="34" orientation="landscape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AG151"/>
  <sheetViews>
    <sheetView view="pageBreakPreview" topLeftCell="A6" zoomScale="55" zoomScaleNormal="85" zoomScaleSheetLayoutView="55" workbookViewId="0">
      <selection activeCell="R17" sqref="R17"/>
    </sheetView>
  </sheetViews>
  <sheetFormatPr defaultColWidth="9.125" defaultRowHeight="14.25"/>
  <cols>
    <col min="1" max="1" width="9.125" style="12"/>
    <col min="2" max="2" width="12" style="12" customWidth="1"/>
    <col min="3" max="3" width="15" style="8" customWidth="1"/>
    <col min="4" max="4" width="8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4.25" style="12" customWidth="1"/>
    <col min="10" max="10" width="8.25" style="12" customWidth="1"/>
    <col min="11" max="11" width="12" style="12" customWidth="1"/>
    <col min="12" max="12" width="7.125" style="12" customWidth="1"/>
    <col min="13" max="13" width="7.25" style="12" customWidth="1"/>
    <col min="14" max="14" width="30" style="12" customWidth="1"/>
    <col min="15" max="15" width="14.125" style="12" customWidth="1"/>
    <col min="16" max="16" width="9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4.875" style="12" customWidth="1"/>
    <col min="22" max="22" width="11.625" style="12" customWidth="1"/>
    <col min="23" max="23" width="9.875" style="12" customWidth="1"/>
    <col min="24" max="25" width="10.25" style="12" customWidth="1"/>
    <col min="26" max="26" width="11.625" style="12" customWidth="1"/>
    <col min="27" max="27" width="12" style="12" customWidth="1"/>
    <col min="28" max="28" width="9.125" style="12"/>
    <col min="29" max="29" width="12" style="12" customWidth="1"/>
    <col min="30" max="16384" width="9.125" style="12"/>
  </cols>
  <sheetData>
    <row r="1" spans="1:33" s="4" customFormat="1" ht="15.95" customHeight="1">
      <c r="B1" s="500"/>
      <c r="C1" s="501"/>
      <c r="D1" s="501"/>
      <c r="E1" s="501"/>
      <c r="F1" s="502"/>
      <c r="G1" s="509" t="s">
        <v>108</v>
      </c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  <c r="Z1" s="27"/>
    </row>
    <row r="2" spans="1:33" s="4" customFormat="1" ht="15.95" customHeight="1">
      <c r="B2" s="503"/>
      <c r="C2" s="504"/>
      <c r="D2" s="504"/>
      <c r="E2" s="504"/>
      <c r="F2" s="505"/>
      <c r="G2" s="511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  <c r="Z2" s="27"/>
    </row>
    <row r="3" spans="1:33" s="4" customFormat="1" ht="15.95" customHeight="1">
      <c r="B3" s="503"/>
      <c r="C3" s="504"/>
      <c r="D3" s="504"/>
      <c r="E3" s="504"/>
      <c r="F3" s="505"/>
      <c r="G3" s="511" t="s">
        <v>109</v>
      </c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  <c r="Z3" s="27"/>
    </row>
    <row r="4" spans="1:33" s="4" customFormat="1" ht="15.95" customHeight="1" thickBot="1">
      <c r="B4" s="506"/>
      <c r="C4" s="507"/>
      <c r="D4" s="507"/>
      <c r="E4" s="507"/>
      <c r="F4" s="508"/>
      <c r="G4" s="513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  <c r="Z4" s="27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/>
      <c r="K5" s="32"/>
      <c r="L5" s="530" t="str">
        <f>+'1-1Y-2H-3N-BK-CTR-CUP-PRA680'!L5:N5</f>
        <v>722164-722168-722170-722174-722178</v>
      </c>
      <c r="M5" s="530"/>
      <c r="N5" s="530"/>
      <c r="O5" s="77"/>
      <c r="P5" s="30"/>
      <c r="Q5" s="35"/>
      <c r="T5" s="491" t="s">
        <v>158</v>
      </c>
      <c r="U5" s="491"/>
      <c r="V5" s="491"/>
      <c r="W5" s="491"/>
      <c r="X5" s="27"/>
      <c r="Y5" s="27"/>
      <c r="Z5" s="27"/>
    </row>
    <row r="6" spans="1:33" s="33" customFormat="1" ht="37.5" customHeight="1">
      <c r="B6" s="33" t="s">
        <v>28</v>
      </c>
      <c r="C6" s="28"/>
      <c r="D6" s="28"/>
      <c r="E6" s="34" t="s">
        <v>25</v>
      </c>
      <c r="G6" s="495" t="s">
        <v>110</v>
      </c>
      <c r="H6" s="495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44586</v>
      </c>
      <c r="T6" s="494" t="s">
        <v>69</v>
      </c>
      <c r="U6" s="494"/>
      <c r="V6" s="36" t="s">
        <v>0</v>
      </c>
      <c r="W6" s="36" t="s">
        <v>5</v>
      </c>
      <c r="X6" s="27"/>
      <c r="Y6" s="27"/>
      <c r="Z6" s="27"/>
    </row>
    <row r="7" spans="1:33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495"/>
      <c r="H7" s="495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148" t="str">
        <f>'1-1Y-2H-3N-BK-CTR-CUP-PRA680'!T7</f>
        <v>2J</v>
      </c>
      <c r="U7" s="148" t="str">
        <f>'1-1Y-2H-3N-BK-CTR-CUP-PRA680'!U7</f>
        <v>Ger</v>
      </c>
      <c r="V7" s="149" t="str">
        <f>'1-1Y-2H-3N-BK-CTR-CUP-PRA680'!V7</f>
        <v>CTRLI</v>
      </c>
      <c r="W7" s="149">
        <f>'1-1Y-2H-3N-BK-CTR-CUP-PRA680'!W7</f>
        <v>1</v>
      </c>
    </row>
    <row r="8" spans="1:33" s="33" customFormat="1" ht="21.75" customHeight="1">
      <c r="B8" s="33" t="s">
        <v>29</v>
      </c>
      <c r="C8" s="28"/>
      <c r="D8" s="28"/>
      <c r="E8" s="57" t="str">
        <f>LEFT(I17,6)</f>
        <v>LP1743</v>
      </c>
      <c r="F8" s="33" t="str">
        <f>+VLOOKUP(E8,[3]Sheet1!$A:$B,2,0)</f>
        <v>Không phải 100% cotton</v>
      </c>
      <c r="I8" s="35" t="s">
        <v>36</v>
      </c>
      <c r="L8" s="34" t="str">
        <f>'1-1Y-2H-3N-BK-CTR-CUP-PRA680'!L8</f>
        <v>DF3385</v>
      </c>
      <c r="O8" s="57" t="s">
        <v>162</v>
      </c>
      <c r="R8" s="35"/>
      <c r="S8" s="56">
        <f>'1-1Y-2H-3N-BK-CTR-CUP-PRA680'!S8</f>
        <v>44576</v>
      </c>
      <c r="T8" s="93" t="str">
        <f>'1-1Y-2H-3N-BK-CTR-CUP-PRA680'!T8</f>
        <v>3R</v>
      </c>
      <c r="U8" s="93" t="str">
        <f>'1-1Y-2H-3N-BK-CTR-CUP-PRA680'!U8</f>
        <v>Ger</v>
      </c>
      <c r="V8" s="94" t="str">
        <f>'1-1Y-2H-3N-BK-CTR-CUP-PRA680'!V8</f>
        <v>CUPLI</v>
      </c>
      <c r="W8" s="94">
        <f>'1-1Y-2H-3N-BK-CTR-CUP-PRA680'!W8</f>
        <v>2</v>
      </c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58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93" t="str">
        <f>'1-1Y-2H-3N-BK-CTR-CUP-PRA680'!T9</f>
        <v>5K</v>
      </c>
      <c r="U9" s="93" t="str">
        <f>'1-1Y-2H-3N-BK-CTR-CUP-PRA680'!U9</f>
        <v>Ger</v>
      </c>
      <c r="V9" s="94" t="str">
        <f>'1-1Y-2H-3N-BK-CTR-CUP-PRA680'!V9</f>
        <v>STR</v>
      </c>
      <c r="W9" s="94">
        <f>'1-1Y-2H-3N-BK-CTR-CUP-PRA680'!W9</f>
        <v>2</v>
      </c>
    </row>
    <row r="10" spans="1:33" s="33" customFormat="1" ht="21.75" customHeight="1">
      <c r="B10" s="33" t="s">
        <v>30</v>
      </c>
      <c r="C10" s="28"/>
      <c r="D10" s="28"/>
      <c r="E10" s="34">
        <f>E9-2</f>
        <v>56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Q10" s="37"/>
      <c r="T10" s="93" t="str">
        <f>'1-1Y-2H-3N-BK-CTR-CUP-PRA680'!T10</f>
        <v>6W</v>
      </c>
      <c r="U10" s="93" t="str">
        <f>'1-1Y-2H-3N-BK-CTR-CUP-PRA680'!U10</f>
        <v>Die</v>
      </c>
      <c r="V10" s="94" t="str">
        <f>'1-1Y-2H-3N-BK-CTR-CUP-PRA680'!V10</f>
        <v>STPLA</v>
      </c>
      <c r="W10" s="94">
        <f>'1-1Y-2H-3N-BK-CTR-CUP-PRA680'!W10</f>
        <v>2</v>
      </c>
    </row>
    <row r="11" spans="1:33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+T7</f>
        <v>2J</v>
      </c>
      <c r="M11" s="33" t="str">
        <f>VLOOKUP(L11,T7:W13,3,0)</f>
        <v>CTRLI</v>
      </c>
      <c r="N11" s="35"/>
      <c r="O11" s="35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2.5799999999999998E-3</v>
      </c>
      <c r="F12" s="33" t="s">
        <v>33</v>
      </c>
      <c r="G12" s="33" t="str">
        <f>"Code: "&amp;VLOOKUP(L11,BOL!$A:$C,3,0)</f>
        <v>Code: BO5</v>
      </c>
      <c r="I12" s="35" t="s">
        <v>39</v>
      </c>
      <c r="L12" s="33">
        <f>VLOOKUP(L11,T7:W12,4,0)</f>
        <v>1</v>
      </c>
      <c r="N12" s="35"/>
      <c r="O12" s="35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2.8158359999999999E-3</v>
      </c>
      <c r="F13" s="33" t="s">
        <v>33</v>
      </c>
      <c r="G13" s="33" t="str">
        <f>"Code: "&amp;VLOOKUP(L11,BOL!$A:$E,5,0)</f>
        <v>Code: CO5</v>
      </c>
      <c r="I13" s="35" t="s">
        <v>172</v>
      </c>
      <c r="L13" s="34">
        <f>+'1-1Y-2H-3N-BK-CTR-CUP-PRA680'!L13</f>
        <v>0</v>
      </c>
      <c r="T13" s="93" t="s">
        <v>20</v>
      </c>
      <c r="U13" s="94"/>
      <c r="V13" s="95"/>
      <c r="W13" s="95">
        <f>SUM(W7:W12)</f>
        <v>14</v>
      </c>
    </row>
    <row r="14" spans="1:33" s="33" customFormat="1" ht="21.7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LP1743-ZCA</v>
      </c>
      <c r="L14" s="34"/>
      <c r="T14" s="93"/>
      <c r="U14" s="94"/>
      <c r="V14" s="531" t="s">
        <v>551</v>
      </c>
      <c r="W14" s="532"/>
      <c r="X14" s="532"/>
      <c r="Y14" s="532"/>
      <c r="Z14" s="532"/>
    </row>
    <row r="15" spans="1:33" s="2" customFormat="1" ht="33" customHeight="1">
      <c r="A15" s="487" t="s">
        <v>70</v>
      </c>
      <c r="B15" s="492" t="s">
        <v>14</v>
      </c>
      <c r="C15" s="492" t="s">
        <v>77</v>
      </c>
      <c r="D15" s="496" t="s">
        <v>78</v>
      </c>
      <c r="E15" s="497"/>
      <c r="F15" s="493" t="s">
        <v>151</v>
      </c>
      <c r="G15" s="493" t="s">
        <v>152</v>
      </c>
      <c r="H15" s="493" t="s">
        <v>153</v>
      </c>
      <c r="I15" s="493" t="s">
        <v>154</v>
      </c>
      <c r="J15" s="493" t="s">
        <v>155</v>
      </c>
      <c r="K15" s="493" t="s">
        <v>83</v>
      </c>
      <c r="L15" s="493" t="s">
        <v>50</v>
      </c>
      <c r="M15" s="493"/>
      <c r="N15" s="493" t="s">
        <v>48</v>
      </c>
      <c r="O15" s="493" t="s">
        <v>79</v>
      </c>
      <c r="P15" s="493" t="s">
        <v>80</v>
      </c>
      <c r="Q15" s="493" t="s">
        <v>59</v>
      </c>
      <c r="R15" s="493" t="s">
        <v>81</v>
      </c>
      <c r="S15" s="493" t="s">
        <v>82</v>
      </c>
      <c r="T15" s="493" t="s">
        <v>49</v>
      </c>
      <c r="U15" s="493" t="s">
        <v>156</v>
      </c>
      <c r="V15" s="493" t="s">
        <v>157</v>
      </c>
      <c r="W15" s="482" t="s">
        <v>24</v>
      </c>
      <c r="X15" s="483"/>
      <c r="Y15" s="483"/>
      <c r="Z15" s="484"/>
      <c r="AA15" s="472" t="s">
        <v>111</v>
      </c>
      <c r="AB15" s="472" t="s">
        <v>112</v>
      </c>
      <c r="AC15" s="472" t="s">
        <v>113</v>
      </c>
      <c r="AD15" s="472" t="s">
        <v>114</v>
      </c>
      <c r="AE15" s="207"/>
      <c r="AF15" s="488" t="s">
        <v>222</v>
      </c>
      <c r="AG15" s="471" t="s">
        <v>532</v>
      </c>
    </row>
    <row r="16" spans="1:33" s="2" customFormat="1" ht="74.25" customHeight="1">
      <c r="A16" s="487"/>
      <c r="B16" s="492"/>
      <c r="C16" s="492"/>
      <c r="D16" s="239" t="s">
        <v>185</v>
      </c>
      <c r="E16" s="239" t="s">
        <v>0</v>
      </c>
      <c r="F16" s="492"/>
      <c r="G16" s="493"/>
      <c r="H16" s="493"/>
      <c r="I16" s="493"/>
      <c r="J16" s="493"/>
      <c r="K16" s="493"/>
      <c r="L16" s="191" t="s">
        <v>47</v>
      </c>
      <c r="M16" s="191" t="s">
        <v>20</v>
      </c>
      <c r="N16" s="493"/>
      <c r="O16" s="493"/>
      <c r="P16" s="493"/>
      <c r="Q16" s="493"/>
      <c r="R16" s="493"/>
      <c r="S16" s="493"/>
      <c r="T16" s="493"/>
      <c r="U16" s="493"/>
      <c r="V16" s="493"/>
      <c r="W16" s="230" t="s">
        <v>168</v>
      </c>
      <c r="X16" s="226" t="s">
        <v>169</v>
      </c>
      <c r="Y16" s="226" t="s">
        <v>170</v>
      </c>
      <c r="Z16" s="226" t="s">
        <v>171</v>
      </c>
      <c r="AA16" s="472"/>
      <c r="AB16" s="472"/>
      <c r="AC16" s="472"/>
      <c r="AD16" s="472"/>
      <c r="AE16" s="260" t="s">
        <v>70</v>
      </c>
      <c r="AF16" s="488"/>
      <c r="AG16" s="471"/>
    </row>
    <row r="17" spans="1:33" s="35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168" t="str">
        <f>'1-1Y-2H-3N-BK-CTR-CUP-PRA680'!D17</f>
        <v>40C</v>
      </c>
      <c r="E17" s="168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2" t="str">
        <f>'1-1Y-2H-3N-BK-CTR-CUP-PRA680'!H17</f>
        <v>NB3385-XBK</v>
      </c>
      <c r="I17" s="368" t="str">
        <f>VLOOKUP(H17,TCVSD[],MATCH($L$11,TCVSD[#Headers],0),0)</f>
        <v>LP1743-ZCA</v>
      </c>
      <c r="J17" s="107">
        <v>18</v>
      </c>
      <c r="K17" s="39">
        <f>VLOOKUP(LEFT(H17,6)&amp;D17,Ydz[],MATCH($L$11,Ydz[#Headers],0),0)</f>
        <v>7.0999999999999994E-2</v>
      </c>
      <c r="L17" s="106">
        <f>((F17)*12)/J17</f>
        <v>16</v>
      </c>
      <c r="M17" s="107">
        <f>IFERROR(ROUNDUP(L17,0),0)</f>
        <v>16</v>
      </c>
      <c r="N17" s="81" t="str">
        <f>$E$7&amp;"-"&amp;$M$11&amp;AF17</f>
        <v>2202006US-CTRLI1</v>
      </c>
      <c r="O17" s="39">
        <f>L17/12*K17</f>
        <v>9.4666666666666649E-2</v>
      </c>
      <c r="P17" s="39">
        <f>IFERROR(O17*J17,0)</f>
        <v>1.7039999999999997</v>
      </c>
      <c r="Q17" s="108">
        <f>(R17+2/36)*J17</f>
        <v>8.6319999999999997</v>
      </c>
      <c r="R17" s="109">
        <v>0.42399999999999999</v>
      </c>
      <c r="S17" s="109">
        <f>(R17*J17)</f>
        <v>7.6319999999999997</v>
      </c>
      <c r="T17" s="371">
        <f>+(SUMIF(N:N,N17,P:P)-SUMIF(N:N,N17,S:S))/SUMIF(N:N,N17,P:P)</f>
        <v>0.25352112676056343</v>
      </c>
      <c r="U17" s="108">
        <f>F17*$E$12</f>
        <v>6.1919999999999996E-2</v>
      </c>
      <c r="V17" s="108">
        <f>F17*$E$13</f>
        <v>6.7580063999999995E-2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96</v>
      </c>
    </row>
    <row r="18" spans="1:33" s="35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168" t="str">
        <f>'1-1Y-2H-3N-BK-CTR-CUP-PRA680'!D18</f>
        <v>36D</v>
      </c>
      <c r="E18" s="168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2" t="str">
        <f>'1-1Y-2H-3N-BK-CTR-CUP-PRA680'!H18</f>
        <v>NB3385-XBK</v>
      </c>
      <c r="I18" s="368" t="str">
        <f>VLOOKUP(H18,TCVSD[],MATCH($L$11,TCVSD[#Headers],0),0)</f>
        <v>LP1743-ZCA</v>
      </c>
      <c r="J18" s="107">
        <v>18</v>
      </c>
      <c r="K18" s="39">
        <f>VLOOKUP(LEFT(H18,6)&amp;D18,Ydz[],MATCH($L$11,Ydz[#Headers],0),0)</f>
        <v>7.0999999999999994E-2</v>
      </c>
      <c r="L18" s="106">
        <f>((F18)*12)/J18</f>
        <v>14</v>
      </c>
      <c r="M18" s="107">
        <f t="shared" ref="M18:M52" si="0">IFERROR(ROUNDUP(L18,0),0)</f>
        <v>14</v>
      </c>
      <c r="N18" s="81" t="str">
        <f>$E$7&amp;"-"&amp;$M$11&amp;AF18</f>
        <v>2202006US-CTRLI1</v>
      </c>
      <c r="O18" s="39">
        <f>L18/12*K18</f>
        <v>8.2833333333333328E-2</v>
      </c>
      <c r="P18" s="39">
        <f>IFERROR(O18*J18,0)</f>
        <v>1.4909999999999999</v>
      </c>
      <c r="Q18" s="82"/>
      <c r="R18" s="82"/>
      <c r="S18" s="82"/>
      <c r="T18" s="111"/>
      <c r="U18" s="108">
        <f>F18*$E$12</f>
        <v>5.4179999999999999E-2</v>
      </c>
      <c r="V18" s="108">
        <f>F18*$E$13</f>
        <v>5.9132555999999996E-2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>+F18*12</f>
        <v>252</v>
      </c>
      <c r="AB18" s="166">
        <f>+M18*J18</f>
        <v>252</v>
      </c>
      <c r="AC18" s="166">
        <f>+AB18-AA18</f>
        <v>0</v>
      </c>
      <c r="AD18" s="167">
        <f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">+SUMIF(N:N,N18,M:M)*$L$12</f>
        <v>96</v>
      </c>
    </row>
    <row r="19" spans="1:33" s="35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168" t="str">
        <f>'1-1Y-2H-3N-BK-CTR-CUP-PRA680'!D19</f>
        <v>38D</v>
      </c>
      <c r="E19" s="168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2" t="str">
        <f>'1-1Y-2H-3N-BK-CTR-CUP-PRA680'!H19</f>
        <v>NB3385-XBK</v>
      </c>
      <c r="I19" s="368" t="str">
        <f>VLOOKUP(H19,TCVSD[],MATCH($L$11,TCVSD[#Headers],0),0)</f>
        <v>LP1743-ZCA</v>
      </c>
      <c r="J19" s="107">
        <v>18</v>
      </c>
      <c r="K19" s="39">
        <f>VLOOKUP(LEFT(H19,6)&amp;D19,Ydz[],MATCH($L$11,Ydz[#Headers],0),0)</f>
        <v>7.0999999999999994E-2</v>
      </c>
      <c r="L19" s="106">
        <f>((F19)*12)/J19</f>
        <v>18</v>
      </c>
      <c r="M19" s="107">
        <f t="shared" si="0"/>
        <v>18</v>
      </c>
      <c r="N19" s="81" t="str">
        <f>$E$7&amp;"-"&amp;$M$11&amp;AF19</f>
        <v>2202006US-CTRLI1</v>
      </c>
      <c r="O19" s="39">
        <f>L19/12*K19</f>
        <v>0.10649999999999998</v>
      </c>
      <c r="P19" s="39">
        <f>IFERROR(O19*J19,0)</f>
        <v>1.9169999999999998</v>
      </c>
      <c r="Q19" s="82"/>
      <c r="R19" s="82"/>
      <c r="S19" s="82"/>
      <c r="T19" s="111"/>
      <c r="U19" s="108">
        <f>F19*$E$12</f>
        <v>6.966E-2</v>
      </c>
      <c r="V19" s="108">
        <f>F19*$E$13</f>
        <v>7.6027572000000002E-2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>+F19*12</f>
        <v>324</v>
      </c>
      <c r="AB19" s="166">
        <f>+M19*J19</f>
        <v>324</v>
      </c>
      <c r="AC19" s="166">
        <f>+AB19-AA19</f>
        <v>0</v>
      </c>
      <c r="AD19" s="167">
        <f>+AC19/AA19</f>
        <v>0</v>
      </c>
      <c r="AE19" s="260">
        <f>+IF(B19&gt;0,MAX($AE$16:$AE18)+1,0)</f>
        <v>3</v>
      </c>
      <c r="AF19" s="261" t="s">
        <v>223</v>
      </c>
      <c r="AG19" s="183">
        <f t="shared" si="1"/>
        <v>96</v>
      </c>
    </row>
    <row r="20" spans="1:33" s="35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168" t="str">
        <f>'1-1Y-2H-3N-BK-CTR-CUP-PRA680'!D20</f>
        <v>42D</v>
      </c>
      <c r="E20" s="168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2" t="str">
        <f>'1-1Y-2H-3N-BK-CTR-CUP-PRA680'!H20</f>
        <v>NB3385-XBK</v>
      </c>
      <c r="I20" s="368" t="str">
        <f>VLOOKUP(H20,TCVSD[],MATCH($L$11,TCVSD[#Headers],0),0)</f>
        <v>LP1743-ZCA</v>
      </c>
      <c r="J20" s="107">
        <v>18</v>
      </c>
      <c r="K20" s="39">
        <f>VLOOKUP(LEFT(H20,6)&amp;D20,Ydz[],MATCH($L$11,Ydz[#Headers],0),0)</f>
        <v>7.0999999999999994E-2</v>
      </c>
      <c r="L20" s="106">
        <f>((F20)*12)/J20</f>
        <v>10</v>
      </c>
      <c r="M20" s="107">
        <f t="shared" si="0"/>
        <v>10</v>
      </c>
      <c r="N20" s="81" t="str">
        <f>$E$7&amp;"-"&amp;$M$11&amp;AF20</f>
        <v>2202006US-CTRLI1</v>
      </c>
      <c r="O20" s="39">
        <f>L20/12*K20</f>
        <v>5.9166666666666666E-2</v>
      </c>
      <c r="P20" s="39">
        <f>IFERROR(O20*J20,0)</f>
        <v>1.0649999999999999</v>
      </c>
      <c r="Q20" s="82"/>
      <c r="R20" s="82"/>
      <c r="S20" s="82"/>
      <c r="T20" s="111"/>
      <c r="U20" s="108">
        <f>F20*$E$12</f>
        <v>3.8699999999999998E-2</v>
      </c>
      <c r="V20" s="108">
        <f>F20*$E$13</f>
        <v>4.2237539999999997E-2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>+F20*12</f>
        <v>180</v>
      </c>
      <c r="AB20" s="166">
        <f>+M20*J20</f>
        <v>180</v>
      </c>
      <c r="AC20" s="166">
        <f>+AB20-AA20</f>
        <v>0</v>
      </c>
      <c r="AD20" s="167">
        <f>+AC20/AA20</f>
        <v>0</v>
      </c>
      <c r="AE20" s="260">
        <f>+IF(B20&gt;0,MAX($AE$16:$AE19)+1,0)</f>
        <v>4</v>
      </c>
      <c r="AF20" s="261" t="s">
        <v>223</v>
      </c>
      <c r="AG20" s="183">
        <f t="shared" si="1"/>
        <v>96</v>
      </c>
    </row>
    <row r="21" spans="1:33" s="35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168" t="str">
        <f>'1-1Y-2H-3N-BK-CTR-CUP-PRA680'!D21</f>
        <v>36DD</v>
      </c>
      <c r="E21" s="168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2" t="str">
        <f>'1-1Y-2H-3N-BK-CTR-CUP-PRA680'!H21</f>
        <v>NB3385-XBK</v>
      </c>
      <c r="I21" s="368" t="str">
        <f>VLOOKUP(H21,TCVSD[],MATCH($L$11,TCVSD[#Headers],0),0)</f>
        <v>LP1743-ZCA</v>
      </c>
      <c r="J21" s="107">
        <v>18</v>
      </c>
      <c r="K21" s="39">
        <f>VLOOKUP(LEFT(H21,6)&amp;D21,Ydz[],MATCH($L$11,Ydz[#Headers],0),0)</f>
        <v>7.0999999999999994E-2</v>
      </c>
      <c r="L21" s="106">
        <f>((F21)*12)/J21</f>
        <v>16</v>
      </c>
      <c r="M21" s="107">
        <f t="shared" si="0"/>
        <v>16</v>
      </c>
      <c r="N21" s="81" t="str">
        <f>$E$7&amp;"-"&amp;$M$11&amp;AF21</f>
        <v>2202006US-CTRLI1</v>
      </c>
      <c r="O21" s="39">
        <f>L21/12*K21</f>
        <v>9.4666666666666649E-2</v>
      </c>
      <c r="P21" s="39">
        <f>IFERROR(O21*J21,0)</f>
        <v>1.7039999999999997</v>
      </c>
      <c r="Q21" s="82"/>
      <c r="R21" s="82"/>
      <c r="S21" s="82"/>
      <c r="T21" s="111"/>
      <c r="U21" s="108">
        <f>F21*$E$12</f>
        <v>6.1919999999999996E-2</v>
      </c>
      <c r="V21" s="108">
        <f>F21*$E$13</f>
        <v>6.7580063999999995E-2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>+F21*12</f>
        <v>288</v>
      </c>
      <c r="AB21" s="166">
        <f>+M21*J21</f>
        <v>288</v>
      </c>
      <c r="AC21" s="166">
        <f>+AB21-AA21</f>
        <v>0</v>
      </c>
      <c r="AD21" s="167">
        <f>+AC21/AA21</f>
        <v>0</v>
      </c>
      <c r="AE21" s="260">
        <f>+IF(B21&gt;0,MAX($AE$16:$AE20)+1,0)</f>
        <v>5</v>
      </c>
      <c r="AF21" s="261" t="s">
        <v>223</v>
      </c>
      <c r="AG21" s="183">
        <f t="shared" si="1"/>
        <v>96</v>
      </c>
    </row>
    <row r="22" spans="1:33" s="35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168" t="str">
        <f>'1-1Y-2H-3N-BK-CTR-CUP-PRA680'!D22</f>
        <v>38DD</v>
      </c>
      <c r="E22" s="168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2" t="str">
        <f>'1-1Y-2H-3N-BK-CTR-CUP-PRA680'!H22</f>
        <v>NB3385-XBK</v>
      </c>
      <c r="I22" s="368" t="str">
        <f>VLOOKUP(H22,TCVSD[],MATCH($L$11,TCVSD[#Headers],0),0)</f>
        <v>LP1743-ZCA</v>
      </c>
      <c r="J22" s="107">
        <v>18</v>
      </c>
      <c r="K22" s="39">
        <f>VLOOKUP(LEFT(H22,6)&amp;D22,Ydz[],MATCH($L$11,Ydz[#Headers],0),0)</f>
        <v>7.0999999999999994E-2</v>
      </c>
      <c r="L22" s="106">
        <f t="shared" ref="L22:L33" si="2">((F22)*12)/J22</f>
        <v>22</v>
      </c>
      <c r="M22" s="107">
        <f t="shared" si="0"/>
        <v>22</v>
      </c>
      <c r="N22" s="81" t="str">
        <f t="shared" ref="N22:N33" si="3">$E$7&amp;"-"&amp;$M$11&amp;AF22</f>
        <v>2202006US-CTRLI1</v>
      </c>
      <c r="O22" s="39">
        <f t="shared" ref="O22:O33" si="4">L22/12*K22</f>
        <v>0.13016666666666665</v>
      </c>
      <c r="P22" s="39">
        <f t="shared" ref="P22:P33" si="5">IFERROR(O22*J22,0)</f>
        <v>2.343</v>
      </c>
      <c r="Q22" s="82"/>
      <c r="R22" s="82"/>
      <c r="S22" s="82"/>
      <c r="T22" s="111"/>
      <c r="U22" s="108">
        <f t="shared" ref="U22:U33" si="6">F22*$E$12</f>
        <v>8.5139999999999993E-2</v>
      </c>
      <c r="V22" s="108">
        <f t="shared" ref="V22:V33" si="7">F22*$E$13</f>
        <v>9.2922588E-2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ref="AA22:AA33" si="8">+F22*12</f>
        <v>396</v>
      </c>
      <c r="AB22" s="166">
        <f t="shared" ref="AB22:AB33" si="9">+M22*J22</f>
        <v>396</v>
      </c>
      <c r="AC22" s="166">
        <f t="shared" ref="AC22:AC33" si="10">+AB22-AA22</f>
        <v>0</v>
      </c>
      <c r="AD22" s="167">
        <f t="shared" ref="AD22:AD33" si="11">+AC22/AA22</f>
        <v>0</v>
      </c>
      <c r="AE22" s="260">
        <f>+IF(B22&gt;0,MAX($AE$16:$AE21)+1,0)</f>
        <v>6</v>
      </c>
      <c r="AF22" s="261" t="s">
        <v>223</v>
      </c>
      <c r="AG22" s="183">
        <f t="shared" si="1"/>
        <v>96</v>
      </c>
    </row>
    <row r="23" spans="1:33" s="35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168" t="e">
        <f>'1-1Y-2H-3N-BK-CTR-CUP-PRA680'!D23</f>
        <v>#N/A</v>
      </c>
      <c r="E23" s="168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2" t="e">
        <f>'1-1Y-2H-3N-BK-CTR-CUP-PRA680'!H23</f>
        <v>#N/A</v>
      </c>
      <c r="I23" s="368" t="e">
        <f>VLOOKUP(H23,TCVSD[],MATCH($L$11,TCVSD[#Headers],0),0)</f>
        <v>#N/A</v>
      </c>
      <c r="J23" s="107">
        <f>VLOOKUP($L$11,Table35[[SPREAD CODE]:[ply]],6,0)</f>
        <v>24</v>
      </c>
      <c r="K23" s="39" t="e">
        <f>VLOOKUP(LEFT(H23,6)&amp;D23,Ydz[],MATCH($L$11,Ydz[#Headers],0),0)</f>
        <v>#N/A</v>
      </c>
      <c r="L23" s="106" t="e">
        <f t="shared" si="2"/>
        <v>#N/A</v>
      </c>
      <c r="M23" s="107">
        <f t="shared" si="0"/>
        <v>0</v>
      </c>
      <c r="N23" s="81" t="str">
        <f t="shared" si="3"/>
        <v>2202006US-CTRLI1</v>
      </c>
      <c r="O23" s="39" t="e">
        <f t="shared" si="4"/>
        <v>#N/A</v>
      </c>
      <c r="P23" s="39">
        <f t="shared" si="5"/>
        <v>0</v>
      </c>
      <c r="Q23" s="82"/>
      <c r="R23" s="82"/>
      <c r="S23" s="82"/>
      <c r="T23" s="111"/>
      <c r="U23" s="108" t="e">
        <f t="shared" si="6"/>
        <v>#N/A</v>
      </c>
      <c r="V23" s="108" t="e">
        <f t="shared" si="7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8"/>
        <v>#N/A</v>
      </c>
      <c r="AB23" s="166">
        <f t="shared" si="9"/>
        <v>0</v>
      </c>
      <c r="AC23" s="166" t="e">
        <f t="shared" si="10"/>
        <v>#N/A</v>
      </c>
      <c r="AD23" s="167" t="e">
        <f t="shared" si="11"/>
        <v>#N/A</v>
      </c>
      <c r="AE23" s="260">
        <f>+IF(B23&gt;0,MAX($AE$16:$AE22)+1,0)</f>
        <v>0</v>
      </c>
      <c r="AF23" s="261" t="s">
        <v>223</v>
      </c>
      <c r="AG23" s="183">
        <f t="shared" si="1"/>
        <v>96</v>
      </c>
    </row>
    <row r="24" spans="1:33" s="35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168" t="e">
        <f>'1-1Y-2H-3N-BK-CTR-CUP-PRA680'!D24</f>
        <v>#N/A</v>
      </c>
      <c r="E24" s="168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2" t="e">
        <f>'1-1Y-2H-3N-BK-CTR-CUP-PRA680'!H24</f>
        <v>#N/A</v>
      </c>
      <c r="I24" s="368" t="e">
        <f>VLOOKUP(H24,TCVSD[],MATCH($L$11,TCVSD[#Headers],0),0)</f>
        <v>#N/A</v>
      </c>
      <c r="J24" s="107">
        <f>VLOOKUP($L$11,Table35[[SPREAD CODE]:[ply]],6,0)</f>
        <v>24</v>
      </c>
      <c r="K24" s="39" t="e">
        <f>VLOOKUP(LEFT(H24,6)&amp;D24,Ydz[],MATCH($L$11,Ydz[#Headers],0),0)</f>
        <v>#N/A</v>
      </c>
      <c r="L24" s="106" t="e">
        <f t="shared" si="2"/>
        <v>#N/A</v>
      </c>
      <c r="M24" s="107">
        <f t="shared" si="0"/>
        <v>0</v>
      </c>
      <c r="N24" s="81" t="str">
        <f t="shared" si="3"/>
        <v>2202006US-CTRLI1</v>
      </c>
      <c r="O24" s="39" t="e">
        <f t="shared" si="4"/>
        <v>#N/A</v>
      </c>
      <c r="P24" s="39">
        <f t="shared" si="5"/>
        <v>0</v>
      </c>
      <c r="Q24" s="82"/>
      <c r="R24" s="82"/>
      <c r="S24" s="82"/>
      <c r="T24" s="111"/>
      <c r="U24" s="108" t="e">
        <f t="shared" si="6"/>
        <v>#N/A</v>
      </c>
      <c r="V24" s="108" t="e">
        <f t="shared" si="7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8"/>
        <v>#N/A</v>
      </c>
      <c r="AB24" s="166">
        <f t="shared" si="9"/>
        <v>0</v>
      </c>
      <c r="AC24" s="166" t="e">
        <f t="shared" si="10"/>
        <v>#N/A</v>
      </c>
      <c r="AD24" s="167" t="e">
        <f t="shared" si="11"/>
        <v>#N/A</v>
      </c>
      <c r="AE24" s="260">
        <f>+IF(B24&gt;0,MAX($AE$16:$AE23)+1,0)</f>
        <v>0</v>
      </c>
      <c r="AF24" s="261" t="s">
        <v>223</v>
      </c>
      <c r="AG24" s="183">
        <f t="shared" si="1"/>
        <v>96</v>
      </c>
    </row>
    <row r="25" spans="1:33" s="35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168" t="e">
        <f>'1-1Y-2H-3N-BK-CTR-CUP-PRA680'!D25</f>
        <v>#N/A</v>
      </c>
      <c r="E25" s="168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2" t="e">
        <f>'1-1Y-2H-3N-BK-CTR-CUP-PRA680'!H25</f>
        <v>#N/A</v>
      </c>
      <c r="I25" s="368" t="e">
        <f>VLOOKUP(H25,TCVSD[],MATCH($L$11,TCVSD[#Headers],0),0)</f>
        <v>#N/A</v>
      </c>
      <c r="J25" s="107">
        <f>VLOOKUP($L$11,Table35[[SPREAD CODE]:[ply]],6,0)</f>
        <v>24</v>
      </c>
      <c r="K25" s="39" t="e">
        <f>VLOOKUP(LEFT(H25,6)&amp;D25,Ydz[],MATCH($L$11,Ydz[#Headers],0),0)</f>
        <v>#N/A</v>
      </c>
      <c r="L25" s="106" t="e">
        <f t="shared" si="2"/>
        <v>#N/A</v>
      </c>
      <c r="M25" s="107">
        <f t="shared" si="0"/>
        <v>0</v>
      </c>
      <c r="N25" s="81" t="str">
        <f t="shared" si="3"/>
        <v>2202006US-CTRLI1</v>
      </c>
      <c r="O25" s="39" t="e">
        <f t="shared" si="4"/>
        <v>#N/A</v>
      </c>
      <c r="P25" s="39">
        <f t="shared" si="5"/>
        <v>0</v>
      </c>
      <c r="Q25" s="82"/>
      <c r="R25" s="82"/>
      <c r="S25" s="82"/>
      <c r="T25" s="111"/>
      <c r="U25" s="108" t="e">
        <f t="shared" si="6"/>
        <v>#N/A</v>
      </c>
      <c r="V25" s="108" t="e">
        <f t="shared" si="7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8"/>
        <v>#N/A</v>
      </c>
      <c r="AB25" s="166">
        <f t="shared" si="9"/>
        <v>0</v>
      </c>
      <c r="AC25" s="166" t="e">
        <f t="shared" si="10"/>
        <v>#N/A</v>
      </c>
      <c r="AD25" s="167" t="e">
        <f t="shared" si="11"/>
        <v>#N/A</v>
      </c>
      <c r="AE25" s="260">
        <f>+IF(B25&gt;0,MAX($AE$16:$AE24)+1,0)</f>
        <v>0</v>
      </c>
      <c r="AF25" s="261" t="s">
        <v>223</v>
      </c>
      <c r="AG25" s="183">
        <f t="shared" si="1"/>
        <v>96</v>
      </c>
    </row>
    <row r="26" spans="1:33" s="35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168" t="e">
        <f>'1-1Y-2H-3N-BK-CTR-CUP-PRA680'!D26</f>
        <v>#N/A</v>
      </c>
      <c r="E26" s="168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2" t="e">
        <f>'1-1Y-2H-3N-BK-CTR-CUP-PRA680'!H26</f>
        <v>#N/A</v>
      </c>
      <c r="I26" s="368" t="e">
        <f>VLOOKUP(H26,TCVSD[],MATCH($L$11,TCVSD[#Headers],0),0)</f>
        <v>#N/A</v>
      </c>
      <c r="J26" s="107">
        <f>VLOOKUP($L$11,Table35[[SPREAD CODE]:[ply]],6,0)</f>
        <v>24</v>
      </c>
      <c r="K26" s="39" t="e">
        <f>VLOOKUP(LEFT(H26,6)&amp;D26,Ydz[],MATCH($L$11,Ydz[#Headers],0),0)</f>
        <v>#N/A</v>
      </c>
      <c r="L26" s="106" t="e">
        <f t="shared" si="2"/>
        <v>#N/A</v>
      </c>
      <c r="M26" s="107">
        <f t="shared" si="0"/>
        <v>0</v>
      </c>
      <c r="N26" s="81" t="str">
        <f t="shared" si="3"/>
        <v>2202006US-CTRLI1</v>
      </c>
      <c r="O26" s="39" t="e">
        <f t="shared" si="4"/>
        <v>#N/A</v>
      </c>
      <c r="P26" s="39">
        <f t="shared" si="5"/>
        <v>0</v>
      </c>
      <c r="Q26" s="82"/>
      <c r="R26" s="82"/>
      <c r="S26" s="82"/>
      <c r="T26" s="111"/>
      <c r="U26" s="108" t="e">
        <f t="shared" si="6"/>
        <v>#N/A</v>
      </c>
      <c r="V26" s="108" t="e">
        <f t="shared" si="7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8"/>
        <v>#N/A</v>
      </c>
      <c r="AB26" s="166">
        <f t="shared" si="9"/>
        <v>0</v>
      </c>
      <c r="AC26" s="166" t="e">
        <f t="shared" si="10"/>
        <v>#N/A</v>
      </c>
      <c r="AD26" s="167" t="e">
        <f t="shared" si="11"/>
        <v>#N/A</v>
      </c>
      <c r="AE26" s="260">
        <f>+IF(B26&gt;0,MAX($AE$16:$AE25)+1,0)</f>
        <v>0</v>
      </c>
      <c r="AF26" s="261" t="s">
        <v>223</v>
      </c>
      <c r="AG26" s="183">
        <f t="shared" si="1"/>
        <v>96</v>
      </c>
    </row>
    <row r="27" spans="1:33" s="35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168" t="e">
        <f>'1-1Y-2H-3N-BK-CTR-CUP-PRA680'!D27</f>
        <v>#N/A</v>
      </c>
      <c r="E27" s="168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2" t="e">
        <f>'1-1Y-2H-3N-BK-CTR-CUP-PRA680'!H27</f>
        <v>#N/A</v>
      </c>
      <c r="I27" s="368" t="e">
        <f>VLOOKUP(H27,TCVSD[],MATCH($L$11,TCVSD[#Headers],0),0)</f>
        <v>#N/A</v>
      </c>
      <c r="J27" s="107">
        <f>VLOOKUP($L$11,Table35[[SPREAD CODE]:[ply]],6,0)</f>
        <v>24</v>
      </c>
      <c r="K27" s="39" t="e">
        <f>VLOOKUP(LEFT(H27,6)&amp;D27,Ydz[],MATCH($L$11,Ydz[#Headers],0),0)</f>
        <v>#N/A</v>
      </c>
      <c r="L27" s="106" t="e">
        <f t="shared" si="2"/>
        <v>#N/A</v>
      </c>
      <c r="M27" s="107">
        <f t="shared" si="0"/>
        <v>0</v>
      </c>
      <c r="N27" s="81" t="str">
        <f t="shared" si="3"/>
        <v>2202006US-CTRLI1</v>
      </c>
      <c r="O27" s="39" t="e">
        <f t="shared" si="4"/>
        <v>#N/A</v>
      </c>
      <c r="P27" s="39">
        <f t="shared" si="5"/>
        <v>0</v>
      </c>
      <c r="Q27" s="82"/>
      <c r="R27" s="82"/>
      <c r="S27" s="82"/>
      <c r="T27" s="111"/>
      <c r="U27" s="108" t="e">
        <f t="shared" si="6"/>
        <v>#N/A</v>
      </c>
      <c r="V27" s="108" t="e">
        <f t="shared" si="7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8"/>
        <v>#N/A</v>
      </c>
      <c r="AB27" s="166">
        <f t="shared" si="9"/>
        <v>0</v>
      </c>
      <c r="AC27" s="166" t="e">
        <f t="shared" si="10"/>
        <v>#N/A</v>
      </c>
      <c r="AD27" s="167" t="e">
        <f t="shared" si="11"/>
        <v>#N/A</v>
      </c>
      <c r="AE27" s="260">
        <f>+IF(B27&gt;0,MAX($AE$16:$AE26)+1,0)</f>
        <v>0</v>
      </c>
      <c r="AF27" s="261" t="s">
        <v>223</v>
      </c>
      <c r="AG27" s="183">
        <f t="shared" si="1"/>
        <v>96</v>
      </c>
    </row>
    <row r="28" spans="1:33" s="35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168" t="e">
        <f>'1-1Y-2H-3N-BK-CTR-CUP-PRA680'!D28</f>
        <v>#N/A</v>
      </c>
      <c r="E28" s="168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2" t="e">
        <f>'1-1Y-2H-3N-BK-CTR-CUP-PRA680'!H28</f>
        <v>#N/A</v>
      </c>
      <c r="I28" s="368" t="e">
        <f>VLOOKUP(H28,TCVSD[],MATCH($L$11,TCVSD[#Headers],0),0)</f>
        <v>#N/A</v>
      </c>
      <c r="J28" s="107">
        <f>VLOOKUP($L$11,Table35[[SPREAD CODE]:[ply]],6,0)</f>
        <v>24</v>
      </c>
      <c r="K28" s="39" t="e">
        <f>VLOOKUP(LEFT(H28,6)&amp;D28,Ydz[],MATCH($L$11,Ydz[#Headers],0),0)</f>
        <v>#N/A</v>
      </c>
      <c r="L28" s="106" t="e">
        <f t="shared" si="2"/>
        <v>#N/A</v>
      </c>
      <c r="M28" s="107">
        <f t="shared" si="0"/>
        <v>0</v>
      </c>
      <c r="N28" s="81" t="str">
        <f t="shared" si="3"/>
        <v>2202006US-CTRLI1</v>
      </c>
      <c r="O28" s="39" t="e">
        <f t="shared" si="4"/>
        <v>#N/A</v>
      </c>
      <c r="P28" s="39">
        <f t="shared" si="5"/>
        <v>0</v>
      </c>
      <c r="Q28" s="82"/>
      <c r="R28" s="82"/>
      <c r="S28" s="82"/>
      <c r="T28" s="111"/>
      <c r="U28" s="108" t="e">
        <f t="shared" si="6"/>
        <v>#N/A</v>
      </c>
      <c r="V28" s="108" t="e">
        <f t="shared" si="7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8"/>
        <v>#N/A</v>
      </c>
      <c r="AB28" s="166">
        <f t="shared" si="9"/>
        <v>0</v>
      </c>
      <c r="AC28" s="166" t="e">
        <f t="shared" si="10"/>
        <v>#N/A</v>
      </c>
      <c r="AD28" s="167" t="e">
        <f t="shared" si="11"/>
        <v>#N/A</v>
      </c>
      <c r="AE28" s="260">
        <f>+IF(B28&gt;0,MAX($AE$16:$AE27)+1,0)</f>
        <v>0</v>
      </c>
      <c r="AF28" s="261" t="s">
        <v>223</v>
      </c>
      <c r="AG28" s="183">
        <f t="shared" si="1"/>
        <v>96</v>
      </c>
    </row>
    <row r="29" spans="1:33" s="35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168" t="e">
        <f>'1-1Y-2H-3N-BK-CTR-CUP-PRA680'!D29</f>
        <v>#N/A</v>
      </c>
      <c r="E29" s="168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2" t="e">
        <f>'1-1Y-2H-3N-BK-CTR-CUP-PRA680'!H29</f>
        <v>#N/A</v>
      </c>
      <c r="I29" s="368" t="e">
        <f>VLOOKUP(H29,TCVSD[],MATCH($L$11,TCVSD[#Headers],0),0)</f>
        <v>#N/A</v>
      </c>
      <c r="J29" s="107">
        <f>VLOOKUP($L$11,Table35[[SPREAD CODE]:[ply]],6,0)</f>
        <v>24</v>
      </c>
      <c r="K29" s="39" t="e">
        <f>VLOOKUP(LEFT(H29,6)&amp;D29,Ydz[],MATCH($L$11,Ydz[#Headers],0),0)</f>
        <v>#N/A</v>
      </c>
      <c r="L29" s="106" t="e">
        <f t="shared" si="2"/>
        <v>#N/A</v>
      </c>
      <c r="M29" s="107">
        <f t="shared" si="0"/>
        <v>0</v>
      </c>
      <c r="N29" s="81" t="str">
        <f t="shared" si="3"/>
        <v>2202006US-CTRLI1</v>
      </c>
      <c r="O29" s="39" t="e">
        <f t="shared" si="4"/>
        <v>#N/A</v>
      </c>
      <c r="P29" s="39">
        <f t="shared" si="5"/>
        <v>0</v>
      </c>
      <c r="Q29" s="82"/>
      <c r="R29" s="82"/>
      <c r="S29" s="82"/>
      <c r="T29" s="111"/>
      <c r="U29" s="108" t="e">
        <f t="shared" si="6"/>
        <v>#N/A</v>
      </c>
      <c r="V29" s="108" t="e">
        <f t="shared" si="7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8"/>
        <v>#N/A</v>
      </c>
      <c r="AB29" s="166">
        <f t="shared" si="9"/>
        <v>0</v>
      </c>
      <c r="AC29" s="166" t="e">
        <f t="shared" si="10"/>
        <v>#N/A</v>
      </c>
      <c r="AD29" s="167" t="e">
        <f t="shared" si="11"/>
        <v>#N/A</v>
      </c>
      <c r="AE29" s="260">
        <f>+IF(B29&gt;0,MAX($AE$16:$AE28)+1,0)</f>
        <v>0</v>
      </c>
      <c r="AF29" s="261" t="s">
        <v>223</v>
      </c>
      <c r="AG29" s="183">
        <f t="shared" si="1"/>
        <v>96</v>
      </c>
    </row>
    <row r="30" spans="1:33" s="35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168" t="e">
        <f>'1-1Y-2H-3N-BK-CTR-CUP-PRA680'!D30</f>
        <v>#N/A</v>
      </c>
      <c r="E30" s="168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2" t="e">
        <f>'1-1Y-2H-3N-BK-CTR-CUP-PRA680'!H30</f>
        <v>#N/A</v>
      </c>
      <c r="I30" s="368" t="e">
        <f>VLOOKUP(H30,TCVSD[],MATCH($L$11,TCVSD[#Headers],0),0)</f>
        <v>#N/A</v>
      </c>
      <c r="J30" s="107">
        <f>VLOOKUP($L$11,Table35[[SPREAD CODE]:[ply]],6,0)</f>
        <v>24</v>
      </c>
      <c r="K30" s="39" t="e">
        <f>VLOOKUP(LEFT(H30,6)&amp;D30,Ydz[],MATCH($L$11,Ydz[#Headers],0),0)</f>
        <v>#N/A</v>
      </c>
      <c r="L30" s="106" t="e">
        <f t="shared" si="2"/>
        <v>#N/A</v>
      </c>
      <c r="M30" s="107">
        <f t="shared" si="0"/>
        <v>0</v>
      </c>
      <c r="N30" s="81" t="str">
        <f t="shared" si="3"/>
        <v>2202006US-CTRLI1</v>
      </c>
      <c r="O30" s="39" t="e">
        <f t="shared" si="4"/>
        <v>#N/A</v>
      </c>
      <c r="P30" s="39">
        <f t="shared" si="5"/>
        <v>0</v>
      </c>
      <c r="Q30" s="82"/>
      <c r="R30" s="82"/>
      <c r="S30" s="82"/>
      <c r="T30" s="111"/>
      <c r="U30" s="108" t="e">
        <f t="shared" si="6"/>
        <v>#N/A</v>
      </c>
      <c r="V30" s="108" t="e">
        <f t="shared" si="7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8"/>
        <v>#N/A</v>
      </c>
      <c r="AB30" s="166">
        <f t="shared" si="9"/>
        <v>0</v>
      </c>
      <c r="AC30" s="166" t="e">
        <f t="shared" si="10"/>
        <v>#N/A</v>
      </c>
      <c r="AD30" s="167" t="e">
        <f t="shared" si="11"/>
        <v>#N/A</v>
      </c>
      <c r="AE30" s="260">
        <f>+IF(B30&gt;0,MAX($AE$16:$AE29)+1,0)</f>
        <v>0</v>
      </c>
      <c r="AF30" s="261" t="s">
        <v>223</v>
      </c>
      <c r="AG30" s="183">
        <f t="shared" si="1"/>
        <v>96</v>
      </c>
    </row>
    <row r="31" spans="1:33" s="35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168" t="e">
        <f>'1-1Y-2H-3N-BK-CTR-CUP-PRA680'!D31</f>
        <v>#N/A</v>
      </c>
      <c r="E31" s="168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2" t="e">
        <f>'1-1Y-2H-3N-BK-CTR-CUP-PRA680'!H31</f>
        <v>#N/A</v>
      </c>
      <c r="I31" s="368" t="e">
        <f>VLOOKUP(H31,TCVSD[],MATCH($L$11,TCVSD[#Headers],0),0)</f>
        <v>#N/A</v>
      </c>
      <c r="J31" s="107">
        <f>VLOOKUP($L$11,Table35[[SPREAD CODE]:[ply]],6,0)</f>
        <v>24</v>
      </c>
      <c r="K31" s="39" t="e">
        <f>VLOOKUP(LEFT(H31,6)&amp;D31,Ydz[],MATCH($L$11,Ydz[#Headers],0),0)</f>
        <v>#N/A</v>
      </c>
      <c r="L31" s="106" t="e">
        <f t="shared" si="2"/>
        <v>#N/A</v>
      </c>
      <c r="M31" s="107">
        <f t="shared" si="0"/>
        <v>0</v>
      </c>
      <c r="N31" s="81" t="str">
        <f t="shared" si="3"/>
        <v>2202006US-CTRLI1</v>
      </c>
      <c r="O31" s="39" t="e">
        <f t="shared" si="4"/>
        <v>#N/A</v>
      </c>
      <c r="P31" s="39">
        <f t="shared" si="5"/>
        <v>0</v>
      </c>
      <c r="Q31" s="82"/>
      <c r="R31" s="82"/>
      <c r="S31" s="82"/>
      <c r="T31" s="111"/>
      <c r="U31" s="108" t="e">
        <f t="shared" si="6"/>
        <v>#N/A</v>
      </c>
      <c r="V31" s="108" t="e">
        <f t="shared" si="7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8"/>
        <v>#N/A</v>
      </c>
      <c r="AB31" s="166">
        <f t="shared" si="9"/>
        <v>0</v>
      </c>
      <c r="AC31" s="166" t="e">
        <f t="shared" si="10"/>
        <v>#N/A</v>
      </c>
      <c r="AD31" s="167" t="e">
        <f t="shared" si="11"/>
        <v>#N/A</v>
      </c>
      <c r="AE31" s="260">
        <f>+IF(B31&gt;0,MAX($AE$16:$AE30)+1,0)</f>
        <v>0</v>
      </c>
      <c r="AF31" s="261" t="s">
        <v>223</v>
      </c>
      <c r="AG31" s="183">
        <f t="shared" si="1"/>
        <v>96</v>
      </c>
    </row>
    <row r="32" spans="1:33" s="35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168" t="e">
        <f>'1-1Y-2H-3N-BK-CTR-CUP-PRA680'!D32</f>
        <v>#N/A</v>
      </c>
      <c r="E32" s="168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2" t="e">
        <f>'1-1Y-2H-3N-BK-CTR-CUP-PRA680'!H32</f>
        <v>#N/A</v>
      </c>
      <c r="I32" s="368" t="e">
        <f>VLOOKUP(H32,TCVSD[],MATCH($L$11,TCVSD[#Headers],0),0)</f>
        <v>#N/A</v>
      </c>
      <c r="J32" s="107">
        <f>VLOOKUP($L$11,Table35[[SPREAD CODE]:[ply]],6,0)</f>
        <v>24</v>
      </c>
      <c r="K32" s="39" t="e">
        <f>VLOOKUP(LEFT(H32,6)&amp;D32,Ydz[],MATCH($L$11,Ydz[#Headers],0),0)</f>
        <v>#N/A</v>
      </c>
      <c r="L32" s="106" t="e">
        <f t="shared" si="2"/>
        <v>#N/A</v>
      </c>
      <c r="M32" s="107">
        <f t="shared" si="0"/>
        <v>0</v>
      </c>
      <c r="N32" s="81" t="str">
        <f t="shared" si="3"/>
        <v>2202006US-CTRLI1</v>
      </c>
      <c r="O32" s="39" t="e">
        <f t="shared" si="4"/>
        <v>#N/A</v>
      </c>
      <c r="P32" s="39">
        <f t="shared" si="5"/>
        <v>0</v>
      </c>
      <c r="Q32" s="82"/>
      <c r="R32" s="82"/>
      <c r="S32" s="82"/>
      <c r="T32" s="111"/>
      <c r="U32" s="108" t="e">
        <f t="shared" si="6"/>
        <v>#N/A</v>
      </c>
      <c r="V32" s="108" t="e">
        <f t="shared" si="7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8"/>
        <v>#N/A</v>
      </c>
      <c r="AB32" s="166">
        <f t="shared" si="9"/>
        <v>0</v>
      </c>
      <c r="AC32" s="166" t="e">
        <f t="shared" si="10"/>
        <v>#N/A</v>
      </c>
      <c r="AD32" s="167" t="e">
        <f t="shared" si="11"/>
        <v>#N/A</v>
      </c>
      <c r="AE32" s="260">
        <f>+IF(B32&gt;0,MAX($AE$16:$AE31)+1,0)</f>
        <v>0</v>
      </c>
      <c r="AF32" s="261" t="s">
        <v>223</v>
      </c>
      <c r="AG32" s="183">
        <f t="shared" si="1"/>
        <v>96</v>
      </c>
    </row>
    <row r="33" spans="1:33" s="35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168" t="e">
        <f>'1-1Y-2H-3N-BK-CTR-CUP-PRA680'!D33</f>
        <v>#N/A</v>
      </c>
      <c r="E33" s="168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2" t="e">
        <f>'1-1Y-2H-3N-BK-CTR-CUP-PRA680'!H33</f>
        <v>#N/A</v>
      </c>
      <c r="I33" s="368" t="e">
        <f>VLOOKUP(H33,TCVSD[],MATCH($L$11,TCVSD[#Headers],0),0)</f>
        <v>#N/A</v>
      </c>
      <c r="J33" s="107">
        <f>VLOOKUP($L$11,Table35[[SPREAD CODE]:[ply]],6,0)</f>
        <v>24</v>
      </c>
      <c r="K33" s="39" t="e">
        <f>VLOOKUP(LEFT(H33,6)&amp;D33,Ydz[],MATCH($L$11,Ydz[#Headers],0),0)</f>
        <v>#N/A</v>
      </c>
      <c r="L33" s="106" t="e">
        <f t="shared" si="2"/>
        <v>#N/A</v>
      </c>
      <c r="M33" s="107">
        <f t="shared" si="0"/>
        <v>0</v>
      </c>
      <c r="N33" s="81" t="str">
        <f t="shared" si="3"/>
        <v>2202006US-CTRLI1</v>
      </c>
      <c r="O33" s="39" t="e">
        <f t="shared" si="4"/>
        <v>#N/A</v>
      </c>
      <c r="P33" s="39">
        <f t="shared" si="5"/>
        <v>0</v>
      </c>
      <c r="Q33" s="82"/>
      <c r="R33" s="82"/>
      <c r="S33" s="82"/>
      <c r="T33" s="111"/>
      <c r="U33" s="108" t="e">
        <f t="shared" si="6"/>
        <v>#N/A</v>
      </c>
      <c r="V33" s="108" t="e">
        <f t="shared" si="7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8"/>
        <v>#N/A</v>
      </c>
      <c r="AB33" s="166">
        <f t="shared" si="9"/>
        <v>0</v>
      </c>
      <c r="AC33" s="166" t="e">
        <f t="shared" si="10"/>
        <v>#N/A</v>
      </c>
      <c r="AD33" s="167" t="e">
        <f t="shared" si="11"/>
        <v>#N/A</v>
      </c>
      <c r="AE33" s="260">
        <f>+IF(B33&gt;0,MAX($AE$16:$AE32)+1,0)</f>
        <v>0</v>
      </c>
      <c r="AF33" s="261" t="s">
        <v>223</v>
      </c>
      <c r="AG33" s="183">
        <f t="shared" si="1"/>
        <v>96</v>
      </c>
    </row>
    <row r="34" spans="1:33" s="35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168" t="e">
        <f>'1-1Y-2H-3N-BK-CTR-CUP-PRA680'!D34</f>
        <v>#N/A</v>
      </c>
      <c r="E34" s="168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2" t="e">
        <f>'1-1Y-2H-3N-BK-CTR-CUP-PRA680'!H34</f>
        <v>#N/A</v>
      </c>
      <c r="I34" s="368" t="e">
        <f>VLOOKUP(H34,TCVSD[],MATCH($L$11,TCVSD[#Headers],0),0)</f>
        <v>#N/A</v>
      </c>
      <c r="J34" s="107">
        <f>VLOOKUP($L$11,Table35[[SPREAD CODE]:[ply]],6,0)</f>
        <v>24</v>
      </c>
      <c r="K34" s="39" t="e">
        <f>VLOOKUP(LEFT(H34,6)&amp;D34,Ydz[],MATCH($L$11,Ydz[#Headers],0),0)</f>
        <v>#N/A</v>
      </c>
      <c r="L34" s="106" t="e">
        <f t="shared" ref="L34:L52" si="12">((F34)*12)/J34</f>
        <v>#N/A</v>
      </c>
      <c r="M34" s="107">
        <f t="shared" si="0"/>
        <v>0</v>
      </c>
      <c r="N34" s="81" t="str">
        <f t="shared" ref="N34:N52" si="13">$E$7&amp;"-"&amp;$M$11&amp;AF34</f>
        <v>2202006US-CTRLI1</v>
      </c>
      <c r="O34" s="39" t="e">
        <f t="shared" ref="O34:O52" si="14">L34/12*K34</f>
        <v>#N/A</v>
      </c>
      <c r="P34" s="39">
        <f t="shared" ref="P34:P52" si="15">IFERROR(O34*J34,0)</f>
        <v>0</v>
      </c>
      <c r="Q34" s="82"/>
      <c r="R34" s="82"/>
      <c r="S34" s="82"/>
      <c r="T34" s="111"/>
      <c r="U34" s="108" t="e">
        <f t="shared" ref="U34:U52" si="16">F34*$E$12</f>
        <v>#N/A</v>
      </c>
      <c r="V34" s="108" t="e">
        <f t="shared" ref="V34:V52" si="17">F34*$E$13</f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ref="AA34:AA52" si="18">+F34*12</f>
        <v>#N/A</v>
      </c>
      <c r="AB34" s="166">
        <f t="shared" ref="AB34:AB52" si="19">+M34*J34</f>
        <v>0</v>
      </c>
      <c r="AC34" s="166" t="e">
        <f t="shared" ref="AC34:AC52" si="20">+AB34-AA34</f>
        <v>#N/A</v>
      </c>
      <c r="AD34" s="167" t="e">
        <f t="shared" ref="AD34:AD52" si="21">+AC34/AA34</f>
        <v>#N/A</v>
      </c>
      <c r="AE34" s="260">
        <f>+IF(B34&gt;0,MAX($AE$16:$AE33)+1,0)</f>
        <v>0</v>
      </c>
      <c r="AF34" s="261" t="s">
        <v>223</v>
      </c>
      <c r="AG34" s="183">
        <f t="shared" si="1"/>
        <v>96</v>
      </c>
    </row>
    <row r="35" spans="1:33" s="35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168" t="e">
        <f>'1-1Y-2H-3N-BK-CTR-CUP-PRA680'!D35</f>
        <v>#N/A</v>
      </c>
      <c r="E35" s="168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2" t="e">
        <f>'1-1Y-2H-3N-BK-CTR-CUP-PRA680'!H35</f>
        <v>#N/A</v>
      </c>
      <c r="I35" s="368" t="e">
        <f>VLOOKUP(H35,TCVSD[],MATCH($L$11,TCVSD[#Headers],0),0)</f>
        <v>#N/A</v>
      </c>
      <c r="J35" s="107">
        <f>VLOOKUP($L$11,Table35[[SPREAD CODE]:[ply]],6,0)</f>
        <v>24</v>
      </c>
      <c r="K35" s="39" t="e">
        <f>VLOOKUP(LEFT(H35,6)&amp;D35,Ydz[],MATCH($L$11,Ydz[#Headers],0),0)</f>
        <v>#N/A</v>
      </c>
      <c r="L35" s="106" t="e">
        <f t="shared" si="12"/>
        <v>#N/A</v>
      </c>
      <c r="M35" s="107">
        <f t="shared" si="0"/>
        <v>0</v>
      </c>
      <c r="N35" s="81" t="str">
        <f t="shared" si="13"/>
        <v>2202006US-CTRLI1</v>
      </c>
      <c r="O35" s="39" t="e">
        <f t="shared" si="14"/>
        <v>#N/A</v>
      </c>
      <c r="P35" s="39">
        <f t="shared" si="15"/>
        <v>0</v>
      </c>
      <c r="Q35" s="82"/>
      <c r="R35" s="82"/>
      <c r="S35" s="82"/>
      <c r="T35" s="111"/>
      <c r="U35" s="108" t="e">
        <f t="shared" si="16"/>
        <v>#N/A</v>
      </c>
      <c r="V35" s="108" t="e">
        <f t="shared" si="17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18"/>
        <v>#N/A</v>
      </c>
      <c r="AB35" s="166">
        <f t="shared" si="19"/>
        <v>0</v>
      </c>
      <c r="AC35" s="166" t="e">
        <f t="shared" si="20"/>
        <v>#N/A</v>
      </c>
      <c r="AD35" s="167" t="e">
        <f t="shared" si="21"/>
        <v>#N/A</v>
      </c>
      <c r="AE35" s="260">
        <f>+IF(B35&gt;0,MAX($AE$16:$AE34)+1,0)</f>
        <v>0</v>
      </c>
      <c r="AF35" s="261" t="s">
        <v>223</v>
      </c>
      <c r="AG35" s="183">
        <f t="shared" si="1"/>
        <v>96</v>
      </c>
    </row>
    <row r="36" spans="1:33" s="35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168" t="e">
        <f>'1-1Y-2H-3N-BK-CTR-CUP-PRA680'!D36</f>
        <v>#N/A</v>
      </c>
      <c r="E36" s="168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2" t="e">
        <f>'1-1Y-2H-3N-BK-CTR-CUP-PRA680'!H36</f>
        <v>#N/A</v>
      </c>
      <c r="I36" s="368" t="e">
        <f>VLOOKUP(H36,TCVSD[],MATCH($L$11,TCVSD[#Headers],0),0)</f>
        <v>#N/A</v>
      </c>
      <c r="J36" s="107">
        <f>VLOOKUP($L$11,Table35[[SPREAD CODE]:[ply]],6,0)</f>
        <v>24</v>
      </c>
      <c r="K36" s="39" t="e">
        <f>VLOOKUP(LEFT(H36,6)&amp;D36,Ydz[],MATCH($L$11,Ydz[#Headers],0),0)</f>
        <v>#N/A</v>
      </c>
      <c r="L36" s="106" t="e">
        <f t="shared" si="12"/>
        <v>#N/A</v>
      </c>
      <c r="M36" s="107">
        <f t="shared" si="0"/>
        <v>0</v>
      </c>
      <c r="N36" s="81" t="str">
        <f t="shared" si="13"/>
        <v>2202006US-CTRLI1</v>
      </c>
      <c r="O36" s="39" t="e">
        <f t="shared" si="14"/>
        <v>#N/A</v>
      </c>
      <c r="P36" s="39">
        <f t="shared" si="15"/>
        <v>0</v>
      </c>
      <c r="Q36" s="82"/>
      <c r="R36" s="82"/>
      <c r="S36" s="82"/>
      <c r="T36" s="111"/>
      <c r="U36" s="108" t="e">
        <f t="shared" si="16"/>
        <v>#N/A</v>
      </c>
      <c r="V36" s="108" t="e">
        <f t="shared" si="17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18"/>
        <v>#N/A</v>
      </c>
      <c r="AB36" s="166">
        <f t="shared" si="19"/>
        <v>0</v>
      </c>
      <c r="AC36" s="166" t="e">
        <f t="shared" si="20"/>
        <v>#N/A</v>
      </c>
      <c r="AD36" s="167" t="e">
        <f t="shared" si="21"/>
        <v>#N/A</v>
      </c>
      <c r="AE36" s="260">
        <f>+IF(B36&gt;0,MAX($AE$16:$AE35)+1,0)</f>
        <v>0</v>
      </c>
      <c r="AF36" s="261" t="s">
        <v>223</v>
      </c>
      <c r="AG36" s="183">
        <f t="shared" si="1"/>
        <v>96</v>
      </c>
    </row>
    <row r="37" spans="1:33" s="35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168" t="e">
        <f>'1-1Y-2H-3N-BK-CTR-CUP-PRA680'!D37</f>
        <v>#N/A</v>
      </c>
      <c r="E37" s="168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2" t="e">
        <f>'1-1Y-2H-3N-BK-CTR-CUP-PRA680'!H37</f>
        <v>#N/A</v>
      </c>
      <c r="I37" s="368" t="e">
        <f>VLOOKUP(H37,TCVSD[],MATCH($L$11,TCVSD[#Headers],0),0)</f>
        <v>#N/A</v>
      </c>
      <c r="J37" s="107">
        <f>VLOOKUP($L$11,Table35[[SPREAD CODE]:[ply]],6,0)</f>
        <v>24</v>
      </c>
      <c r="K37" s="39" t="e">
        <f>VLOOKUP(LEFT(H37,6)&amp;D37,Ydz[],MATCH($L$11,Ydz[#Headers],0),0)</f>
        <v>#N/A</v>
      </c>
      <c r="L37" s="106" t="e">
        <f t="shared" si="12"/>
        <v>#N/A</v>
      </c>
      <c r="M37" s="107">
        <f t="shared" si="0"/>
        <v>0</v>
      </c>
      <c r="N37" s="81" t="str">
        <f t="shared" si="13"/>
        <v>2202006US-CTRLI1</v>
      </c>
      <c r="O37" s="39" t="e">
        <f t="shared" si="14"/>
        <v>#N/A</v>
      </c>
      <c r="P37" s="39">
        <f t="shared" si="15"/>
        <v>0</v>
      </c>
      <c r="Q37" s="82"/>
      <c r="R37" s="82"/>
      <c r="S37" s="82"/>
      <c r="T37" s="111"/>
      <c r="U37" s="108" t="e">
        <f t="shared" si="16"/>
        <v>#N/A</v>
      </c>
      <c r="V37" s="108" t="e">
        <f t="shared" si="17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18"/>
        <v>#N/A</v>
      </c>
      <c r="AB37" s="166">
        <f t="shared" si="19"/>
        <v>0</v>
      </c>
      <c r="AC37" s="166" t="e">
        <f t="shared" si="20"/>
        <v>#N/A</v>
      </c>
      <c r="AD37" s="167" t="e">
        <f t="shared" si="21"/>
        <v>#N/A</v>
      </c>
      <c r="AE37" s="260">
        <f>+IF(B37&gt;0,MAX($AE$16:$AE36)+1,0)</f>
        <v>0</v>
      </c>
      <c r="AF37" s="261" t="s">
        <v>223</v>
      </c>
      <c r="AG37" s="183">
        <f t="shared" si="1"/>
        <v>96</v>
      </c>
    </row>
    <row r="38" spans="1:33" s="35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168" t="e">
        <f>'1-1Y-2H-3N-BK-CTR-CUP-PRA680'!D38</f>
        <v>#N/A</v>
      </c>
      <c r="E38" s="168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2" t="e">
        <f>'1-1Y-2H-3N-BK-CTR-CUP-PRA680'!H38</f>
        <v>#N/A</v>
      </c>
      <c r="I38" s="368" t="e">
        <f>VLOOKUP(H38,TCVSD[],MATCH($L$11,TCVSD[#Headers],0),0)</f>
        <v>#N/A</v>
      </c>
      <c r="J38" s="107">
        <f>VLOOKUP($L$11,Table35[[SPREAD CODE]:[ply]],6,0)</f>
        <v>24</v>
      </c>
      <c r="K38" s="39" t="e">
        <f>VLOOKUP(LEFT(H38,6)&amp;D38,Ydz[],MATCH($L$11,Ydz[#Headers],0),0)</f>
        <v>#N/A</v>
      </c>
      <c r="L38" s="106" t="e">
        <f t="shared" si="12"/>
        <v>#N/A</v>
      </c>
      <c r="M38" s="107">
        <f t="shared" si="0"/>
        <v>0</v>
      </c>
      <c r="N38" s="81" t="str">
        <f t="shared" si="13"/>
        <v>2202006US-CTRLI1</v>
      </c>
      <c r="O38" s="39" t="e">
        <f t="shared" si="14"/>
        <v>#N/A</v>
      </c>
      <c r="P38" s="39">
        <f t="shared" si="15"/>
        <v>0</v>
      </c>
      <c r="Q38" s="82"/>
      <c r="R38" s="82"/>
      <c r="S38" s="82"/>
      <c r="T38" s="111"/>
      <c r="U38" s="108" t="e">
        <f t="shared" si="16"/>
        <v>#N/A</v>
      </c>
      <c r="V38" s="108" t="e">
        <f t="shared" si="17"/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si="18"/>
        <v>#N/A</v>
      </c>
      <c r="AB38" s="166">
        <f t="shared" si="19"/>
        <v>0</v>
      </c>
      <c r="AC38" s="166" t="e">
        <f t="shared" si="20"/>
        <v>#N/A</v>
      </c>
      <c r="AD38" s="167" t="e">
        <f t="shared" si="21"/>
        <v>#N/A</v>
      </c>
      <c r="AE38" s="260">
        <f>+IF(B38&gt;0,MAX($AE$16:$AE37)+1,0)</f>
        <v>0</v>
      </c>
      <c r="AF38" s="261" t="s">
        <v>223</v>
      </c>
      <c r="AG38" s="183">
        <f t="shared" si="1"/>
        <v>96</v>
      </c>
    </row>
    <row r="39" spans="1:33" s="35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168" t="e">
        <f>'1-1Y-2H-3N-BK-CTR-CUP-PRA680'!D39</f>
        <v>#N/A</v>
      </c>
      <c r="E39" s="168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2" t="e">
        <f>'1-1Y-2H-3N-BK-CTR-CUP-PRA680'!H39</f>
        <v>#N/A</v>
      </c>
      <c r="I39" s="368" t="e">
        <f>VLOOKUP(H39,TCVSD[],MATCH($L$11,TCVSD[#Headers],0),0)</f>
        <v>#N/A</v>
      </c>
      <c r="J39" s="107">
        <f>VLOOKUP($L$11,Table35[[SPREAD CODE]:[ply]],6,0)</f>
        <v>24</v>
      </c>
      <c r="K39" s="39" t="e">
        <f>VLOOKUP(LEFT(H39,6)&amp;D39,Ydz[],MATCH($L$11,Ydz[#Headers],0),0)</f>
        <v>#N/A</v>
      </c>
      <c r="L39" s="106" t="e">
        <f t="shared" si="12"/>
        <v>#N/A</v>
      </c>
      <c r="M39" s="107">
        <f t="shared" si="0"/>
        <v>0</v>
      </c>
      <c r="N39" s="81" t="str">
        <f t="shared" si="13"/>
        <v>2202006US-CTRLI1</v>
      </c>
      <c r="O39" s="39" t="e">
        <f t="shared" si="14"/>
        <v>#N/A</v>
      </c>
      <c r="P39" s="39">
        <f t="shared" si="15"/>
        <v>0</v>
      </c>
      <c r="Q39" s="82"/>
      <c r="R39" s="82"/>
      <c r="S39" s="82"/>
      <c r="T39" s="111"/>
      <c r="U39" s="108" t="e">
        <f t="shared" si="16"/>
        <v>#N/A</v>
      </c>
      <c r="V39" s="108" t="e">
        <f t="shared" si="17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18"/>
        <v>#N/A</v>
      </c>
      <c r="AB39" s="166">
        <f t="shared" si="19"/>
        <v>0</v>
      </c>
      <c r="AC39" s="166" t="e">
        <f t="shared" si="20"/>
        <v>#N/A</v>
      </c>
      <c r="AD39" s="167" t="e">
        <f t="shared" si="21"/>
        <v>#N/A</v>
      </c>
      <c r="AE39" s="260">
        <f>+IF(B39&gt;0,MAX($AE$16:$AE38)+1,0)</f>
        <v>0</v>
      </c>
      <c r="AF39" s="261" t="s">
        <v>223</v>
      </c>
      <c r="AG39" s="183">
        <f t="shared" si="1"/>
        <v>96</v>
      </c>
    </row>
    <row r="40" spans="1:33" s="35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168" t="e">
        <f>'1-1Y-2H-3N-BK-CTR-CUP-PRA680'!D40</f>
        <v>#N/A</v>
      </c>
      <c r="E40" s="168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2" t="e">
        <f>'1-1Y-2H-3N-BK-CTR-CUP-PRA680'!H40</f>
        <v>#N/A</v>
      </c>
      <c r="I40" s="368" t="e">
        <f>VLOOKUP(H40,TCVSD[],MATCH($L$11,TCVSD[#Headers],0),0)</f>
        <v>#N/A</v>
      </c>
      <c r="J40" s="107">
        <f>VLOOKUP($L$11,Table35[[SPREAD CODE]:[ply]],6,0)</f>
        <v>24</v>
      </c>
      <c r="K40" s="39" t="e">
        <f>VLOOKUP(LEFT(H40,6)&amp;D40,Ydz[],MATCH($L$11,Ydz[#Headers],0),0)</f>
        <v>#N/A</v>
      </c>
      <c r="L40" s="106" t="e">
        <f t="shared" si="12"/>
        <v>#N/A</v>
      </c>
      <c r="M40" s="107">
        <f t="shared" si="0"/>
        <v>0</v>
      </c>
      <c r="N40" s="81" t="str">
        <f t="shared" si="13"/>
        <v>2202006US-CTRLI1</v>
      </c>
      <c r="O40" s="39" t="e">
        <f t="shared" si="14"/>
        <v>#N/A</v>
      </c>
      <c r="P40" s="39">
        <f t="shared" si="15"/>
        <v>0</v>
      </c>
      <c r="Q40" s="82"/>
      <c r="R40" s="82"/>
      <c r="S40" s="82"/>
      <c r="T40" s="111"/>
      <c r="U40" s="108" t="e">
        <f t="shared" si="16"/>
        <v>#N/A</v>
      </c>
      <c r="V40" s="108" t="e">
        <f t="shared" si="17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18"/>
        <v>#N/A</v>
      </c>
      <c r="AB40" s="166">
        <f t="shared" si="19"/>
        <v>0</v>
      </c>
      <c r="AC40" s="166" t="e">
        <f t="shared" si="20"/>
        <v>#N/A</v>
      </c>
      <c r="AD40" s="167" t="e">
        <f t="shared" si="21"/>
        <v>#N/A</v>
      </c>
      <c r="AE40" s="260">
        <f>+IF(B40&gt;0,MAX($AE$16:$AE39)+1,0)</f>
        <v>0</v>
      </c>
      <c r="AF40" s="261" t="s">
        <v>223</v>
      </c>
      <c r="AG40" s="183">
        <f t="shared" si="1"/>
        <v>96</v>
      </c>
    </row>
    <row r="41" spans="1:33" s="35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168" t="e">
        <f>'1-1Y-2H-3N-BK-CTR-CUP-PRA680'!D41</f>
        <v>#N/A</v>
      </c>
      <c r="E41" s="168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2" t="e">
        <f>'1-1Y-2H-3N-BK-CTR-CUP-PRA680'!H41</f>
        <v>#N/A</v>
      </c>
      <c r="I41" s="368" t="e">
        <f>VLOOKUP(H41,TCVSD[],MATCH($L$11,TCVSD[#Headers],0),0)</f>
        <v>#N/A</v>
      </c>
      <c r="J41" s="107">
        <f>VLOOKUP($L$11,Table35[[SPREAD CODE]:[ply]],6,0)</f>
        <v>24</v>
      </c>
      <c r="K41" s="39" t="e">
        <f>VLOOKUP(LEFT(H41,6)&amp;D41,Ydz[],MATCH($L$11,Ydz[#Headers],0),0)</f>
        <v>#N/A</v>
      </c>
      <c r="L41" s="106" t="e">
        <f t="shared" si="12"/>
        <v>#N/A</v>
      </c>
      <c r="M41" s="107">
        <f t="shared" si="0"/>
        <v>0</v>
      </c>
      <c r="N41" s="81" t="str">
        <f t="shared" si="13"/>
        <v>2202006US-CTRLI1</v>
      </c>
      <c r="O41" s="39" t="e">
        <f t="shared" si="14"/>
        <v>#N/A</v>
      </c>
      <c r="P41" s="39">
        <f t="shared" si="15"/>
        <v>0</v>
      </c>
      <c r="Q41" s="82"/>
      <c r="R41" s="82"/>
      <c r="S41" s="82"/>
      <c r="T41" s="111"/>
      <c r="U41" s="108" t="e">
        <f t="shared" si="16"/>
        <v>#N/A</v>
      </c>
      <c r="V41" s="108" t="e">
        <f t="shared" si="17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18"/>
        <v>#N/A</v>
      </c>
      <c r="AB41" s="166">
        <f t="shared" si="19"/>
        <v>0</v>
      </c>
      <c r="AC41" s="166" t="e">
        <f t="shared" si="20"/>
        <v>#N/A</v>
      </c>
      <c r="AD41" s="167" t="e">
        <f t="shared" si="21"/>
        <v>#N/A</v>
      </c>
      <c r="AE41" s="260">
        <f>+IF(B41&gt;0,MAX($AE$16:$AE40)+1,0)</f>
        <v>0</v>
      </c>
      <c r="AF41" s="261" t="s">
        <v>223</v>
      </c>
      <c r="AG41" s="183">
        <f t="shared" si="1"/>
        <v>96</v>
      </c>
    </row>
    <row r="42" spans="1:33" s="35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168" t="e">
        <f>'1-1Y-2H-3N-BK-CTR-CUP-PRA680'!D42</f>
        <v>#N/A</v>
      </c>
      <c r="E42" s="168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2" t="e">
        <f>'1-1Y-2H-3N-BK-CTR-CUP-PRA680'!H42</f>
        <v>#N/A</v>
      </c>
      <c r="I42" s="368" t="e">
        <f>VLOOKUP(H42,TCVSD[],MATCH($L$11,TCVSD[#Headers],0),0)</f>
        <v>#N/A</v>
      </c>
      <c r="J42" s="107">
        <f>VLOOKUP($L$11,Table35[[SPREAD CODE]:[ply]],6,0)</f>
        <v>24</v>
      </c>
      <c r="K42" s="39" t="e">
        <f>VLOOKUP(LEFT(H42,6)&amp;D42,Ydz[],MATCH($L$11,Ydz[#Headers],0),0)</f>
        <v>#N/A</v>
      </c>
      <c r="L42" s="106" t="e">
        <f t="shared" si="12"/>
        <v>#N/A</v>
      </c>
      <c r="M42" s="107">
        <f t="shared" si="0"/>
        <v>0</v>
      </c>
      <c r="N42" s="81" t="str">
        <f t="shared" si="13"/>
        <v>2202006US-CTRLI1</v>
      </c>
      <c r="O42" s="39" t="e">
        <f t="shared" si="14"/>
        <v>#N/A</v>
      </c>
      <c r="P42" s="39">
        <f t="shared" si="15"/>
        <v>0</v>
      </c>
      <c r="Q42" s="82"/>
      <c r="R42" s="82"/>
      <c r="S42" s="82"/>
      <c r="T42" s="111"/>
      <c r="U42" s="108" t="e">
        <f t="shared" si="16"/>
        <v>#N/A</v>
      </c>
      <c r="V42" s="108" t="e">
        <f t="shared" si="17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18"/>
        <v>#N/A</v>
      </c>
      <c r="AB42" s="166">
        <f t="shared" si="19"/>
        <v>0</v>
      </c>
      <c r="AC42" s="166" t="e">
        <f t="shared" si="20"/>
        <v>#N/A</v>
      </c>
      <c r="AD42" s="167" t="e">
        <f t="shared" si="21"/>
        <v>#N/A</v>
      </c>
      <c r="AE42" s="260">
        <f>+IF(B42&gt;0,MAX($AE$16:$AE41)+1,0)</f>
        <v>0</v>
      </c>
      <c r="AF42" s="261" t="s">
        <v>223</v>
      </c>
      <c r="AG42" s="183">
        <f t="shared" si="1"/>
        <v>96</v>
      </c>
    </row>
    <row r="43" spans="1:33" s="35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168" t="e">
        <f>'1-1Y-2H-3N-BK-CTR-CUP-PRA680'!D43</f>
        <v>#N/A</v>
      </c>
      <c r="E43" s="168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2" t="e">
        <f>'1-1Y-2H-3N-BK-CTR-CUP-PRA680'!H43</f>
        <v>#N/A</v>
      </c>
      <c r="I43" s="368" t="e">
        <f>VLOOKUP(H43,TCVSD[],MATCH($L$11,TCVSD[#Headers],0),0)</f>
        <v>#N/A</v>
      </c>
      <c r="J43" s="107">
        <f>VLOOKUP($L$11,Table35[[SPREAD CODE]:[ply]],6,0)</f>
        <v>24</v>
      </c>
      <c r="K43" s="39" t="e">
        <f>VLOOKUP(LEFT(H43,6)&amp;D43,Ydz[],MATCH($L$11,Ydz[#Headers],0),0)</f>
        <v>#N/A</v>
      </c>
      <c r="L43" s="106" t="e">
        <f t="shared" si="12"/>
        <v>#N/A</v>
      </c>
      <c r="M43" s="107">
        <f t="shared" si="0"/>
        <v>0</v>
      </c>
      <c r="N43" s="81" t="str">
        <f t="shared" si="13"/>
        <v>2202006US-CTRLI1</v>
      </c>
      <c r="O43" s="39" t="e">
        <f t="shared" si="14"/>
        <v>#N/A</v>
      </c>
      <c r="P43" s="39">
        <f t="shared" si="15"/>
        <v>0</v>
      </c>
      <c r="Q43" s="82"/>
      <c r="R43" s="82"/>
      <c r="S43" s="82"/>
      <c r="T43" s="111"/>
      <c r="U43" s="108" t="e">
        <f t="shared" si="16"/>
        <v>#N/A</v>
      </c>
      <c r="V43" s="108" t="e">
        <f t="shared" si="17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18"/>
        <v>#N/A</v>
      </c>
      <c r="AB43" s="166">
        <f t="shared" si="19"/>
        <v>0</v>
      </c>
      <c r="AC43" s="166" t="e">
        <f t="shared" si="20"/>
        <v>#N/A</v>
      </c>
      <c r="AD43" s="167" t="e">
        <f t="shared" si="21"/>
        <v>#N/A</v>
      </c>
      <c r="AE43" s="260">
        <f>+IF(B43&gt;0,MAX($AE$16:$AE42)+1,0)</f>
        <v>0</v>
      </c>
      <c r="AF43" s="261" t="s">
        <v>223</v>
      </c>
      <c r="AG43" s="183">
        <f t="shared" si="1"/>
        <v>96</v>
      </c>
    </row>
    <row r="44" spans="1:33" s="35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168" t="e">
        <f>'1-1Y-2H-3N-BK-CTR-CUP-PRA680'!D44</f>
        <v>#N/A</v>
      </c>
      <c r="E44" s="168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2" t="e">
        <f>'1-1Y-2H-3N-BK-CTR-CUP-PRA680'!H44</f>
        <v>#N/A</v>
      </c>
      <c r="I44" s="368" t="e">
        <f>VLOOKUP(H44,TCVSD[],MATCH($L$11,TCVSD[#Headers],0),0)</f>
        <v>#N/A</v>
      </c>
      <c r="J44" s="107">
        <f>VLOOKUP($L$11,Table35[[SPREAD CODE]:[ply]],6,0)</f>
        <v>24</v>
      </c>
      <c r="K44" s="39" t="e">
        <f>VLOOKUP(LEFT(H44,6)&amp;D44,Ydz[],MATCH($L$11,Ydz[#Headers],0),0)</f>
        <v>#N/A</v>
      </c>
      <c r="L44" s="106" t="e">
        <f t="shared" si="12"/>
        <v>#N/A</v>
      </c>
      <c r="M44" s="107">
        <f t="shared" si="0"/>
        <v>0</v>
      </c>
      <c r="N44" s="81" t="str">
        <f t="shared" si="13"/>
        <v>2202006US-CTRLI1</v>
      </c>
      <c r="O44" s="39" t="e">
        <f t="shared" si="14"/>
        <v>#N/A</v>
      </c>
      <c r="P44" s="39">
        <f t="shared" si="15"/>
        <v>0</v>
      </c>
      <c r="Q44" s="82"/>
      <c r="R44" s="82"/>
      <c r="S44" s="82"/>
      <c r="T44" s="111"/>
      <c r="U44" s="108" t="e">
        <f t="shared" si="16"/>
        <v>#N/A</v>
      </c>
      <c r="V44" s="108" t="e">
        <f t="shared" si="17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18"/>
        <v>#N/A</v>
      </c>
      <c r="AB44" s="166">
        <f t="shared" si="19"/>
        <v>0</v>
      </c>
      <c r="AC44" s="166" t="e">
        <f t="shared" si="20"/>
        <v>#N/A</v>
      </c>
      <c r="AD44" s="167" t="e">
        <f t="shared" si="21"/>
        <v>#N/A</v>
      </c>
      <c r="AE44" s="260">
        <f>+IF(B44&gt;0,MAX($AE$16:$AE43)+1,0)</f>
        <v>0</v>
      </c>
      <c r="AF44" s="261" t="s">
        <v>223</v>
      </c>
      <c r="AG44" s="183">
        <f t="shared" si="1"/>
        <v>96</v>
      </c>
    </row>
    <row r="45" spans="1:33" s="35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168" t="e">
        <f>'1-1Y-2H-3N-BK-CTR-CUP-PRA680'!D45</f>
        <v>#N/A</v>
      </c>
      <c r="E45" s="168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2" t="e">
        <f>'1-1Y-2H-3N-BK-CTR-CUP-PRA680'!H45</f>
        <v>#N/A</v>
      </c>
      <c r="I45" s="368" t="e">
        <f>VLOOKUP(H45,TCVSD[],MATCH($L$11,TCVSD[#Headers],0),0)</f>
        <v>#N/A</v>
      </c>
      <c r="J45" s="107">
        <f>VLOOKUP($L$11,Table35[[SPREAD CODE]:[ply]],6,0)</f>
        <v>24</v>
      </c>
      <c r="K45" s="39" t="e">
        <f>VLOOKUP(LEFT(H45,6)&amp;D45,Ydz[],MATCH($L$11,Ydz[#Headers],0),0)</f>
        <v>#N/A</v>
      </c>
      <c r="L45" s="106" t="e">
        <f t="shared" si="12"/>
        <v>#N/A</v>
      </c>
      <c r="M45" s="107">
        <f t="shared" si="0"/>
        <v>0</v>
      </c>
      <c r="N45" s="81" t="str">
        <f t="shared" si="13"/>
        <v>2202006US-CTRLI1</v>
      </c>
      <c r="O45" s="39" t="e">
        <f t="shared" si="14"/>
        <v>#N/A</v>
      </c>
      <c r="P45" s="39">
        <f t="shared" si="15"/>
        <v>0</v>
      </c>
      <c r="Q45" s="82"/>
      <c r="R45" s="82"/>
      <c r="S45" s="82"/>
      <c r="T45" s="111"/>
      <c r="U45" s="108" t="e">
        <f t="shared" si="16"/>
        <v>#N/A</v>
      </c>
      <c r="V45" s="108" t="e">
        <f t="shared" si="17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18"/>
        <v>#N/A</v>
      </c>
      <c r="AB45" s="166">
        <f t="shared" si="19"/>
        <v>0</v>
      </c>
      <c r="AC45" s="166" t="e">
        <f t="shared" si="20"/>
        <v>#N/A</v>
      </c>
      <c r="AD45" s="167" t="e">
        <f t="shared" si="21"/>
        <v>#N/A</v>
      </c>
      <c r="AE45" s="260">
        <f>+IF(B45&gt;0,MAX($AE$16:$AE44)+1,0)</f>
        <v>0</v>
      </c>
      <c r="AF45" s="261" t="s">
        <v>223</v>
      </c>
      <c r="AG45" s="183">
        <f t="shared" si="1"/>
        <v>96</v>
      </c>
    </row>
    <row r="46" spans="1:33" s="35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168" t="e">
        <f>'1-1Y-2H-3N-BK-CTR-CUP-PRA680'!D46</f>
        <v>#N/A</v>
      </c>
      <c r="E46" s="168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2" t="e">
        <f>'1-1Y-2H-3N-BK-CTR-CUP-PRA680'!H46</f>
        <v>#N/A</v>
      </c>
      <c r="I46" s="368" t="e">
        <f>VLOOKUP(H46,TCVSD[],MATCH($L$11,TCVSD[#Headers],0),0)</f>
        <v>#N/A</v>
      </c>
      <c r="J46" s="107">
        <f>VLOOKUP($L$11,Table35[[SPREAD CODE]:[ply]],6,0)</f>
        <v>24</v>
      </c>
      <c r="K46" s="39" t="e">
        <f>VLOOKUP(LEFT(H46,6)&amp;D46,Ydz[],MATCH($L$11,Ydz[#Headers],0),0)</f>
        <v>#N/A</v>
      </c>
      <c r="L46" s="106" t="e">
        <f t="shared" si="12"/>
        <v>#N/A</v>
      </c>
      <c r="M46" s="107">
        <f t="shared" si="0"/>
        <v>0</v>
      </c>
      <c r="N46" s="81" t="str">
        <f t="shared" si="13"/>
        <v>2202006US-CTRLI1</v>
      </c>
      <c r="O46" s="39" t="e">
        <f t="shared" si="14"/>
        <v>#N/A</v>
      </c>
      <c r="P46" s="39">
        <f t="shared" si="15"/>
        <v>0</v>
      </c>
      <c r="Q46" s="82"/>
      <c r="R46" s="82"/>
      <c r="S46" s="82"/>
      <c r="T46" s="111"/>
      <c r="U46" s="108" t="e">
        <f t="shared" si="16"/>
        <v>#N/A</v>
      </c>
      <c r="V46" s="108" t="e">
        <f t="shared" si="17"/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si="18"/>
        <v>#N/A</v>
      </c>
      <c r="AB46" s="166">
        <f t="shared" si="19"/>
        <v>0</v>
      </c>
      <c r="AC46" s="166" t="e">
        <f t="shared" si="20"/>
        <v>#N/A</v>
      </c>
      <c r="AD46" s="167" t="e">
        <f t="shared" si="21"/>
        <v>#N/A</v>
      </c>
      <c r="AE46" s="260">
        <f>+IF(B46&gt;0,MAX($AE$16:$AE45)+1,0)</f>
        <v>0</v>
      </c>
      <c r="AF46" s="261" t="s">
        <v>223</v>
      </c>
      <c r="AG46" s="183">
        <f t="shared" si="1"/>
        <v>96</v>
      </c>
    </row>
    <row r="47" spans="1:33" s="35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168" t="e">
        <f>'1-1Y-2H-3N-BK-CTR-CUP-PRA680'!D47</f>
        <v>#N/A</v>
      </c>
      <c r="E47" s="168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2" t="e">
        <f>'1-1Y-2H-3N-BK-CTR-CUP-PRA680'!H47</f>
        <v>#N/A</v>
      </c>
      <c r="I47" s="368" t="e">
        <f>VLOOKUP(H47,TCVSD[],MATCH($L$11,TCVSD[#Headers],0),0)</f>
        <v>#N/A</v>
      </c>
      <c r="J47" s="107">
        <f>VLOOKUP($L$11,Table35[[SPREAD CODE]:[ply]],6,0)</f>
        <v>24</v>
      </c>
      <c r="K47" s="39" t="e">
        <f>VLOOKUP(LEFT(H47,6)&amp;D47,Ydz[],MATCH($L$11,Ydz[#Headers],0),0)</f>
        <v>#N/A</v>
      </c>
      <c r="L47" s="106" t="e">
        <f t="shared" si="12"/>
        <v>#N/A</v>
      </c>
      <c r="M47" s="107">
        <f t="shared" si="0"/>
        <v>0</v>
      </c>
      <c r="N47" s="81" t="str">
        <f t="shared" si="13"/>
        <v>2202006US-CTRLI1</v>
      </c>
      <c r="O47" s="39" t="e">
        <f t="shared" si="14"/>
        <v>#N/A</v>
      </c>
      <c r="P47" s="39">
        <f t="shared" si="15"/>
        <v>0</v>
      </c>
      <c r="Q47" s="82"/>
      <c r="R47" s="82"/>
      <c r="S47" s="82"/>
      <c r="T47" s="111"/>
      <c r="U47" s="108" t="e">
        <f t="shared" si="16"/>
        <v>#N/A</v>
      </c>
      <c r="V47" s="108" t="e">
        <f t="shared" si="17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18"/>
        <v>#N/A</v>
      </c>
      <c r="AB47" s="166">
        <f t="shared" si="19"/>
        <v>0</v>
      </c>
      <c r="AC47" s="166" t="e">
        <f t="shared" si="20"/>
        <v>#N/A</v>
      </c>
      <c r="AD47" s="167" t="e">
        <f t="shared" si="21"/>
        <v>#N/A</v>
      </c>
      <c r="AE47" s="260">
        <f>+IF(B47&gt;0,MAX($AE$16:$AE46)+1,0)</f>
        <v>0</v>
      </c>
      <c r="AF47" s="261" t="s">
        <v>223</v>
      </c>
      <c r="AG47" s="183">
        <f t="shared" si="1"/>
        <v>96</v>
      </c>
    </row>
    <row r="48" spans="1:33" s="35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168" t="e">
        <f>'1-1Y-2H-3N-BK-CTR-CUP-PRA680'!D48</f>
        <v>#N/A</v>
      </c>
      <c r="E48" s="168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2" t="e">
        <f>'1-1Y-2H-3N-BK-CTR-CUP-PRA680'!H48</f>
        <v>#N/A</v>
      </c>
      <c r="I48" s="368" t="e">
        <f>VLOOKUP(H48,TCVSD[],MATCH($L$11,TCVSD[#Headers],0),0)</f>
        <v>#N/A</v>
      </c>
      <c r="J48" s="107">
        <f>VLOOKUP($L$11,Table35[[SPREAD CODE]:[ply]],6,0)</f>
        <v>24</v>
      </c>
      <c r="K48" s="39" t="e">
        <f>VLOOKUP(LEFT(H48,6)&amp;D48,Ydz[],MATCH($L$11,Ydz[#Headers],0),0)</f>
        <v>#N/A</v>
      </c>
      <c r="L48" s="106" t="e">
        <f t="shared" si="12"/>
        <v>#N/A</v>
      </c>
      <c r="M48" s="107">
        <f t="shared" si="0"/>
        <v>0</v>
      </c>
      <c r="N48" s="81" t="str">
        <f t="shared" si="13"/>
        <v>2202006US-CTRLI1</v>
      </c>
      <c r="O48" s="39" t="e">
        <f t="shared" si="14"/>
        <v>#N/A</v>
      </c>
      <c r="P48" s="39">
        <f t="shared" si="15"/>
        <v>0</v>
      </c>
      <c r="Q48" s="82"/>
      <c r="R48" s="82"/>
      <c r="S48" s="82"/>
      <c r="T48" s="111"/>
      <c r="U48" s="108" t="e">
        <f t="shared" si="16"/>
        <v>#N/A</v>
      </c>
      <c r="V48" s="108" t="e">
        <f t="shared" si="17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18"/>
        <v>#N/A</v>
      </c>
      <c r="AB48" s="166">
        <f t="shared" si="19"/>
        <v>0</v>
      </c>
      <c r="AC48" s="166" t="e">
        <f t="shared" si="20"/>
        <v>#N/A</v>
      </c>
      <c r="AD48" s="167" t="e">
        <f t="shared" si="21"/>
        <v>#N/A</v>
      </c>
      <c r="AE48" s="260">
        <f>+IF(B48&gt;0,MAX($AE$16:$AE47)+1,0)</f>
        <v>0</v>
      </c>
      <c r="AF48" s="261" t="s">
        <v>223</v>
      </c>
      <c r="AG48" s="183">
        <f t="shared" si="1"/>
        <v>96</v>
      </c>
    </row>
    <row r="49" spans="1:33" s="35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168" t="e">
        <f>'1-1Y-2H-3N-BK-CTR-CUP-PRA680'!D49</f>
        <v>#N/A</v>
      </c>
      <c r="E49" s="168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2" t="e">
        <f>'1-1Y-2H-3N-BK-CTR-CUP-PRA680'!H49</f>
        <v>#N/A</v>
      </c>
      <c r="I49" s="368" t="e">
        <f>VLOOKUP(H49,TCVSD[],MATCH($L$11,TCVSD[#Headers],0),0)</f>
        <v>#N/A</v>
      </c>
      <c r="J49" s="107">
        <f>VLOOKUP($L$11,Table35[[SPREAD CODE]:[ply]],6,0)</f>
        <v>24</v>
      </c>
      <c r="K49" s="39" t="e">
        <f>VLOOKUP(LEFT(H49,6)&amp;D49,Ydz[],MATCH($L$11,Ydz[#Headers],0),0)</f>
        <v>#N/A</v>
      </c>
      <c r="L49" s="106" t="e">
        <f t="shared" si="12"/>
        <v>#N/A</v>
      </c>
      <c r="M49" s="107">
        <f t="shared" si="0"/>
        <v>0</v>
      </c>
      <c r="N49" s="81" t="str">
        <f t="shared" si="13"/>
        <v>2202006US-CTRLI1</v>
      </c>
      <c r="O49" s="39" t="e">
        <f t="shared" si="14"/>
        <v>#N/A</v>
      </c>
      <c r="P49" s="39">
        <f t="shared" si="15"/>
        <v>0</v>
      </c>
      <c r="Q49" s="82"/>
      <c r="R49" s="82"/>
      <c r="S49" s="82"/>
      <c r="T49" s="111"/>
      <c r="U49" s="108" t="e">
        <f t="shared" si="16"/>
        <v>#N/A</v>
      </c>
      <c r="V49" s="108" t="e">
        <f t="shared" si="17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18"/>
        <v>#N/A</v>
      </c>
      <c r="AB49" s="166">
        <f t="shared" si="19"/>
        <v>0</v>
      </c>
      <c r="AC49" s="166" t="e">
        <f t="shared" si="20"/>
        <v>#N/A</v>
      </c>
      <c r="AD49" s="167" t="e">
        <f t="shared" si="21"/>
        <v>#N/A</v>
      </c>
      <c r="AE49" s="260">
        <f>+IF(B49&gt;0,MAX($AE$16:$AE48)+1,0)</f>
        <v>0</v>
      </c>
      <c r="AF49" s="261" t="s">
        <v>223</v>
      </c>
      <c r="AG49" s="183">
        <f t="shared" si="1"/>
        <v>96</v>
      </c>
    </row>
    <row r="50" spans="1:33" s="35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168" t="e">
        <f>'1-1Y-2H-3N-BK-CTR-CUP-PRA680'!D50</f>
        <v>#N/A</v>
      </c>
      <c r="E50" s="168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2" t="e">
        <f>'1-1Y-2H-3N-BK-CTR-CUP-PRA680'!H50</f>
        <v>#N/A</v>
      </c>
      <c r="I50" s="368" t="e">
        <f>VLOOKUP(H50,TCVSD[],MATCH($L$11,TCVSD[#Headers],0),0)</f>
        <v>#N/A</v>
      </c>
      <c r="J50" s="107">
        <f>VLOOKUP($L$11,Table35[[SPREAD CODE]:[ply]],6,0)</f>
        <v>24</v>
      </c>
      <c r="K50" s="39" t="e">
        <f>VLOOKUP(LEFT(H50,6)&amp;D50,Ydz[],MATCH($L$11,Ydz[#Headers],0),0)</f>
        <v>#N/A</v>
      </c>
      <c r="L50" s="106" t="e">
        <f t="shared" si="12"/>
        <v>#N/A</v>
      </c>
      <c r="M50" s="107">
        <f t="shared" si="0"/>
        <v>0</v>
      </c>
      <c r="N50" s="81" t="str">
        <f t="shared" si="13"/>
        <v>2202006US-CTRLI1</v>
      </c>
      <c r="O50" s="39" t="e">
        <f t="shared" si="14"/>
        <v>#N/A</v>
      </c>
      <c r="P50" s="39">
        <f t="shared" si="15"/>
        <v>0</v>
      </c>
      <c r="Q50" s="82"/>
      <c r="R50" s="82"/>
      <c r="S50" s="82"/>
      <c r="T50" s="111"/>
      <c r="U50" s="108" t="e">
        <f t="shared" si="16"/>
        <v>#N/A</v>
      </c>
      <c r="V50" s="108" t="e">
        <f t="shared" si="17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18"/>
        <v>#N/A</v>
      </c>
      <c r="AB50" s="166">
        <f t="shared" si="19"/>
        <v>0</v>
      </c>
      <c r="AC50" s="166" t="e">
        <f t="shared" si="20"/>
        <v>#N/A</v>
      </c>
      <c r="AD50" s="167" t="e">
        <f t="shared" si="21"/>
        <v>#N/A</v>
      </c>
      <c r="AE50" s="260">
        <f>+IF(B50&gt;0,MAX($AE$16:$AE49)+1,0)</f>
        <v>0</v>
      </c>
      <c r="AF50" s="261" t="s">
        <v>223</v>
      </c>
      <c r="AG50" s="183">
        <f t="shared" si="1"/>
        <v>96</v>
      </c>
    </row>
    <row r="51" spans="1:33" s="35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168" t="e">
        <f>'1-1Y-2H-3N-BK-CTR-CUP-PRA680'!D51</f>
        <v>#N/A</v>
      </c>
      <c r="E51" s="168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2" t="e">
        <f>'1-1Y-2H-3N-BK-CTR-CUP-PRA680'!H51</f>
        <v>#N/A</v>
      </c>
      <c r="I51" s="368" t="e">
        <f>VLOOKUP(H51,TCVSD[],MATCH($L$11,TCVSD[#Headers],0),0)</f>
        <v>#N/A</v>
      </c>
      <c r="J51" s="107">
        <f>VLOOKUP($L$11,Table35[[SPREAD CODE]:[ply]],6,0)</f>
        <v>24</v>
      </c>
      <c r="K51" s="39" t="e">
        <f>VLOOKUP(LEFT(H51,6)&amp;D51,Ydz[],MATCH($L$11,Ydz[#Headers],0),0)</f>
        <v>#N/A</v>
      </c>
      <c r="L51" s="106" t="e">
        <f t="shared" si="12"/>
        <v>#N/A</v>
      </c>
      <c r="M51" s="107">
        <f t="shared" si="0"/>
        <v>0</v>
      </c>
      <c r="N51" s="81" t="str">
        <f t="shared" si="13"/>
        <v>2202006US-CTRLI1</v>
      </c>
      <c r="O51" s="39" t="e">
        <f t="shared" si="14"/>
        <v>#N/A</v>
      </c>
      <c r="P51" s="39">
        <f t="shared" si="15"/>
        <v>0</v>
      </c>
      <c r="Q51" s="82"/>
      <c r="R51" s="82"/>
      <c r="S51" s="82"/>
      <c r="T51" s="111"/>
      <c r="U51" s="108" t="e">
        <f t="shared" si="16"/>
        <v>#N/A</v>
      </c>
      <c r="V51" s="108" t="e">
        <f t="shared" si="17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18"/>
        <v>#N/A</v>
      </c>
      <c r="AB51" s="166">
        <f t="shared" si="19"/>
        <v>0</v>
      </c>
      <c r="AC51" s="166" t="e">
        <f t="shared" si="20"/>
        <v>#N/A</v>
      </c>
      <c r="AD51" s="167" t="e">
        <f t="shared" si="21"/>
        <v>#N/A</v>
      </c>
      <c r="AE51" s="260">
        <f>+IF(B51&gt;0,MAX($AE$16:$AE50)+1,0)</f>
        <v>0</v>
      </c>
      <c r="AF51" s="261" t="s">
        <v>223</v>
      </c>
      <c r="AG51" s="183">
        <f t="shared" si="1"/>
        <v>96</v>
      </c>
    </row>
    <row r="52" spans="1:33" s="35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168" t="e">
        <f>'1-1Y-2H-3N-BK-CTR-CUP-PRA680'!D52</f>
        <v>#N/A</v>
      </c>
      <c r="E52" s="168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2" t="e">
        <f>'1-1Y-2H-3N-BK-CTR-CUP-PRA680'!H52</f>
        <v>#N/A</v>
      </c>
      <c r="I52" s="368" t="e">
        <f>VLOOKUP(H52,TCVSD[],MATCH($L$11,TCVSD[#Headers],0),0)</f>
        <v>#N/A</v>
      </c>
      <c r="J52" s="107">
        <f>VLOOKUP($L$11,Table35[[SPREAD CODE]:[ply]],6,0)</f>
        <v>24</v>
      </c>
      <c r="K52" s="39" t="e">
        <f>VLOOKUP(LEFT(H52,6)&amp;D52,Ydz[],MATCH($L$11,Ydz[#Headers],0),0)</f>
        <v>#N/A</v>
      </c>
      <c r="L52" s="106" t="e">
        <f t="shared" si="12"/>
        <v>#N/A</v>
      </c>
      <c r="M52" s="107">
        <f t="shared" si="0"/>
        <v>0</v>
      </c>
      <c r="N52" s="81" t="str">
        <f t="shared" si="13"/>
        <v>2202006US-CTRLI1</v>
      </c>
      <c r="O52" s="39" t="e">
        <f t="shared" si="14"/>
        <v>#N/A</v>
      </c>
      <c r="P52" s="39">
        <f t="shared" si="15"/>
        <v>0</v>
      </c>
      <c r="Q52" s="82"/>
      <c r="R52" s="82"/>
      <c r="S52" s="82"/>
      <c r="T52" s="111"/>
      <c r="U52" s="108" t="e">
        <f t="shared" si="16"/>
        <v>#N/A</v>
      </c>
      <c r="V52" s="108" t="e">
        <f t="shared" si="17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18"/>
        <v>#N/A</v>
      </c>
      <c r="AB52" s="166">
        <f t="shared" si="19"/>
        <v>0</v>
      </c>
      <c r="AC52" s="166" t="e">
        <f t="shared" si="20"/>
        <v>#N/A</v>
      </c>
      <c r="AD52" s="167" t="e">
        <f t="shared" si="21"/>
        <v>#N/A</v>
      </c>
      <c r="AE52" s="260">
        <f>+IF(B52&gt;0,MAX($AE$16:$AE51)+1,0)</f>
        <v>0</v>
      </c>
      <c r="AF52" s="261" t="s">
        <v>223</v>
      </c>
      <c r="AG52" s="183">
        <f t="shared" si="1"/>
        <v>96</v>
      </c>
    </row>
    <row r="53" spans="1:33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>+SUBTOTAL(109,L17:L52)</f>
        <v>96</v>
      </c>
      <c r="M53" s="369">
        <f>+SUBTOTAL(109,M17:M52)</f>
        <v>96</v>
      </c>
      <c r="N53" s="369">
        <f>+M53*$L$12</f>
        <v>96</v>
      </c>
      <c r="O53" s="369">
        <f>+SUBTOTAL(109,O17:O52)</f>
        <v>0.56799999999999995</v>
      </c>
      <c r="P53" s="369">
        <f>+SUBTOTAL(109,P17:P52)</f>
        <v>10.224</v>
      </c>
      <c r="Q53" s="369">
        <f>+SUBTOTAL(109,Q17:Q52)</f>
        <v>8.6319999999999997</v>
      </c>
      <c r="R53" s="42"/>
      <c r="S53" s="369">
        <f>+SUBTOTAL(109,S17:S52)</f>
        <v>7.6319999999999997</v>
      </c>
      <c r="T53" s="112">
        <f>(P53-S53)/P53</f>
        <v>0.25352112676056343</v>
      </c>
      <c r="U53" s="369">
        <f>+SUBTOTAL(109,U17:U52)</f>
        <v>0.37151999999999996</v>
      </c>
      <c r="V53" s="369">
        <f>+SUBTOTAL(109,V17:V52)</f>
        <v>0.40548038399999997</v>
      </c>
      <c r="W53" s="42"/>
      <c r="X53" s="228"/>
      <c r="Y53" s="228"/>
      <c r="Z53" s="71">
        <f>+SUBTOTAL(109,Z17:Z52)</f>
        <v>0</v>
      </c>
      <c r="AA53" s="33"/>
    </row>
    <row r="54" spans="1:33" ht="30">
      <c r="B54" s="14" t="s">
        <v>23</v>
      </c>
      <c r="C54" s="14"/>
      <c r="D54" s="60"/>
      <c r="E54" s="83"/>
      <c r="F54" s="83"/>
      <c r="G54" s="13"/>
      <c r="H54" s="13"/>
      <c r="I54" s="1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133" t="s">
        <v>139</v>
      </c>
      <c r="S55" s="520" t="s">
        <v>140</v>
      </c>
      <c r="T55" s="520"/>
      <c r="U55" s="520"/>
      <c r="V55" s="132" t="s">
        <v>45</v>
      </c>
      <c r="W55" s="133" t="s">
        <v>84</v>
      </c>
      <c r="X55" s="229"/>
      <c r="Y55" s="229"/>
    </row>
    <row r="56" spans="1:33" ht="32.25" customHeight="1">
      <c r="B56" s="477" t="s">
        <v>15</v>
      </c>
      <c r="C56" s="478"/>
      <c r="D56" s="477" t="s">
        <v>17</v>
      </c>
      <c r="E56" s="478"/>
      <c r="F56" s="477" t="s">
        <v>41</v>
      </c>
      <c r="G56" s="478"/>
      <c r="H56" s="192" t="s">
        <v>21</v>
      </c>
      <c r="I56" s="479" t="s">
        <v>66</v>
      </c>
      <c r="J56" s="479"/>
      <c r="K56" s="515" t="s">
        <v>67</v>
      </c>
      <c r="L56" s="515"/>
      <c r="M56" s="13"/>
      <c r="O56" s="521" t="s">
        <v>42</v>
      </c>
      <c r="P56" s="480"/>
      <c r="Q56" s="480"/>
      <c r="R56" s="480"/>
      <c r="S56" s="480"/>
      <c r="T56" s="523"/>
      <c r="U56" s="524"/>
      <c r="V56" s="480"/>
      <c r="W56" s="480"/>
      <c r="X56" s="142"/>
      <c r="Y56" s="142"/>
    </row>
    <row r="57" spans="1:33" ht="24" customHeight="1">
      <c r="B57" s="474"/>
      <c r="C57" s="475"/>
      <c r="D57" s="474"/>
      <c r="E57" s="475"/>
      <c r="F57" s="474"/>
      <c r="G57" s="475"/>
      <c r="H57" s="192"/>
      <c r="I57" s="476"/>
      <c r="J57" s="476"/>
      <c r="K57" s="473"/>
      <c r="L57" s="473"/>
      <c r="M57" s="13"/>
      <c r="O57" s="522"/>
      <c r="P57" s="481"/>
      <c r="Q57" s="481"/>
      <c r="R57" s="481"/>
      <c r="S57" s="481"/>
      <c r="T57" s="525"/>
      <c r="U57" s="526"/>
      <c r="V57" s="481"/>
      <c r="W57" s="481"/>
      <c r="X57" s="142"/>
      <c r="Y57" s="142"/>
    </row>
    <row r="58" spans="1:33" ht="24" customHeight="1">
      <c r="B58" s="474"/>
      <c r="C58" s="475"/>
      <c r="D58" s="474"/>
      <c r="E58" s="475"/>
      <c r="F58" s="474"/>
      <c r="G58" s="475"/>
      <c r="H58" s="192"/>
      <c r="I58" s="476"/>
      <c r="J58" s="476"/>
      <c r="K58" s="473"/>
      <c r="L58" s="473"/>
      <c r="M58" s="13"/>
      <c r="O58" s="521" t="s">
        <v>43</v>
      </c>
      <c r="P58" s="480"/>
      <c r="Q58" s="480"/>
      <c r="R58" s="480"/>
      <c r="S58" s="480"/>
      <c r="T58" s="523"/>
      <c r="U58" s="524"/>
      <c r="V58" s="480"/>
      <c r="W58" s="480"/>
      <c r="X58" s="142"/>
      <c r="Y58" s="142"/>
    </row>
    <row r="59" spans="1:33" ht="24" customHeight="1">
      <c r="B59" s="474"/>
      <c r="C59" s="475"/>
      <c r="D59" s="474"/>
      <c r="E59" s="475"/>
      <c r="F59" s="474"/>
      <c r="G59" s="475"/>
      <c r="H59" s="192"/>
      <c r="I59" s="476"/>
      <c r="J59" s="476"/>
      <c r="K59" s="473"/>
      <c r="L59" s="473"/>
      <c r="M59" s="13"/>
      <c r="O59" s="522"/>
      <c r="P59" s="481"/>
      <c r="Q59" s="481"/>
      <c r="R59" s="481"/>
      <c r="S59" s="481"/>
      <c r="T59" s="525"/>
      <c r="U59" s="526"/>
      <c r="V59" s="481"/>
      <c r="W59" s="481"/>
      <c r="X59" s="142"/>
      <c r="Y59" s="142"/>
    </row>
    <row r="60" spans="1:33" ht="24" customHeight="1">
      <c r="B60" s="474"/>
      <c r="C60" s="475"/>
      <c r="D60" s="474"/>
      <c r="E60" s="475"/>
      <c r="F60" s="474"/>
      <c r="G60" s="475"/>
      <c r="H60" s="192"/>
      <c r="I60" s="476"/>
      <c r="J60" s="476"/>
      <c r="K60" s="473"/>
      <c r="L60" s="473"/>
      <c r="M60" s="13"/>
      <c r="O60" s="527" t="s">
        <v>141</v>
      </c>
      <c r="P60" s="528"/>
      <c r="Q60" s="528"/>
      <c r="S60" s="529" t="s">
        <v>142</v>
      </c>
      <c r="T60" s="529"/>
      <c r="U60" s="529"/>
      <c r="V60" s="529"/>
      <c r="Z60" s="69"/>
    </row>
    <row r="61" spans="1:33" ht="24" customHeight="1">
      <c r="B61" s="474"/>
      <c r="C61" s="475"/>
      <c r="D61" s="474"/>
      <c r="E61" s="475"/>
      <c r="F61" s="474"/>
      <c r="G61" s="475"/>
      <c r="H61" s="192"/>
      <c r="I61" s="476"/>
      <c r="J61" s="476"/>
      <c r="K61" s="473"/>
      <c r="L61" s="473"/>
      <c r="M61" s="13"/>
      <c r="O61" s="516" t="s">
        <v>143</v>
      </c>
      <c r="P61" s="517"/>
      <c r="Q61" s="201"/>
      <c r="S61" s="195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474"/>
      <c r="C62" s="475"/>
      <c r="D62" s="474"/>
      <c r="E62" s="475"/>
      <c r="F62" s="474"/>
      <c r="G62" s="475"/>
      <c r="H62" s="192"/>
      <c r="I62" s="476"/>
      <c r="J62" s="476"/>
      <c r="K62" s="473"/>
      <c r="L62" s="473"/>
      <c r="M62" s="13"/>
      <c r="O62" s="516" t="s">
        <v>147</v>
      </c>
      <c r="P62" s="517"/>
      <c r="Q62" s="203"/>
      <c r="S62" s="204" t="s">
        <v>148</v>
      </c>
      <c r="T62" s="204"/>
      <c r="U62" s="204"/>
      <c r="V62" s="204"/>
    </row>
    <row r="63" spans="1:33" ht="24" customHeight="1">
      <c r="B63" s="474"/>
      <c r="C63" s="475"/>
      <c r="D63" s="474"/>
      <c r="E63" s="475"/>
      <c r="F63" s="474"/>
      <c r="G63" s="475"/>
      <c r="H63" s="192"/>
      <c r="I63" s="476"/>
      <c r="J63" s="476"/>
      <c r="K63" s="473"/>
      <c r="L63" s="473"/>
      <c r="M63" s="205"/>
      <c r="O63" s="516" t="s">
        <v>149</v>
      </c>
      <c r="P63" s="517"/>
      <c r="Q63" s="203"/>
      <c r="S63" s="206" t="s">
        <v>43</v>
      </c>
      <c r="T63" s="194"/>
      <c r="U63" s="194"/>
      <c r="V63" s="207"/>
    </row>
    <row r="64" spans="1:33" ht="24" customHeight="1">
      <c r="B64" s="474"/>
      <c r="C64" s="475"/>
      <c r="D64" s="474"/>
      <c r="E64" s="475"/>
      <c r="F64" s="474"/>
      <c r="G64" s="475"/>
      <c r="H64" s="192"/>
      <c r="I64" s="476"/>
      <c r="J64" s="476"/>
      <c r="K64" s="473"/>
      <c r="L64" s="473"/>
      <c r="O64" s="516" t="s">
        <v>150</v>
      </c>
      <c r="P64" s="517"/>
      <c r="Q64" s="208"/>
    </row>
    <row r="65" spans="2:25" ht="21.75" customHeight="1">
      <c r="B65" s="474"/>
      <c r="C65" s="475"/>
      <c r="D65" s="474"/>
      <c r="E65" s="475"/>
      <c r="F65" s="474"/>
      <c r="G65" s="475"/>
      <c r="H65" s="192"/>
      <c r="I65" s="476"/>
      <c r="J65" s="476"/>
      <c r="K65" s="473"/>
      <c r="L65" s="473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474"/>
      <c r="C66" s="475"/>
      <c r="D66" s="474"/>
      <c r="E66" s="475"/>
      <c r="F66" s="474"/>
      <c r="G66" s="475"/>
      <c r="H66" s="192"/>
      <c r="I66" s="476"/>
      <c r="J66" s="476"/>
      <c r="K66" s="473"/>
      <c r="L66" s="473"/>
      <c r="O66" s="48" t="s">
        <v>53</v>
      </c>
      <c r="P66" s="48"/>
      <c r="Q66" s="49"/>
      <c r="R66" s="50" t="s">
        <v>68</v>
      </c>
      <c r="S66" s="518" t="s">
        <v>54</v>
      </c>
      <c r="T66" s="519"/>
    </row>
    <row r="67" spans="2:25" ht="21.75" customHeight="1">
      <c r="B67" s="474"/>
      <c r="C67" s="475"/>
      <c r="D67" s="474"/>
      <c r="E67" s="475"/>
      <c r="F67" s="474"/>
      <c r="G67" s="475"/>
      <c r="H67" s="192"/>
      <c r="I67" s="476"/>
      <c r="J67" s="476"/>
      <c r="K67" s="473"/>
      <c r="L67" s="473"/>
      <c r="O67" s="24" t="s">
        <v>55</v>
      </c>
      <c r="P67" s="48"/>
      <c r="Q67" s="49"/>
      <c r="R67" s="50" t="s">
        <v>68</v>
      </c>
      <c r="S67" s="519"/>
      <c r="T67" s="519"/>
    </row>
    <row r="68" spans="2:25" ht="21.75" customHeight="1">
      <c r="B68" s="474"/>
      <c r="C68" s="475"/>
      <c r="D68" s="474"/>
      <c r="E68" s="475"/>
      <c r="F68" s="474"/>
      <c r="G68" s="475"/>
      <c r="H68" s="192"/>
      <c r="I68" s="476"/>
      <c r="J68" s="476"/>
      <c r="K68" s="473"/>
      <c r="L68" s="473"/>
      <c r="O68" s="24" t="s">
        <v>56</v>
      </c>
      <c r="P68" s="48"/>
      <c r="Q68" s="49"/>
      <c r="R68" s="50" t="s">
        <v>68</v>
      </c>
      <c r="S68" s="519"/>
      <c r="T68" s="519"/>
    </row>
    <row r="69" spans="2:25" ht="21.75" customHeight="1">
      <c r="B69" s="474"/>
      <c r="C69" s="475"/>
      <c r="D69" s="474"/>
      <c r="E69" s="475"/>
      <c r="F69" s="474"/>
      <c r="G69" s="475"/>
      <c r="H69" s="192"/>
      <c r="I69" s="476"/>
      <c r="J69" s="476"/>
      <c r="K69" s="473"/>
      <c r="L69" s="473"/>
      <c r="O69" s="24" t="s">
        <v>57</v>
      </c>
      <c r="P69" s="48"/>
      <c r="Q69" s="49"/>
      <c r="R69" s="50" t="s">
        <v>68</v>
      </c>
      <c r="S69" s="519"/>
      <c r="T69" s="519"/>
    </row>
    <row r="70" spans="2:25" ht="21.75" customHeight="1">
      <c r="B70" s="485"/>
      <c r="C70" s="486"/>
      <c r="D70" s="485"/>
      <c r="E70" s="486"/>
      <c r="F70" s="485"/>
      <c r="G70" s="486"/>
      <c r="H70" s="193"/>
      <c r="I70" s="489"/>
      <c r="J70" s="489"/>
      <c r="K70" s="490"/>
      <c r="L70" s="490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5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</row>
    <row r="82" spans="2:15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</row>
    <row r="83" spans="2:15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</row>
    <row r="84" spans="2:15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</row>
    <row r="85" spans="2:15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</row>
    <row r="86" spans="2:15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</row>
    <row r="87" spans="2:15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</row>
    <row r="88" spans="2:15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</row>
    <row r="89" spans="2:15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>
      <c r="B90" s="147"/>
      <c r="C90" s="115"/>
      <c r="K90" s="20"/>
      <c r="L90" s="20"/>
      <c r="M90" s="20"/>
      <c r="N90" s="20"/>
      <c r="O90" s="20"/>
    </row>
    <row r="91" spans="2:15">
      <c r="B91" s="147"/>
      <c r="C91" s="115"/>
      <c r="K91" s="20"/>
      <c r="L91" s="20"/>
      <c r="M91" s="20"/>
      <c r="N91" s="20"/>
      <c r="O91" s="20"/>
    </row>
    <row r="92" spans="2:15">
      <c r="B92" s="147"/>
      <c r="C92" s="115"/>
      <c r="K92" s="20"/>
      <c r="L92" s="20"/>
      <c r="M92" s="20"/>
      <c r="N92" s="20"/>
      <c r="O92" s="20"/>
    </row>
    <row r="93" spans="2:15">
      <c r="B93" s="147"/>
      <c r="C93" s="115"/>
    </row>
    <row r="94" spans="2:15">
      <c r="B94" s="147"/>
      <c r="C94" s="115"/>
    </row>
    <row r="95" spans="2:15">
      <c r="B95" s="147"/>
      <c r="C95" s="115"/>
    </row>
    <row r="96" spans="2:15">
      <c r="B96" s="147"/>
      <c r="C96" s="115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  <row r="143" spans="2:3">
      <c r="B143" s="20"/>
      <c r="C143" s="92"/>
    </row>
    <row r="144" spans="2:3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90" xr:uid="{00000000-0009-0000-0000-000009000000}"/>
  <mergeCells count="133">
    <mergeCell ref="S66:T66"/>
    <mergeCell ref="F56:G56"/>
    <mergeCell ref="W15:Z15"/>
    <mergeCell ref="V58:V59"/>
    <mergeCell ref="O60:Q60"/>
    <mergeCell ref="S60:V60"/>
    <mergeCell ref="O61:P61"/>
    <mergeCell ref="O62:P62"/>
    <mergeCell ref="O63:P63"/>
    <mergeCell ref="O64:P64"/>
    <mergeCell ref="P56:P57"/>
    <mergeCell ref="Q56:Q57"/>
    <mergeCell ref="R56:R57"/>
    <mergeCell ref="S56:U57"/>
    <mergeCell ref="O58:O59"/>
    <mergeCell ref="S55:U55"/>
    <mergeCell ref="O56:O57"/>
    <mergeCell ref="W56:W57"/>
    <mergeCell ref="W58:W59"/>
    <mergeCell ref="I57:J57"/>
    <mergeCell ref="K57:L57"/>
    <mergeCell ref="F59:G59"/>
    <mergeCell ref="P58:P59"/>
    <mergeCell ref="Q58:Q59"/>
    <mergeCell ref="B1:F4"/>
    <mergeCell ref="V15:V16"/>
    <mergeCell ref="P15:P16"/>
    <mergeCell ref="Q15:Q16"/>
    <mergeCell ref="R15:R16"/>
    <mergeCell ref="S15:S16"/>
    <mergeCell ref="T15:T16"/>
    <mergeCell ref="U15:U16"/>
    <mergeCell ref="N15:N16"/>
    <mergeCell ref="O15:O16"/>
    <mergeCell ref="T5:W5"/>
    <mergeCell ref="T6:U6"/>
    <mergeCell ref="B15:B16"/>
    <mergeCell ref="F15:F16"/>
    <mergeCell ref="H15:H16"/>
    <mergeCell ref="I15:I16"/>
    <mergeCell ref="G1:R2"/>
    <mergeCell ref="G3:R4"/>
    <mergeCell ref="C15:C16"/>
    <mergeCell ref="G15:G16"/>
    <mergeCell ref="J15:J16"/>
    <mergeCell ref="G6:H7"/>
    <mergeCell ref="D15:E15"/>
    <mergeCell ref="V14:Z14"/>
    <mergeCell ref="B56:C56"/>
    <mergeCell ref="B70:C70"/>
    <mergeCell ref="D70:E70"/>
    <mergeCell ref="F70:G70"/>
    <mergeCell ref="D64:E64"/>
    <mergeCell ref="B62:C62"/>
    <mergeCell ref="D62:E62"/>
    <mergeCell ref="F62:G62"/>
    <mergeCell ref="B69:C69"/>
    <mergeCell ref="D69:E69"/>
    <mergeCell ref="B68:C68"/>
    <mergeCell ref="D68:E68"/>
    <mergeCell ref="F68:G68"/>
    <mergeCell ref="F69:G69"/>
    <mergeCell ref="B57:C57"/>
    <mergeCell ref="B58:C58"/>
    <mergeCell ref="B60:C60"/>
    <mergeCell ref="B67:C67"/>
    <mergeCell ref="D67:E67"/>
    <mergeCell ref="F67:G67"/>
    <mergeCell ref="B64:C64"/>
    <mergeCell ref="B65:C65"/>
    <mergeCell ref="B63:C63"/>
    <mergeCell ref="B61:C61"/>
    <mergeCell ref="D60:E60"/>
    <mergeCell ref="F60:G60"/>
    <mergeCell ref="B66:C66"/>
    <mergeCell ref="D66:E66"/>
    <mergeCell ref="F66:G66"/>
    <mergeCell ref="B59:C59"/>
    <mergeCell ref="D63:E63"/>
    <mergeCell ref="F63:G63"/>
    <mergeCell ref="F64:G64"/>
    <mergeCell ref="D65:E65"/>
    <mergeCell ref="F65:G65"/>
    <mergeCell ref="F61:G61"/>
    <mergeCell ref="D61:E61"/>
    <mergeCell ref="V56:V57"/>
    <mergeCell ref="R58:R59"/>
    <mergeCell ref="D56:E56"/>
    <mergeCell ref="K70:L70"/>
    <mergeCell ref="I58:J58"/>
    <mergeCell ref="K58:L58"/>
    <mergeCell ref="I62:J62"/>
    <mergeCell ref="K62:L62"/>
    <mergeCell ref="K63:L63"/>
    <mergeCell ref="K65:L65"/>
    <mergeCell ref="I66:J66"/>
    <mergeCell ref="K66:L66"/>
    <mergeCell ref="I70:J70"/>
    <mergeCell ref="I63:J63"/>
    <mergeCell ref="I64:J64"/>
    <mergeCell ref="I67:J67"/>
    <mergeCell ref="K67:L67"/>
    <mergeCell ref="I65:J65"/>
    <mergeCell ref="K64:L64"/>
    <mergeCell ref="D57:E57"/>
    <mergeCell ref="F57:G57"/>
    <mergeCell ref="D58:E58"/>
    <mergeCell ref="F58:G58"/>
    <mergeCell ref="D59:E59"/>
    <mergeCell ref="AG15:AG16"/>
    <mergeCell ref="A15:A16"/>
    <mergeCell ref="L5:N5"/>
    <mergeCell ref="AF15:AF16"/>
    <mergeCell ref="S67:T69"/>
    <mergeCell ref="S58:U59"/>
    <mergeCell ref="AB15:AB16"/>
    <mergeCell ref="AC15:AC16"/>
    <mergeCell ref="AD15:AD16"/>
    <mergeCell ref="I68:J68"/>
    <mergeCell ref="K68:L68"/>
    <mergeCell ref="I69:J69"/>
    <mergeCell ref="K69:L69"/>
    <mergeCell ref="I59:J59"/>
    <mergeCell ref="K59:L59"/>
    <mergeCell ref="I60:J60"/>
    <mergeCell ref="K60:L60"/>
    <mergeCell ref="I61:J61"/>
    <mergeCell ref="K61:L61"/>
    <mergeCell ref="I56:J56"/>
    <mergeCell ref="K56:L56"/>
    <mergeCell ref="K15:K16"/>
    <mergeCell ref="L15:M15"/>
    <mergeCell ref="AA15:AA16"/>
  </mergeCells>
  <conditionalFormatting sqref="B17:B52">
    <cfRule type="duplicateValues" dxfId="313" priority="638"/>
    <cfRule type="duplicateValues" dxfId="312" priority="639"/>
  </conditionalFormatting>
  <conditionalFormatting sqref="B17:B52">
    <cfRule type="duplicateValues" dxfId="311" priority="640"/>
  </conditionalFormatting>
  <conditionalFormatting sqref="B17:B52">
    <cfRule type="duplicateValues" dxfId="310" priority="641"/>
    <cfRule type="duplicateValues" dxfId="309" priority="642"/>
    <cfRule type="duplicateValues" dxfId="308" priority="643"/>
    <cfRule type="duplicateValues" dxfId="307" priority="644"/>
    <cfRule type="duplicateValues" dxfId="306" priority="645"/>
  </conditionalFormatting>
  <conditionalFormatting sqref="C17:C52">
    <cfRule type="duplicateValues" dxfId="305" priority="646"/>
    <cfRule type="duplicateValues" dxfId="304" priority="647"/>
  </conditionalFormatting>
  <conditionalFormatting sqref="C17:C52">
    <cfRule type="duplicateValues" dxfId="303" priority="648"/>
  </conditionalFormatting>
  <conditionalFormatting sqref="C17:C52">
    <cfRule type="duplicateValues" dxfId="302" priority="649"/>
    <cfRule type="duplicateValues" dxfId="301" priority="650"/>
    <cfRule type="duplicateValues" dxfId="300" priority="651"/>
    <cfRule type="duplicateValues" dxfId="299" priority="652"/>
    <cfRule type="duplicateValues" dxfId="298" priority="653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97" priority="1">
      <formula>$I17&lt;&gt;$I$14</formula>
    </cfRule>
    <cfRule type="expression" dxfId="296" priority="2">
      <formula>$I17=$I$14</formula>
    </cfRule>
  </conditionalFormatting>
  <pageMargins left="0.17" right="0.17" top="0.17" bottom="0.17" header="0.17" footer="0.17"/>
  <pageSetup scale="39" orientation="landscape" horizontalDpi="4294967295" verticalDpi="4294967295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D734-CB97-4AB1-9A8E-98CEA5C2FDC4}">
  <sheetPr codeName="Sheet11">
    <pageSetUpPr fitToPage="1"/>
  </sheetPr>
  <dimension ref="A1:AG151"/>
  <sheetViews>
    <sheetView view="pageBreakPreview" zoomScale="55" zoomScaleNormal="85" zoomScaleSheetLayoutView="55" workbookViewId="0">
      <selection activeCell="R17" sqref="R17"/>
    </sheetView>
  </sheetViews>
  <sheetFormatPr defaultColWidth="9.125" defaultRowHeight="14.25"/>
  <cols>
    <col min="1" max="1" width="9.125" style="12"/>
    <col min="2" max="2" width="12" style="12" customWidth="1"/>
    <col min="3" max="3" width="15" style="8" customWidth="1"/>
    <col min="4" max="4" width="8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4.25" style="12" customWidth="1"/>
    <col min="10" max="10" width="8.25" style="12" customWidth="1"/>
    <col min="11" max="11" width="12" style="12" customWidth="1"/>
    <col min="12" max="12" width="7.125" style="12" customWidth="1"/>
    <col min="13" max="13" width="7.25" style="12" customWidth="1"/>
    <col min="14" max="14" width="30" style="12" customWidth="1"/>
    <col min="15" max="15" width="14.125" style="12" customWidth="1"/>
    <col min="16" max="16" width="9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4.875" style="12" customWidth="1"/>
    <col min="22" max="22" width="11.625" style="12" customWidth="1"/>
    <col min="23" max="23" width="9.875" style="12" customWidth="1"/>
    <col min="24" max="25" width="10.25" style="12" customWidth="1"/>
    <col min="26" max="26" width="11.625" style="12" customWidth="1"/>
    <col min="27" max="27" width="12" style="12" customWidth="1"/>
    <col min="28" max="28" width="9.125" style="12"/>
    <col min="29" max="29" width="12" style="12" customWidth="1"/>
    <col min="30" max="16384" width="9.125" style="12"/>
  </cols>
  <sheetData>
    <row r="1" spans="1:33" s="4" customFormat="1" ht="15.95" customHeight="1">
      <c r="B1" s="500"/>
      <c r="C1" s="501"/>
      <c r="D1" s="501"/>
      <c r="E1" s="501"/>
      <c r="F1" s="502"/>
      <c r="G1" s="509" t="s">
        <v>108</v>
      </c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  <c r="Z1" s="27"/>
    </row>
    <row r="2" spans="1:33" s="4" customFormat="1" ht="15.95" customHeight="1">
      <c r="B2" s="503"/>
      <c r="C2" s="504"/>
      <c r="D2" s="504"/>
      <c r="E2" s="504"/>
      <c r="F2" s="505"/>
      <c r="G2" s="511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  <c r="Z2" s="27"/>
    </row>
    <row r="3" spans="1:33" s="4" customFormat="1" ht="15.95" customHeight="1">
      <c r="B3" s="503"/>
      <c r="C3" s="504"/>
      <c r="D3" s="504"/>
      <c r="E3" s="504"/>
      <c r="F3" s="505"/>
      <c r="G3" s="511" t="s">
        <v>109</v>
      </c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  <c r="Z3" s="27"/>
    </row>
    <row r="4" spans="1:33" s="4" customFormat="1" ht="15.95" customHeight="1" thickBot="1">
      <c r="B4" s="506"/>
      <c r="C4" s="507"/>
      <c r="D4" s="507"/>
      <c r="E4" s="507"/>
      <c r="F4" s="508"/>
      <c r="G4" s="513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  <c r="Z4" s="27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/>
      <c r="K5" s="32"/>
      <c r="L5" s="530" t="str">
        <f>+'1-1Y-2H-3N-BK-CTR-CUP-PRA680'!L5:N5</f>
        <v>722164-722168-722170-722174-722178</v>
      </c>
      <c r="M5" s="530"/>
      <c r="N5" s="530"/>
      <c r="O5" s="77"/>
      <c r="P5" s="30"/>
      <c r="Q5" s="35"/>
      <c r="T5" s="491" t="s">
        <v>158</v>
      </c>
      <c r="U5" s="491"/>
      <c r="V5" s="491"/>
      <c r="W5" s="491"/>
      <c r="X5" s="27"/>
      <c r="Y5" s="27"/>
      <c r="Z5" s="27"/>
    </row>
    <row r="6" spans="1:33" s="33" customFormat="1" ht="37.5" customHeight="1">
      <c r="B6" s="33" t="s">
        <v>28</v>
      </c>
      <c r="C6" s="28"/>
      <c r="D6" s="28"/>
      <c r="E6" s="34" t="s">
        <v>25</v>
      </c>
      <c r="G6" s="495" t="s">
        <v>110</v>
      </c>
      <c r="H6" s="495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44586</v>
      </c>
      <c r="T6" s="494" t="s">
        <v>69</v>
      </c>
      <c r="U6" s="494"/>
      <c r="V6" s="36" t="s">
        <v>0</v>
      </c>
      <c r="W6" s="36" t="s">
        <v>5</v>
      </c>
      <c r="X6" s="27"/>
      <c r="Y6" s="27"/>
      <c r="Z6" s="27"/>
    </row>
    <row r="7" spans="1:33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495"/>
      <c r="H7" s="495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93" t="str">
        <f>'1-1Y-2H-3N-BK-CTR-CUP-PRA680'!T7</f>
        <v>2J</v>
      </c>
      <c r="U7" s="93" t="str">
        <f>'1-1Y-2H-3N-BK-CTR-CUP-PRA680'!U7</f>
        <v>Ger</v>
      </c>
      <c r="V7" s="94" t="str">
        <f>'1-1Y-2H-3N-BK-CTR-CUP-PRA680'!V7</f>
        <v>CTRLI</v>
      </c>
      <c r="W7" s="94">
        <f>'1-1Y-2H-3N-BK-CTR-CUP-PRA680'!W7</f>
        <v>1</v>
      </c>
    </row>
    <row r="8" spans="1:33" s="33" customFormat="1" ht="21.75" customHeight="1">
      <c r="B8" s="33" t="s">
        <v>29</v>
      </c>
      <c r="C8" s="28"/>
      <c r="D8" s="28"/>
      <c r="E8" s="57" t="str">
        <f>LEFT(I17,6)</f>
        <v>CK4W75</v>
      </c>
      <c r="F8" s="33" t="str">
        <f>+VLOOKUP(E8,[3]Sheet1!$A:$B,2,0)</f>
        <v>Không phải 100% cotton</v>
      </c>
      <c r="I8" s="35" t="s">
        <v>36</v>
      </c>
      <c r="L8" s="34" t="str">
        <f>'1-1Y-2H-3N-BK-CTR-CUP-PRA680'!L8</f>
        <v>DF3385</v>
      </c>
      <c r="O8" s="57" t="s">
        <v>162</v>
      </c>
      <c r="R8" s="35"/>
      <c r="S8" s="56">
        <f>'1-1Y-2H-3N-BK-CTR-CUP-PRA680'!S8</f>
        <v>44576</v>
      </c>
      <c r="T8" s="148" t="str">
        <f>'1-1Y-2H-3N-BK-CTR-CUP-PRA680'!T8</f>
        <v>3R</v>
      </c>
      <c r="U8" s="148" t="str">
        <f>'1-1Y-2H-3N-BK-CTR-CUP-PRA680'!U8</f>
        <v>Ger</v>
      </c>
      <c r="V8" s="149" t="str">
        <f>'1-1Y-2H-3N-BK-CTR-CUP-PRA680'!V8</f>
        <v>CUPLI</v>
      </c>
      <c r="W8" s="149">
        <f>'1-1Y-2H-3N-BK-CTR-CUP-PRA680'!W8</f>
        <v>2</v>
      </c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58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93" t="str">
        <f>'1-1Y-2H-3N-BK-CTR-CUP-PRA680'!T9</f>
        <v>5K</v>
      </c>
      <c r="U9" s="93" t="str">
        <f>'1-1Y-2H-3N-BK-CTR-CUP-PRA680'!U9</f>
        <v>Ger</v>
      </c>
      <c r="V9" s="94" t="str">
        <f>'1-1Y-2H-3N-BK-CTR-CUP-PRA680'!V9</f>
        <v>STR</v>
      </c>
      <c r="W9" s="94">
        <f>'1-1Y-2H-3N-BK-CTR-CUP-PRA680'!W9</f>
        <v>2</v>
      </c>
    </row>
    <row r="10" spans="1:33" s="33" customFormat="1" ht="21.75" customHeight="1">
      <c r="B10" s="33" t="s">
        <v>30</v>
      </c>
      <c r="C10" s="28"/>
      <c r="D10" s="28"/>
      <c r="E10" s="34">
        <f>E9-2</f>
        <v>56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P10" s="35"/>
      <c r="Q10" s="35"/>
      <c r="R10" s="35"/>
      <c r="T10" s="93" t="str">
        <f>'1-1Y-2H-3N-BK-CTR-CUP-PRA680'!T10</f>
        <v>6W</v>
      </c>
      <c r="U10" s="93" t="str">
        <f>'1-1Y-2H-3N-BK-CTR-CUP-PRA680'!U10</f>
        <v>Die</v>
      </c>
      <c r="V10" s="94" t="str">
        <f>'1-1Y-2H-3N-BK-CTR-CUP-PRA680'!V10</f>
        <v>STPLA</v>
      </c>
      <c r="W10" s="94">
        <f>'1-1Y-2H-3N-BK-CTR-CUP-PRA680'!W10</f>
        <v>2</v>
      </c>
    </row>
    <row r="11" spans="1:33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+T8</f>
        <v>3R</v>
      </c>
      <c r="M11" s="33" t="str">
        <f>VLOOKUP(L11,T7:W13,3,0)</f>
        <v>CUPLI</v>
      </c>
      <c r="N11" s="35"/>
      <c r="O11" s="35"/>
      <c r="P11" s="35"/>
      <c r="Q11" s="35"/>
      <c r="R11" s="35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4.2599999999999999E-3</v>
      </c>
      <c r="F12" s="33" t="s">
        <v>33</v>
      </c>
      <c r="G12" s="33" t="str">
        <f>"Code: "&amp;VLOOKUP(L11,BOL!$A:$C,3,0)</f>
        <v>Code: BO4</v>
      </c>
      <c r="I12" s="35" t="s">
        <v>39</v>
      </c>
      <c r="L12" s="33">
        <f>VLOOKUP(L11,T7:W12,4,0)</f>
        <v>2</v>
      </c>
      <c r="N12" s="35"/>
      <c r="O12" s="35"/>
      <c r="P12" s="35"/>
      <c r="Q12" s="35"/>
      <c r="R12" s="35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6.7758360000000004E-3</v>
      </c>
      <c r="F13" s="33" t="s">
        <v>33</v>
      </c>
      <c r="G13" s="33" t="str">
        <f>"Code: "&amp;VLOOKUP(L11,BOL!$A:$E,5,0)</f>
        <v>Code: CO4</v>
      </c>
      <c r="I13" s="35" t="s">
        <v>172</v>
      </c>
      <c r="L13" s="34">
        <f>+'1-1Y-2H-3N-BK-CTR-CUP-PRA680'!L13</f>
        <v>0</v>
      </c>
      <c r="O13" s="35"/>
      <c r="P13" s="35"/>
      <c r="Q13" s="35"/>
      <c r="R13" s="35"/>
      <c r="T13" s="93" t="s">
        <v>20</v>
      </c>
      <c r="U13" s="94"/>
      <c r="V13" s="95"/>
      <c r="W13" s="95">
        <f>SUM(W7:W12)</f>
        <v>14</v>
      </c>
    </row>
    <row r="14" spans="1:33" s="33" customFormat="1" ht="21.7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CK4W75-ZCA</v>
      </c>
      <c r="L14" s="34"/>
      <c r="N14" s="451" t="s">
        <v>549</v>
      </c>
      <c r="O14" s="442"/>
      <c r="P14" s="442"/>
      <c r="Q14" s="442"/>
      <c r="R14" s="442"/>
      <c r="T14" s="93"/>
      <c r="U14" s="94"/>
      <c r="V14" s="95"/>
      <c r="W14" s="533" t="s">
        <v>552</v>
      </c>
      <c r="X14" s="534"/>
      <c r="Y14" s="534"/>
      <c r="Z14" s="534"/>
    </row>
    <row r="15" spans="1:33" s="2" customFormat="1" ht="33" customHeight="1">
      <c r="A15" s="487" t="s">
        <v>70</v>
      </c>
      <c r="B15" s="492" t="s">
        <v>14</v>
      </c>
      <c r="C15" s="492" t="s">
        <v>77</v>
      </c>
      <c r="D15" s="496" t="s">
        <v>78</v>
      </c>
      <c r="E15" s="497"/>
      <c r="F15" s="493" t="s">
        <v>151</v>
      </c>
      <c r="G15" s="493" t="s">
        <v>152</v>
      </c>
      <c r="H15" s="493" t="s">
        <v>153</v>
      </c>
      <c r="I15" s="493" t="s">
        <v>154</v>
      </c>
      <c r="J15" s="493" t="s">
        <v>155</v>
      </c>
      <c r="K15" s="493" t="s">
        <v>83</v>
      </c>
      <c r="L15" s="493" t="s">
        <v>50</v>
      </c>
      <c r="M15" s="493"/>
      <c r="N15" s="493" t="s">
        <v>48</v>
      </c>
      <c r="O15" s="493" t="s">
        <v>79</v>
      </c>
      <c r="P15" s="493" t="s">
        <v>80</v>
      </c>
      <c r="Q15" s="493" t="s">
        <v>59</v>
      </c>
      <c r="R15" s="493" t="s">
        <v>81</v>
      </c>
      <c r="S15" s="493" t="s">
        <v>82</v>
      </c>
      <c r="T15" s="493" t="s">
        <v>49</v>
      </c>
      <c r="U15" s="493" t="s">
        <v>156</v>
      </c>
      <c r="V15" s="493" t="s">
        <v>157</v>
      </c>
      <c r="W15" s="482" t="s">
        <v>24</v>
      </c>
      <c r="X15" s="483"/>
      <c r="Y15" s="483"/>
      <c r="Z15" s="484"/>
      <c r="AA15" s="472" t="s">
        <v>111</v>
      </c>
      <c r="AB15" s="472" t="s">
        <v>112</v>
      </c>
      <c r="AC15" s="472" t="s">
        <v>113</v>
      </c>
      <c r="AD15" s="472" t="s">
        <v>114</v>
      </c>
      <c r="AE15" s="207"/>
      <c r="AF15" s="488" t="s">
        <v>222</v>
      </c>
      <c r="AG15" s="471" t="s">
        <v>532</v>
      </c>
    </row>
    <row r="16" spans="1:33" s="2" customFormat="1" ht="74.25" customHeight="1">
      <c r="A16" s="487"/>
      <c r="B16" s="492"/>
      <c r="C16" s="492"/>
      <c r="D16" s="239" t="s">
        <v>185</v>
      </c>
      <c r="E16" s="239" t="s">
        <v>0</v>
      </c>
      <c r="F16" s="492"/>
      <c r="G16" s="493"/>
      <c r="H16" s="493"/>
      <c r="I16" s="493"/>
      <c r="J16" s="493"/>
      <c r="K16" s="493"/>
      <c r="L16" s="413" t="s">
        <v>47</v>
      </c>
      <c r="M16" s="413" t="s">
        <v>20</v>
      </c>
      <c r="N16" s="493"/>
      <c r="O16" s="493"/>
      <c r="P16" s="493"/>
      <c r="Q16" s="493"/>
      <c r="R16" s="493"/>
      <c r="S16" s="493"/>
      <c r="T16" s="493"/>
      <c r="U16" s="493"/>
      <c r="V16" s="493"/>
      <c r="W16" s="230" t="s">
        <v>168</v>
      </c>
      <c r="X16" s="413" t="s">
        <v>169</v>
      </c>
      <c r="Y16" s="413" t="s">
        <v>170</v>
      </c>
      <c r="Z16" s="413" t="s">
        <v>171</v>
      </c>
      <c r="AA16" s="472"/>
      <c r="AB16" s="472"/>
      <c r="AC16" s="472"/>
      <c r="AD16" s="472"/>
      <c r="AE16" s="260" t="s">
        <v>70</v>
      </c>
      <c r="AF16" s="488"/>
      <c r="AG16" s="471"/>
    </row>
    <row r="17" spans="1:33" s="35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168" t="str">
        <f>'1-1Y-2H-3N-BK-CTR-CUP-PRA680'!D17</f>
        <v>40C</v>
      </c>
      <c r="E17" s="168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2" t="str">
        <f>'1-1Y-2H-3N-BK-CTR-CUP-PRA680'!H17</f>
        <v>NB3385-XBK</v>
      </c>
      <c r="I17" s="415" t="str">
        <f>VLOOKUP(H17,TCVSD[],MATCH($L$11,TCVSD[#Headers],0),0)</f>
        <v>CK4W75-ZCA</v>
      </c>
      <c r="J17" s="107">
        <v>36</v>
      </c>
      <c r="K17" s="39">
        <f>VLOOKUP(LEFT(H17,6)&amp;D17,Ydz[],MATCH($L$11,Ydz[#Headers],0),0)</f>
        <v>1.248</v>
      </c>
      <c r="L17" s="106">
        <f t="shared" ref="L17:L52" si="0">((F17)*12)/J17</f>
        <v>8</v>
      </c>
      <c r="M17" s="107">
        <f>IFERROR(ROUNDUP(L17,0),0)</f>
        <v>8</v>
      </c>
      <c r="N17" s="81" t="str">
        <f>$E$7&amp;"-"&amp;$M$11&amp;AF17</f>
        <v>2202006US-CUPLI1</v>
      </c>
      <c r="O17" s="39">
        <f>L17/12*K17</f>
        <v>0.83199999999999996</v>
      </c>
      <c r="P17" s="39">
        <f>IFERROR(O17*J17,0)</f>
        <v>29.951999999999998</v>
      </c>
      <c r="Q17" s="108">
        <f>(R17+2/36)*J17</f>
        <v>155</v>
      </c>
      <c r="R17" s="109">
        <v>4.25</v>
      </c>
      <c r="S17" s="109">
        <f>(R17*J17)</f>
        <v>153</v>
      </c>
      <c r="T17" s="371">
        <f>+(SUMIF(N:N,N17,P:P)-SUMIF(N:N,N17,S:S))/SUMIF(N:N,N17,P:P)</f>
        <v>0.14863782051282046</v>
      </c>
      <c r="U17" s="108">
        <f t="shared" ref="U17:U52" si="1">F17*$E$12</f>
        <v>0.10224</v>
      </c>
      <c r="V17" s="108">
        <f t="shared" ref="V17:V52" si="2">F17*$E$13</f>
        <v>0.16262006400000001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96</v>
      </c>
    </row>
    <row r="18" spans="1:33" s="35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168" t="str">
        <f>'1-1Y-2H-3N-BK-CTR-CUP-PRA680'!D18</f>
        <v>36D</v>
      </c>
      <c r="E18" s="168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2" t="str">
        <f>'1-1Y-2H-3N-BK-CTR-CUP-PRA680'!H18</f>
        <v>NB3385-XBK</v>
      </c>
      <c r="I18" s="415" t="str">
        <f>VLOOKUP(H18,TCVSD[],MATCH($L$11,TCVSD[#Headers],0),0)</f>
        <v>CK4W75-ZCA</v>
      </c>
      <c r="J18" s="107">
        <v>36</v>
      </c>
      <c r="K18" s="39">
        <f>VLOOKUP(LEFT(H18,6)&amp;D18,Ydz[],MATCH($L$11,Ydz[#Headers],0),0)</f>
        <v>1.248</v>
      </c>
      <c r="L18" s="106">
        <f t="shared" si="0"/>
        <v>7</v>
      </c>
      <c r="M18" s="107">
        <f t="shared" ref="M18:M52" si="3">IFERROR(ROUNDUP(L18,0),0)</f>
        <v>7</v>
      </c>
      <c r="N18" s="81" t="str">
        <f t="shared" ref="N18:N52" si="4">$E$7&amp;"-"&amp;$M$11&amp;AF18</f>
        <v>2202006US-CUPLI1</v>
      </c>
      <c r="O18" s="39">
        <f t="shared" ref="O18:O52" si="5">L18/12*K18</f>
        <v>0.72800000000000009</v>
      </c>
      <c r="P18" s="39">
        <f t="shared" ref="P18:P52" si="6">IFERROR(O18*J18,0)</f>
        <v>26.208000000000002</v>
      </c>
      <c r="Q18" s="82"/>
      <c r="R18" s="82"/>
      <c r="S18" s="82"/>
      <c r="T18" s="111"/>
      <c r="U18" s="108">
        <f t="shared" si="1"/>
        <v>8.9459999999999998E-2</v>
      </c>
      <c r="V18" s="108">
        <f t="shared" si="2"/>
        <v>0.14229255600000001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 t="shared" ref="AA18:AA52" si="7">+F18*12</f>
        <v>252</v>
      </c>
      <c r="AB18" s="166">
        <f t="shared" ref="AB18:AB52" si="8">+M18*J18</f>
        <v>252</v>
      </c>
      <c r="AC18" s="166">
        <f t="shared" ref="AC18:AC52" si="9">+AB18-AA18</f>
        <v>0</v>
      </c>
      <c r="AD18" s="167">
        <f t="shared" ref="AD18:AD52" si="10"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1">+SUMIF(N:N,N18,M:M)*$L$12</f>
        <v>96</v>
      </c>
    </row>
    <row r="19" spans="1:33" s="35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168" t="str">
        <f>'1-1Y-2H-3N-BK-CTR-CUP-PRA680'!D19</f>
        <v>38D</v>
      </c>
      <c r="E19" s="168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2" t="str">
        <f>'1-1Y-2H-3N-BK-CTR-CUP-PRA680'!H19</f>
        <v>NB3385-XBK</v>
      </c>
      <c r="I19" s="415" t="str">
        <f>VLOOKUP(H19,TCVSD[],MATCH($L$11,TCVSD[#Headers],0),0)</f>
        <v>CK4W75-ZCA</v>
      </c>
      <c r="J19" s="107">
        <v>36</v>
      </c>
      <c r="K19" s="39">
        <f>VLOOKUP(LEFT(H19,6)&amp;D19,Ydz[],MATCH($L$11,Ydz[#Headers],0),0)</f>
        <v>1.248</v>
      </c>
      <c r="L19" s="106">
        <f t="shared" si="0"/>
        <v>9</v>
      </c>
      <c r="M19" s="107">
        <f t="shared" si="3"/>
        <v>9</v>
      </c>
      <c r="N19" s="81" t="str">
        <f t="shared" si="4"/>
        <v>2202006US-CUPLI1</v>
      </c>
      <c r="O19" s="39">
        <f t="shared" si="5"/>
        <v>0.93599999999999994</v>
      </c>
      <c r="P19" s="39">
        <f t="shared" si="6"/>
        <v>33.695999999999998</v>
      </c>
      <c r="Q19" s="82"/>
      <c r="R19" s="82"/>
      <c r="S19" s="82"/>
      <c r="T19" s="111"/>
      <c r="U19" s="108">
        <f t="shared" si="1"/>
        <v>0.11502</v>
      </c>
      <c r="V19" s="108">
        <f t="shared" si="2"/>
        <v>0.182947572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 t="shared" si="7"/>
        <v>324</v>
      </c>
      <c r="AB19" s="166">
        <f t="shared" si="8"/>
        <v>324</v>
      </c>
      <c r="AC19" s="166">
        <f t="shared" si="9"/>
        <v>0</v>
      </c>
      <c r="AD19" s="167">
        <f t="shared" si="10"/>
        <v>0</v>
      </c>
      <c r="AE19" s="260">
        <f>+IF(B19&gt;0,MAX($AE$16:$AE18)+1,0)</f>
        <v>3</v>
      </c>
      <c r="AF19" s="261" t="s">
        <v>223</v>
      </c>
      <c r="AG19" s="183">
        <f t="shared" si="11"/>
        <v>96</v>
      </c>
    </row>
    <row r="20" spans="1:33" s="35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168" t="str">
        <f>'1-1Y-2H-3N-BK-CTR-CUP-PRA680'!D20</f>
        <v>42D</v>
      </c>
      <c r="E20" s="168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2" t="str">
        <f>'1-1Y-2H-3N-BK-CTR-CUP-PRA680'!H20</f>
        <v>NB3385-XBK</v>
      </c>
      <c r="I20" s="415" t="str">
        <f>VLOOKUP(H20,TCVSD[],MATCH($L$11,TCVSD[#Headers],0),0)</f>
        <v>CK4W75-ZCA</v>
      </c>
      <c r="J20" s="107">
        <v>36</v>
      </c>
      <c r="K20" s="39">
        <f>VLOOKUP(LEFT(H20,6)&amp;D20,Ydz[],MATCH($L$11,Ydz[#Headers],0),0)</f>
        <v>1.248</v>
      </c>
      <c r="L20" s="106">
        <f t="shared" si="0"/>
        <v>5</v>
      </c>
      <c r="M20" s="107">
        <f t="shared" si="3"/>
        <v>5</v>
      </c>
      <c r="N20" s="81" t="str">
        <f t="shared" si="4"/>
        <v>2202006US-CUPLI1</v>
      </c>
      <c r="O20" s="39">
        <f t="shared" si="5"/>
        <v>0.52</v>
      </c>
      <c r="P20" s="39">
        <f t="shared" si="6"/>
        <v>18.72</v>
      </c>
      <c r="Q20" s="82"/>
      <c r="R20" s="82"/>
      <c r="S20" s="82"/>
      <c r="T20" s="111"/>
      <c r="U20" s="108">
        <f t="shared" si="1"/>
        <v>6.3899999999999998E-2</v>
      </c>
      <c r="V20" s="108">
        <f t="shared" si="2"/>
        <v>0.10163754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 t="shared" si="7"/>
        <v>180</v>
      </c>
      <c r="AB20" s="166">
        <f t="shared" si="8"/>
        <v>180</v>
      </c>
      <c r="AC20" s="166">
        <f t="shared" si="9"/>
        <v>0</v>
      </c>
      <c r="AD20" s="167">
        <f t="shared" si="10"/>
        <v>0</v>
      </c>
      <c r="AE20" s="260">
        <f>+IF(B20&gt;0,MAX($AE$16:$AE19)+1,0)</f>
        <v>4</v>
      </c>
      <c r="AF20" s="261" t="s">
        <v>223</v>
      </c>
      <c r="AG20" s="183">
        <f t="shared" si="11"/>
        <v>96</v>
      </c>
    </row>
    <row r="21" spans="1:33" s="35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168" t="str">
        <f>'1-1Y-2H-3N-BK-CTR-CUP-PRA680'!D21</f>
        <v>36DD</v>
      </c>
      <c r="E21" s="168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2" t="str">
        <f>'1-1Y-2H-3N-BK-CTR-CUP-PRA680'!H21</f>
        <v>NB3385-XBK</v>
      </c>
      <c r="I21" s="415" t="str">
        <f>VLOOKUP(H21,TCVSD[],MATCH($L$11,TCVSD[#Headers],0),0)</f>
        <v>CK4W75-ZCA</v>
      </c>
      <c r="J21" s="107">
        <v>36</v>
      </c>
      <c r="K21" s="39">
        <f>VLOOKUP(LEFT(H21,6)&amp;D21,Ydz[],MATCH($L$11,Ydz[#Headers],0),0)</f>
        <v>1.248</v>
      </c>
      <c r="L21" s="106">
        <f t="shared" si="0"/>
        <v>8</v>
      </c>
      <c r="M21" s="107">
        <f t="shared" si="3"/>
        <v>8</v>
      </c>
      <c r="N21" s="81" t="str">
        <f t="shared" si="4"/>
        <v>2202006US-CUPLI1</v>
      </c>
      <c r="O21" s="39">
        <f t="shared" si="5"/>
        <v>0.83199999999999996</v>
      </c>
      <c r="P21" s="39">
        <f t="shared" si="6"/>
        <v>29.951999999999998</v>
      </c>
      <c r="Q21" s="82"/>
      <c r="R21" s="82"/>
      <c r="S21" s="82"/>
      <c r="T21" s="111"/>
      <c r="U21" s="108">
        <f t="shared" si="1"/>
        <v>0.10224</v>
      </c>
      <c r="V21" s="108">
        <f t="shared" si="2"/>
        <v>0.16262006400000001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 t="shared" si="7"/>
        <v>288</v>
      </c>
      <c r="AB21" s="166">
        <f t="shared" si="8"/>
        <v>288</v>
      </c>
      <c r="AC21" s="166">
        <f t="shared" si="9"/>
        <v>0</v>
      </c>
      <c r="AD21" s="167">
        <f t="shared" si="10"/>
        <v>0</v>
      </c>
      <c r="AE21" s="260">
        <f>+IF(B21&gt;0,MAX($AE$16:$AE20)+1,0)</f>
        <v>5</v>
      </c>
      <c r="AF21" s="261" t="s">
        <v>223</v>
      </c>
      <c r="AG21" s="183">
        <f t="shared" si="11"/>
        <v>96</v>
      </c>
    </row>
    <row r="22" spans="1:33" s="35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168" t="str">
        <f>'1-1Y-2H-3N-BK-CTR-CUP-PRA680'!D22</f>
        <v>38DD</v>
      </c>
      <c r="E22" s="168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2" t="str">
        <f>'1-1Y-2H-3N-BK-CTR-CUP-PRA680'!H22</f>
        <v>NB3385-XBK</v>
      </c>
      <c r="I22" s="415" t="str">
        <f>VLOOKUP(H22,TCVSD[],MATCH($L$11,TCVSD[#Headers],0),0)</f>
        <v>CK4W75-ZCA</v>
      </c>
      <c r="J22" s="107">
        <v>36</v>
      </c>
      <c r="K22" s="39">
        <f>VLOOKUP(LEFT(H22,6)&amp;D22,Ydz[],MATCH($L$11,Ydz[#Headers],0),0)</f>
        <v>1.248</v>
      </c>
      <c r="L22" s="106">
        <f t="shared" si="0"/>
        <v>11</v>
      </c>
      <c r="M22" s="107">
        <f t="shared" si="3"/>
        <v>11</v>
      </c>
      <c r="N22" s="81" t="str">
        <f t="shared" si="4"/>
        <v>2202006US-CUPLI1</v>
      </c>
      <c r="O22" s="39">
        <f t="shared" si="5"/>
        <v>1.1439999999999999</v>
      </c>
      <c r="P22" s="39">
        <f t="shared" si="6"/>
        <v>41.183999999999997</v>
      </c>
      <c r="Q22" s="82"/>
      <c r="R22" s="82"/>
      <c r="S22" s="82"/>
      <c r="T22" s="111"/>
      <c r="U22" s="108">
        <f t="shared" si="1"/>
        <v>0.14057999999999998</v>
      </c>
      <c r="V22" s="108">
        <f t="shared" si="2"/>
        <v>0.22360258800000002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si="7"/>
        <v>396</v>
      </c>
      <c r="AB22" s="166">
        <f t="shared" si="8"/>
        <v>396</v>
      </c>
      <c r="AC22" s="166">
        <f t="shared" si="9"/>
        <v>0</v>
      </c>
      <c r="AD22" s="167">
        <f t="shared" si="10"/>
        <v>0</v>
      </c>
      <c r="AE22" s="260">
        <f>+IF(B22&gt;0,MAX($AE$16:$AE21)+1,0)</f>
        <v>6</v>
      </c>
      <c r="AF22" s="261" t="s">
        <v>223</v>
      </c>
      <c r="AG22" s="183">
        <f t="shared" si="11"/>
        <v>96</v>
      </c>
    </row>
    <row r="23" spans="1:33" s="35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168" t="e">
        <f>'1-1Y-2H-3N-BK-CTR-CUP-PRA680'!D23</f>
        <v>#N/A</v>
      </c>
      <c r="E23" s="168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2" t="e">
        <f>'1-1Y-2H-3N-BK-CTR-CUP-PRA680'!H23</f>
        <v>#N/A</v>
      </c>
      <c r="I23" s="415" t="e">
        <f>VLOOKUP(H23,TCVSD[],MATCH($L$11,TCVSD[#Headers],0),0)</f>
        <v>#N/A</v>
      </c>
      <c r="J23" s="107">
        <f>VLOOKUP($L$11,Table35[[SPREAD CODE]:[ply]],6,0)</f>
        <v>48</v>
      </c>
      <c r="K23" s="39" t="e">
        <f>VLOOKUP(LEFT(H23,6)&amp;D23,Ydz[],MATCH($L$11,Ydz[#Headers],0),0)</f>
        <v>#N/A</v>
      </c>
      <c r="L23" s="106" t="e">
        <f t="shared" si="0"/>
        <v>#N/A</v>
      </c>
      <c r="M23" s="107">
        <f t="shared" si="3"/>
        <v>0</v>
      </c>
      <c r="N23" s="81" t="str">
        <f t="shared" si="4"/>
        <v>2202006US-CUPLI1</v>
      </c>
      <c r="O23" s="39" t="e">
        <f t="shared" si="5"/>
        <v>#N/A</v>
      </c>
      <c r="P23" s="39">
        <f t="shared" si="6"/>
        <v>0</v>
      </c>
      <c r="Q23" s="82"/>
      <c r="R23" s="82"/>
      <c r="S23" s="82"/>
      <c r="T23" s="111"/>
      <c r="U23" s="108" t="e">
        <f t="shared" si="1"/>
        <v>#N/A</v>
      </c>
      <c r="V23" s="108" t="e">
        <f t="shared" si="2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7"/>
        <v>#N/A</v>
      </c>
      <c r="AB23" s="166">
        <f t="shared" si="8"/>
        <v>0</v>
      </c>
      <c r="AC23" s="166" t="e">
        <f t="shared" si="9"/>
        <v>#N/A</v>
      </c>
      <c r="AD23" s="167" t="e">
        <f t="shared" si="10"/>
        <v>#N/A</v>
      </c>
      <c r="AE23" s="260">
        <f>+IF(B23&gt;0,MAX($AE$16:$AE22)+1,0)</f>
        <v>0</v>
      </c>
      <c r="AF23" s="261" t="s">
        <v>223</v>
      </c>
      <c r="AG23" s="183">
        <f t="shared" si="11"/>
        <v>96</v>
      </c>
    </row>
    <row r="24" spans="1:33" s="35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168" t="e">
        <f>'1-1Y-2H-3N-BK-CTR-CUP-PRA680'!D24</f>
        <v>#N/A</v>
      </c>
      <c r="E24" s="168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2" t="e">
        <f>'1-1Y-2H-3N-BK-CTR-CUP-PRA680'!H24</f>
        <v>#N/A</v>
      </c>
      <c r="I24" s="415" t="e">
        <f>VLOOKUP(H24,TCVSD[],MATCH($L$11,TCVSD[#Headers],0),0)</f>
        <v>#N/A</v>
      </c>
      <c r="J24" s="107">
        <f>VLOOKUP($L$11,Table35[[SPREAD CODE]:[ply]],6,0)</f>
        <v>48</v>
      </c>
      <c r="K24" s="39" t="e">
        <f>VLOOKUP(LEFT(H24,6)&amp;D24,Ydz[],MATCH($L$11,Ydz[#Headers],0),0)</f>
        <v>#N/A</v>
      </c>
      <c r="L24" s="106" t="e">
        <f t="shared" si="0"/>
        <v>#N/A</v>
      </c>
      <c r="M24" s="107">
        <f t="shared" si="3"/>
        <v>0</v>
      </c>
      <c r="N24" s="81" t="str">
        <f t="shared" si="4"/>
        <v>2202006US-CUPLI1</v>
      </c>
      <c r="O24" s="39" t="e">
        <f t="shared" si="5"/>
        <v>#N/A</v>
      </c>
      <c r="P24" s="39">
        <f t="shared" si="6"/>
        <v>0</v>
      </c>
      <c r="Q24" s="82"/>
      <c r="R24" s="82"/>
      <c r="S24" s="82"/>
      <c r="T24" s="111"/>
      <c r="U24" s="108" t="e">
        <f t="shared" si="1"/>
        <v>#N/A</v>
      </c>
      <c r="V24" s="108" t="e">
        <f t="shared" si="2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7"/>
        <v>#N/A</v>
      </c>
      <c r="AB24" s="166">
        <f t="shared" si="8"/>
        <v>0</v>
      </c>
      <c r="AC24" s="166" t="e">
        <f t="shared" si="9"/>
        <v>#N/A</v>
      </c>
      <c r="AD24" s="167" t="e">
        <f t="shared" si="10"/>
        <v>#N/A</v>
      </c>
      <c r="AE24" s="260">
        <f>+IF(B24&gt;0,MAX($AE$16:$AE23)+1,0)</f>
        <v>0</v>
      </c>
      <c r="AF24" s="261" t="s">
        <v>223</v>
      </c>
      <c r="AG24" s="183">
        <f t="shared" si="11"/>
        <v>96</v>
      </c>
    </row>
    <row r="25" spans="1:33" s="35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168" t="e">
        <f>'1-1Y-2H-3N-BK-CTR-CUP-PRA680'!D25</f>
        <v>#N/A</v>
      </c>
      <c r="E25" s="168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2" t="e">
        <f>'1-1Y-2H-3N-BK-CTR-CUP-PRA680'!H25</f>
        <v>#N/A</v>
      </c>
      <c r="I25" s="415" t="e">
        <f>VLOOKUP(H25,TCVSD[],MATCH($L$11,TCVSD[#Headers],0),0)</f>
        <v>#N/A</v>
      </c>
      <c r="J25" s="107">
        <f>VLOOKUP($L$11,Table35[[SPREAD CODE]:[ply]],6,0)</f>
        <v>48</v>
      </c>
      <c r="K25" s="39" t="e">
        <f>VLOOKUP(LEFT(H25,6)&amp;D25,Ydz[],MATCH($L$11,Ydz[#Headers],0),0)</f>
        <v>#N/A</v>
      </c>
      <c r="L25" s="106" t="e">
        <f t="shared" si="0"/>
        <v>#N/A</v>
      </c>
      <c r="M25" s="107">
        <f t="shared" si="3"/>
        <v>0</v>
      </c>
      <c r="N25" s="81" t="str">
        <f t="shared" si="4"/>
        <v>2202006US-CUPLI1</v>
      </c>
      <c r="O25" s="39" t="e">
        <f t="shared" si="5"/>
        <v>#N/A</v>
      </c>
      <c r="P25" s="39">
        <f t="shared" si="6"/>
        <v>0</v>
      </c>
      <c r="Q25" s="82"/>
      <c r="R25" s="82"/>
      <c r="S25" s="82"/>
      <c r="T25" s="111"/>
      <c r="U25" s="108" t="e">
        <f t="shared" si="1"/>
        <v>#N/A</v>
      </c>
      <c r="V25" s="108" t="e">
        <f t="shared" si="2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7"/>
        <v>#N/A</v>
      </c>
      <c r="AB25" s="166">
        <f t="shared" si="8"/>
        <v>0</v>
      </c>
      <c r="AC25" s="166" t="e">
        <f t="shared" si="9"/>
        <v>#N/A</v>
      </c>
      <c r="AD25" s="167" t="e">
        <f t="shared" si="10"/>
        <v>#N/A</v>
      </c>
      <c r="AE25" s="260">
        <f>+IF(B25&gt;0,MAX($AE$16:$AE24)+1,0)</f>
        <v>0</v>
      </c>
      <c r="AF25" s="261" t="s">
        <v>223</v>
      </c>
      <c r="AG25" s="183">
        <f t="shared" si="11"/>
        <v>96</v>
      </c>
    </row>
    <row r="26" spans="1:33" s="35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168" t="e">
        <f>'1-1Y-2H-3N-BK-CTR-CUP-PRA680'!D26</f>
        <v>#N/A</v>
      </c>
      <c r="E26" s="168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2" t="e">
        <f>'1-1Y-2H-3N-BK-CTR-CUP-PRA680'!H26</f>
        <v>#N/A</v>
      </c>
      <c r="I26" s="415" t="e">
        <f>VLOOKUP(H26,TCVSD[],MATCH($L$11,TCVSD[#Headers],0),0)</f>
        <v>#N/A</v>
      </c>
      <c r="J26" s="107">
        <f>VLOOKUP($L$11,Table35[[SPREAD CODE]:[ply]],6,0)</f>
        <v>48</v>
      </c>
      <c r="K26" s="39" t="e">
        <f>VLOOKUP(LEFT(H26,6)&amp;D26,Ydz[],MATCH($L$11,Ydz[#Headers],0),0)</f>
        <v>#N/A</v>
      </c>
      <c r="L26" s="106" t="e">
        <f t="shared" si="0"/>
        <v>#N/A</v>
      </c>
      <c r="M26" s="107">
        <f t="shared" si="3"/>
        <v>0</v>
      </c>
      <c r="N26" s="81" t="str">
        <f t="shared" si="4"/>
        <v>2202006US-CUPLI1</v>
      </c>
      <c r="O26" s="39" t="e">
        <f t="shared" si="5"/>
        <v>#N/A</v>
      </c>
      <c r="P26" s="39">
        <f t="shared" si="6"/>
        <v>0</v>
      </c>
      <c r="Q26" s="82"/>
      <c r="R26" s="82"/>
      <c r="S26" s="82"/>
      <c r="T26" s="111"/>
      <c r="U26" s="108" t="e">
        <f t="shared" si="1"/>
        <v>#N/A</v>
      </c>
      <c r="V26" s="108" t="e">
        <f t="shared" si="2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7"/>
        <v>#N/A</v>
      </c>
      <c r="AB26" s="166">
        <f t="shared" si="8"/>
        <v>0</v>
      </c>
      <c r="AC26" s="166" t="e">
        <f t="shared" si="9"/>
        <v>#N/A</v>
      </c>
      <c r="AD26" s="167" t="e">
        <f t="shared" si="10"/>
        <v>#N/A</v>
      </c>
      <c r="AE26" s="260">
        <f>+IF(B26&gt;0,MAX($AE$16:$AE25)+1,0)</f>
        <v>0</v>
      </c>
      <c r="AF26" s="261" t="s">
        <v>223</v>
      </c>
      <c r="AG26" s="183">
        <f t="shared" si="11"/>
        <v>96</v>
      </c>
    </row>
    <row r="27" spans="1:33" s="35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168" t="e">
        <f>'1-1Y-2H-3N-BK-CTR-CUP-PRA680'!D27</f>
        <v>#N/A</v>
      </c>
      <c r="E27" s="168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2" t="e">
        <f>'1-1Y-2H-3N-BK-CTR-CUP-PRA680'!H27</f>
        <v>#N/A</v>
      </c>
      <c r="I27" s="415" t="e">
        <f>VLOOKUP(H27,TCVSD[],MATCH($L$11,TCVSD[#Headers],0),0)</f>
        <v>#N/A</v>
      </c>
      <c r="J27" s="107">
        <f>VLOOKUP($L$11,Table35[[SPREAD CODE]:[ply]],6,0)</f>
        <v>48</v>
      </c>
      <c r="K27" s="39" t="e">
        <f>VLOOKUP(LEFT(H27,6)&amp;D27,Ydz[],MATCH($L$11,Ydz[#Headers],0),0)</f>
        <v>#N/A</v>
      </c>
      <c r="L27" s="106" t="e">
        <f t="shared" si="0"/>
        <v>#N/A</v>
      </c>
      <c r="M27" s="107">
        <f t="shared" si="3"/>
        <v>0</v>
      </c>
      <c r="N27" s="81" t="str">
        <f t="shared" si="4"/>
        <v>2202006US-CUPLI1</v>
      </c>
      <c r="O27" s="39" t="e">
        <f t="shared" si="5"/>
        <v>#N/A</v>
      </c>
      <c r="P27" s="39">
        <f t="shared" si="6"/>
        <v>0</v>
      </c>
      <c r="Q27" s="82"/>
      <c r="R27" s="82"/>
      <c r="S27" s="82"/>
      <c r="T27" s="111"/>
      <c r="U27" s="108" t="e">
        <f t="shared" si="1"/>
        <v>#N/A</v>
      </c>
      <c r="V27" s="108" t="e">
        <f t="shared" si="2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7"/>
        <v>#N/A</v>
      </c>
      <c r="AB27" s="166">
        <f t="shared" si="8"/>
        <v>0</v>
      </c>
      <c r="AC27" s="166" t="e">
        <f t="shared" si="9"/>
        <v>#N/A</v>
      </c>
      <c r="AD27" s="167" t="e">
        <f t="shared" si="10"/>
        <v>#N/A</v>
      </c>
      <c r="AE27" s="260">
        <f>+IF(B27&gt;0,MAX($AE$16:$AE26)+1,0)</f>
        <v>0</v>
      </c>
      <c r="AF27" s="261" t="s">
        <v>223</v>
      </c>
      <c r="AG27" s="183">
        <f t="shared" si="11"/>
        <v>96</v>
      </c>
    </row>
    <row r="28" spans="1:33" s="35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168" t="e">
        <f>'1-1Y-2H-3N-BK-CTR-CUP-PRA680'!D28</f>
        <v>#N/A</v>
      </c>
      <c r="E28" s="168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2" t="e">
        <f>'1-1Y-2H-3N-BK-CTR-CUP-PRA680'!H28</f>
        <v>#N/A</v>
      </c>
      <c r="I28" s="415" t="e">
        <f>VLOOKUP(H28,TCVSD[],MATCH($L$11,TCVSD[#Headers],0),0)</f>
        <v>#N/A</v>
      </c>
      <c r="J28" s="107">
        <f>VLOOKUP($L$11,Table35[[SPREAD CODE]:[ply]],6,0)</f>
        <v>48</v>
      </c>
      <c r="K28" s="39" t="e">
        <f>VLOOKUP(LEFT(H28,6)&amp;D28,Ydz[],MATCH($L$11,Ydz[#Headers],0),0)</f>
        <v>#N/A</v>
      </c>
      <c r="L28" s="106" t="e">
        <f t="shared" si="0"/>
        <v>#N/A</v>
      </c>
      <c r="M28" s="107">
        <f t="shared" si="3"/>
        <v>0</v>
      </c>
      <c r="N28" s="81" t="str">
        <f t="shared" si="4"/>
        <v>2202006US-CUPLI1</v>
      </c>
      <c r="O28" s="39" t="e">
        <f t="shared" si="5"/>
        <v>#N/A</v>
      </c>
      <c r="P28" s="39">
        <f t="shared" si="6"/>
        <v>0</v>
      </c>
      <c r="Q28" s="82"/>
      <c r="R28" s="82"/>
      <c r="S28" s="82"/>
      <c r="T28" s="111"/>
      <c r="U28" s="108" t="e">
        <f t="shared" si="1"/>
        <v>#N/A</v>
      </c>
      <c r="V28" s="108" t="e">
        <f t="shared" si="2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7"/>
        <v>#N/A</v>
      </c>
      <c r="AB28" s="166">
        <f t="shared" si="8"/>
        <v>0</v>
      </c>
      <c r="AC28" s="166" t="e">
        <f t="shared" si="9"/>
        <v>#N/A</v>
      </c>
      <c r="AD28" s="167" t="e">
        <f t="shared" si="10"/>
        <v>#N/A</v>
      </c>
      <c r="AE28" s="260">
        <f>+IF(B28&gt;0,MAX($AE$16:$AE27)+1,0)</f>
        <v>0</v>
      </c>
      <c r="AF28" s="261" t="s">
        <v>223</v>
      </c>
      <c r="AG28" s="183">
        <f t="shared" si="11"/>
        <v>96</v>
      </c>
    </row>
    <row r="29" spans="1:33" s="35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168" t="e">
        <f>'1-1Y-2H-3N-BK-CTR-CUP-PRA680'!D29</f>
        <v>#N/A</v>
      </c>
      <c r="E29" s="168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2" t="e">
        <f>'1-1Y-2H-3N-BK-CTR-CUP-PRA680'!H29</f>
        <v>#N/A</v>
      </c>
      <c r="I29" s="415" t="e">
        <f>VLOOKUP(H29,TCVSD[],MATCH($L$11,TCVSD[#Headers],0),0)</f>
        <v>#N/A</v>
      </c>
      <c r="J29" s="107">
        <f>VLOOKUP($L$11,Table35[[SPREAD CODE]:[ply]],6,0)</f>
        <v>48</v>
      </c>
      <c r="K29" s="39" t="e">
        <f>VLOOKUP(LEFT(H29,6)&amp;D29,Ydz[],MATCH($L$11,Ydz[#Headers],0),0)</f>
        <v>#N/A</v>
      </c>
      <c r="L29" s="106" t="e">
        <f t="shared" si="0"/>
        <v>#N/A</v>
      </c>
      <c r="M29" s="107">
        <f t="shared" si="3"/>
        <v>0</v>
      </c>
      <c r="N29" s="81" t="str">
        <f t="shared" si="4"/>
        <v>2202006US-CUPLI1</v>
      </c>
      <c r="O29" s="39" t="e">
        <f t="shared" si="5"/>
        <v>#N/A</v>
      </c>
      <c r="P29" s="39">
        <f t="shared" si="6"/>
        <v>0</v>
      </c>
      <c r="Q29" s="82"/>
      <c r="R29" s="82"/>
      <c r="S29" s="82"/>
      <c r="T29" s="111"/>
      <c r="U29" s="108" t="e">
        <f t="shared" si="1"/>
        <v>#N/A</v>
      </c>
      <c r="V29" s="108" t="e">
        <f t="shared" si="2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7"/>
        <v>#N/A</v>
      </c>
      <c r="AB29" s="166">
        <f t="shared" si="8"/>
        <v>0</v>
      </c>
      <c r="AC29" s="166" t="e">
        <f t="shared" si="9"/>
        <v>#N/A</v>
      </c>
      <c r="AD29" s="167" t="e">
        <f t="shared" si="10"/>
        <v>#N/A</v>
      </c>
      <c r="AE29" s="260">
        <f>+IF(B29&gt;0,MAX($AE$16:$AE28)+1,0)</f>
        <v>0</v>
      </c>
      <c r="AF29" s="261" t="s">
        <v>223</v>
      </c>
      <c r="AG29" s="183">
        <f t="shared" si="11"/>
        <v>96</v>
      </c>
    </row>
    <row r="30" spans="1:33" s="35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168" t="e">
        <f>'1-1Y-2H-3N-BK-CTR-CUP-PRA680'!D30</f>
        <v>#N/A</v>
      </c>
      <c r="E30" s="168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2" t="e">
        <f>'1-1Y-2H-3N-BK-CTR-CUP-PRA680'!H30</f>
        <v>#N/A</v>
      </c>
      <c r="I30" s="415" t="e">
        <f>VLOOKUP(H30,TCVSD[],MATCH($L$11,TCVSD[#Headers],0),0)</f>
        <v>#N/A</v>
      </c>
      <c r="J30" s="107">
        <f>VLOOKUP($L$11,Table35[[SPREAD CODE]:[ply]],6,0)</f>
        <v>48</v>
      </c>
      <c r="K30" s="39" t="e">
        <f>VLOOKUP(LEFT(H30,6)&amp;D30,Ydz[],MATCH($L$11,Ydz[#Headers],0),0)</f>
        <v>#N/A</v>
      </c>
      <c r="L30" s="106" t="e">
        <f t="shared" si="0"/>
        <v>#N/A</v>
      </c>
      <c r="M30" s="107">
        <f t="shared" si="3"/>
        <v>0</v>
      </c>
      <c r="N30" s="81" t="str">
        <f t="shared" si="4"/>
        <v>2202006US-CUPLI1</v>
      </c>
      <c r="O30" s="39" t="e">
        <f t="shared" si="5"/>
        <v>#N/A</v>
      </c>
      <c r="P30" s="39">
        <f t="shared" si="6"/>
        <v>0</v>
      </c>
      <c r="Q30" s="82"/>
      <c r="R30" s="82"/>
      <c r="S30" s="82"/>
      <c r="T30" s="111"/>
      <c r="U30" s="108" t="e">
        <f t="shared" si="1"/>
        <v>#N/A</v>
      </c>
      <c r="V30" s="108" t="e">
        <f t="shared" si="2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7"/>
        <v>#N/A</v>
      </c>
      <c r="AB30" s="166">
        <f t="shared" si="8"/>
        <v>0</v>
      </c>
      <c r="AC30" s="166" t="e">
        <f t="shared" si="9"/>
        <v>#N/A</v>
      </c>
      <c r="AD30" s="167" t="e">
        <f t="shared" si="10"/>
        <v>#N/A</v>
      </c>
      <c r="AE30" s="260">
        <f>+IF(B30&gt;0,MAX($AE$16:$AE29)+1,0)</f>
        <v>0</v>
      </c>
      <c r="AF30" s="261" t="s">
        <v>223</v>
      </c>
      <c r="AG30" s="183">
        <f t="shared" si="11"/>
        <v>96</v>
      </c>
    </row>
    <row r="31" spans="1:33" s="35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168" t="e">
        <f>'1-1Y-2H-3N-BK-CTR-CUP-PRA680'!D31</f>
        <v>#N/A</v>
      </c>
      <c r="E31" s="168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2" t="e">
        <f>'1-1Y-2H-3N-BK-CTR-CUP-PRA680'!H31</f>
        <v>#N/A</v>
      </c>
      <c r="I31" s="415" t="e">
        <f>VLOOKUP(H31,TCVSD[],MATCH($L$11,TCVSD[#Headers],0),0)</f>
        <v>#N/A</v>
      </c>
      <c r="J31" s="107">
        <f>VLOOKUP($L$11,Table35[[SPREAD CODE]:[ply]],6,0)</f>
        <v>48</v>
      </c>
      <c r="K31" s="39" t="e">
        <f>VLOOKUP(LEFT(H31,6)&amp;D31,Ydz[],MATCH($L$11,Ydz[#Headers],0),0)</f>
        <v>#N/A</v>
      </c>
      <c r="L31" s="106" t="e">
        <f t="shared" si="0"/>
        <v>#N/A</v>
      </c>
      <c r="M31" s="107">
        <f t="shared" si="3"/>
        <v>0</v>
      </c>
      <c r="N31" s="81" t="str">
        <f t="shared" si="4"/>
        <v>2202006US-CUPLI1</v>
      </c>
      <c r="O31" s="39" t="e">
        <f t="shared" si="5"/>
        <v>#N/A</v>
      </c>
      <c r="P31" s="39">
        <f t="shared" si="6"/>
        <v>0</v>
      </c>
      <c r="Q31" s="82"/>
      <c r="R31" s="82"/>
      <c r="S31" s="82"/>
      <c r="T31" s="111"/>
      <c r="U31" s="108" t="e">
        <f t="shared" si="1"/>
        <v>#N/A</v>
      </c>
      <c r="V31" s="108" t="e">
        <f t="shared" si="2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7"/>
        <v>#N/A</v>
      </c>
      <c r="AB31" s="166">
        <f t="shared" si="8"/>
        <v>0</v>
      </c>
      <c r="AC31" s="166" t="e">
        <f t="shared" si="9"/>
        <v>#N/A</v>
      </c>
      <c r="AD31" s="167" t="e">
        <f t="shared" si="10"/>
        <v>#N/A</v>
      </c>
      <c r="AE31" s="260">
        <f>+IF(B31&gt;0,MAX($AE$16:$AE30)+1,0)</f>
        <v>0</v>
      </c>
      <c r="AF31" s="261" t="s">
        <v>223</v>
      </c>
      <c r="AG31" s="183">
        <f t="shared" si="11"/>
        <v>96</v>
      </c>
    </row>
    <row r="32" spans="1:33" s="35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168" t="e">
        <f>'1-1Y-2H-3N-BK-CTR-CUP-PRA680'!D32</f>
        <v>#N/A</v>
      </c>
      <c r="E32" s="168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2" t="e">
        <f>'1-1Y-2H-3N-BK-CTR-CUP-PRA680'!H32</f>
        <v>#N/A</v>
      </c>
      <c r="I32" s="415" t="e">
        <f>VLOOKUP(H32,TCVSD[],MATCH($L$11,TCVSD[#Headers],0),0)</f>
        <v>#N/A</v>
      </c>
      <c r="J32" s="107">
        <f>VLOOKUP($L$11,Table35[[SPREAD CODE]:[ply]],6,0)</f>
        <v>48</v>
      </c>
      <c r="K32" s="39" t="e">
        <f>VLOOKUP(LEFT(H32,6)&amp;D32,Ydz[],MATCH($L$11,Ydz[#Headers],0),0)</f>
        <v>#N/A</v>
      </c>
      <c r="L32" s="106" t="e">
        <f t="shared" si="0"/>
        <v>#N/A</v>
      </c>
      <c r="M32" s="107">
        <f t="shared" si="3"/>
        <v>0</v>
      </c>
      <c r="N32" s="81" t="str">
        <f t="shared" si="4"/>
        <v>2202006US-CUPLI1</v>
      </c>
      <c r="O32" s="39" t="e">
        <f t="shared" si="5"/>
        <v>#N/A</v>
      </c>
      <c r="P32" s="39">
        <f t="shared" si="6"/>
        <v>0</v>
      </c>
      <c r="Q32" s="82"/>
      <c r="R32" s="82"/>
      <c r="S32" s="82"/>
      <c r="T32" s="111"/>
      <c r="U32" s="108" t="e">
        <f t="shared" si="1"/>
        <v>#N/A</v>
      </c>
      <c r="V32" s="108" t="e">
        <f t="shared" si="2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7"/>
        <v>#N/A</v>
      </c>
      <c r="AB32" s="166">
        <f t="shared" si="8"/>
        <v>0</v>
      </c>
      <c r="AC32" s="166" t="e">
        <f t="shared" si="9"/>
        <v>#N/A</v>
      </c>
      <c r="AD32" s="167" t="e">
        <f t="shared" si="10"/>
        <v>#N/A</v>
      </c>
      <c r="AE32" s="260">
        <f>+IF(B32&gt;0,MAX($AE$16:$AE31)+1,0)</f>
        <v>0</v>
      </c>
      <c r="AF32" s="261" t="s">
        <v>223</v>
      </c>
      <c r="AG32" s="183">
        <f t="shared" si="11"/>
        <v>96</v>
      </c>
    </row>
    <row r="33" spans="1:33" s="35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168" t="e">
        <f>'1-1Y-2H-3N-BK-CTR-CUP-PRA680'!D33</f>
        <v>#N/A</v>
      </c>
      <c r="E33" s="168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2" t="e">
        <f>'1-1Y-2H-3N-BK-CTR-CUP-PRA680'!H33</f>
        <v>#N/A</v>
      </c>
      <c r="I33" s="415" t="e">
        <f>VLOOKUP(H33,TCVSD[],MATCH($L$11,TCVSD[#Headers],0),0)</f>
        <v>#N/A</v>
      </c>
      <c r="J33" s="107">
        <f>VLOOKUP($L$11,Table35[[SPREAD CODE]:[ply]],6,0)</f>
        <v>48</v>
      </c>
      <c r="K33" s="39" t="e">
        <f>VLOOKUP(LEFT(H33,6)&amp;D33,Ydz[],MATCH($L$11,Ydz[#Headers],0),0)</f>
        <v>#N/A</v>
      </c>
      <c r="L33" s="106" t="e">
        <f t="shared" si="0"/>
        <v>#N/A</v>
      </c>
      <c r="M33" s="107">
        <f t="shared" si="3"/>
        <v>0</v>
      </c>
      <c r="N33" s="81" t="str">
        <f t="shared" si="4"/>
        <v>2202006US-CUPLI1</v>
      </c>
      <c r="O33" s="39" t="e">
        <f t="shared" si="5"/>
        <v>#N/A</v>
      </c>
      <c r="P33" s="39">
        <f t="shared" si="6"/>
        <v>0</v>
      </c>
      <c r="Q33" s="82"/>
      <c r="R33" s="82"/>
      <c r="S33" s="82"/>
      <c r="T33" s="111"/>
      <c r="U33" s="108" t="e">
        <f t="shared" si="1"/>
        <v>#N/A</v>
      </c>
      <c r="V33" s="108" t="e">
        <f t="shared" si="2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7"/>
        <v>#N/A</v>
      </c>
      <c r="AB33" s="166">
        <f t="shared" si="8"/>
        <v>0</v>
      </c>
      <c r="AC33" s="166" t="e">
        <f t="shared" si="9"/>
        <v>#N/A</v>
      </c>
      <c r="AD33" s="167" t="e">
        <f t="shared" si="10"/>
        <v>#N/A</v>
      </c>
      <c r="AE33" s="260">
        <f>+IF(B33&gt;0,MAX($AE$16:$AE32)+1,0)</f>
        <v>0</v>
      </c>
      <c r="AF33" s="261" t="s">
        <v>223</v>
      </c>
      <c r="AG33" s="183">
        <f t="shared" si="11"/>
        <v>96</v>
      </c>
    </row>
    <row r="34" spans="1:33" s="35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168" t="e">
        <f>'1-1Y-2H-3N-BK-CTR-CUP-PRA680'!D34</f>
        <v>#N/A</v>
      </c>
      <c r="E34" s="168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2" t="e">
        <f>'1-1Y-2H-3N-BK-CTR-CUP-PRA680'!H34</f>
        <v>#N/A</v>
      </c>
      <c r="I34" s="415" t="e">
        <f>VLOOKUP(H34,TCVSD[],MATCH($L$11,TCVSD[#Headers],0),0)</f>
        <v>#N/A</v>
      </c>
      <c r="J34" s="107">
        <f>VLOOKUP($L$11,Table35[[SPREAD CODE]:[ply]],6,0)</f>
        <v>48</v>
      </c>
      <c r="K34" s="39" t="e">
        <f>VLOOKUP(LEFT(H34,6)&amp;D34,Ydz[],MATCH($L$11,Ydz[#Headers],0),0)</f>
        <v>#N/A</v>
      </c>
      <c r="L34" s="106" t="e">
        <f t="shared" si="0"/>
        <v>#N/A</v>
      </c>
      <c r="M34" s="107">
        <f t="shared" si="3"/>
        <v>0</v>
      </c>
      <c r="N34" s="81" t="str">
        <f t="shared" si="4"/>
        <v>2202006US-CUPLI1</v>
      </c>
      <c r="O34" s="39" t="e">
        <f t="shared" si="5"/>
        <v>#N/A</v>
      </c>
      <c r="P34" s="39">
        <f t="shared" si="6"/>
        <v>0</v>
      </c>
      <c r="Q34" s="82"/>
      <c r="R34" s="82"/>
      <c r="S34" s="82"/>
      <c r="T34" s="111"/>
      <c r="U34" s="108" t="e">
        <f t="shared" si="1"/>
        <v>#N/A</v>
      </c>
      <c r="V34" s="108" t="e">
        <f t="shared" si="2"/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si="7"/>
        <v>#N/A</v>
      </c>
      <c r="AB34" s="166">
        <f t="shared" si="8"/>
        <v>0</v>
      </c>
      <c r="AC34" s="166" t="e">
        <f t="shared" si="9"/>
        <v>#N/A</v>
      </c>
      <c r="AD34" s="167" t="e">
        <f t="shared" si="10"/>
        <v>#N/A</v>
      </c>
      <c r="AE34" s="260">
        <f>+IF(B34&gt;0,MAX($AE$16:$AE33)+1,0)</f>
        <v>0</v>
      </c>
      <c r="AF34" s="261" t="s">
        <v>223</v>
      </c>
      <c r="AG34" s="183">
        <f t="shared" si="11"/>
        <v>96</v>
      </c>
    </row>
    <row r="35" spans="1:33" s="35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168" t="e">
        <f>'1-1Y-2H-3N-BK-CTR-CUP-PRA680'!D35</f>
        <v>#N/A</v>
      </c>
      <c r="E35" s="168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2" t="e">
        <f>'1-1Y-2H-3N-BK-CTR-CUP-PRA680'!H35</f>
        <v>#N/A</v>
      </c>
      <c r="I35" s="415" t="e">
        <f>VLOOKUP(H35,TCVSD[],MATCH($L$11,TCVSD[#Headers],0),0)</f>
        <v>#N/A</v>
      </c>
      <c r="J35" s="107">
        <f>VLOOKUP($L$11,Table35[[SPREAD CODE]:[ply]],6,0)</f>
        <v>48</v>
      </c>
      <c r="K35" s="39" t="e">
        <f>VLOOKUP(LEFT(H35,6)&amp;D35,Ydz[],MATCH($L$11,Ydz[#Headers],0),0)</f>
        <v>#N/A</v>
      </c>
      <c r="L35" s="106" t="e">
        <f t="shared" si="0"/>
        <v>#N/A</v>
      </c>
      <c r="M35" s="107">
        <f t="shared" si="3"/>
        <v>0</v>
      </c>
      <c r="N35" s="81" t="str">
        <f t="shared" si="4"/>
        <v>2202006US-CUPLI1</v>
      </c>
      <c r="O35" s="39" t="e">
        <f t="shared" si="5"/>
        <v>#N/A</v>
      </c>
      <c r="P35" s="39">
        <f t="shared" si="6"/>
        <v>0</v>
      </c>
      <c r="Q35" s="82"/>
      <c r="R35" s="82"/>
      <c r="S35" s="82"/>
      <c r="T35" s="111"/>
      <c r="U35" s="108" t="e">
        <f t="shared" si="1"/>
        <v>#N/A</v>
      </c>
      <c r="V35" s="108" t="e">
        <f t="shared" si="2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7"/>
        <v>#N/A</v>
      </c>
      <c r="AB35" s="166">
        <f t="shared" si="8"/>
        <v>0</v>
      </c>
      <c r="AC35" s="166" t="e">
        <f t="shared" si="9"/>
        <v>#N/A</v>
      </c>
      <c r="AD35" s="167" t="e">
        <f t="shared" si="10"/>
        <v>#N/A</v>
      </c>
      <c r="AE35" s="260">
        <f>+IF(B35&gt;0,MAX($AE$16:$AE34)+1,0)</f>
        <v>0</v>
      </c>
      <c r="AF35" s="261" t="s">
        <v>223</v>
      </c>
      <c r="AG35" s="183">
        <f t="shared" si="11"/>
        <v>96</v>
      </c>
    </row>
    <row r="36" spans="1:33" s="35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168" t="e">
        <f>'1-1Y-2H-3N-BK-CTR-CUP-PRA680'!D36</f>
        <v>#N/A</v>
      </c>
      <c r="E36" s="168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2" t="e">
        <f>'1-1Y-2H-3N-BK-CTR-CUP-PRA680'!H36</f>
        <v>#N/A</v>
      </c>
      <c r="I36" s="415" t="e">
        <f>VLOOKUP(H36,TCVSD[],MATCH($L$11,TCVSD[#Headers],0),0)</f>
        <v>#N/A</v>
      </c>
      <c r="J36" s="107">
        <f>VLOOKUP($L$11,Table35[[SPREAD CODE]:[ply]],6,0)</f>
        <v>48</v>
      </c>
      <c r="K36" s="39" t="e">
        <f>VLOOKUP(LEFT(H36,6)&amp;D36,Ydz[],MATCH($L$11,Ydz[#Headers],0),0)</f>
        <v>#N/A</v>
      </c>
      <c r="L36" s="106" t="e">
        <f t="shared" si="0"/>
        <v>#N/A</v>
      </c>
      <c r="M36" s="107">
        <f t="shared" si="3"/>
        <v>0</v>
      </c>
      <c r="N36" s="81" t="str">
        <f t="shared" si="4"/>
        <v>2202006US-CUPLI1</v>
      </c>
      <c r="O36" s="39" t="e">
        <f t="shared" si="5"/>
        <v>#N/A</v>
      </c>
      <c r="P36" s="39">
        <f t="shared" si="6"/>
        <v>0</v>
      </c>
      <c r="Q36" s="82"/>
      <c r="R36" s="82"/>
      <c r="S36" s="82"/>
      <c r="T36" s="111"/>
      <c r="U36" s="108" t="e">
        <f t="shared" si="1"/>
        <v>#N/A</v>
      </c>
      <c r="V36" s="108" t="e">
        <f t="shared" si="2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7"/>
        <v>#N/A</v>
      </c>
      <c r="AB36" s="166">
        <f t="shared" si="8"/>
        <v>0</v>
      </c>
      <c r="AC36" s="166" t="e">
        <f t="shared" si="9"/>
        <v>#N/A</v>
      </c>
      <c r="AD36" s="167" t="e">
        <f t="shared" si="10"/>
        <v>#N/A</v>
      </c>
      <c r="AE36" s="260">
        <f>+IF(B36&gt;0,MAX($AE$16:$AE35)+1,0)</f>
        <v>0</v>
      </c>
      <c r="AF36" s="261" t="s">
        <v>223</v>
      </c>
      <c r="AG36" s="183">
        <f t="shared" si="11"/>
        <v>96</v>
      </c>
    </row>
    <row r="37" spans="1:33" s="35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168" t="e">
        <f>'1-1Y-2H-3N-BK-CTR-CUP-PRA680'!D37</f>
        <v>#N/A</v>
      </c>
      <c r="E37" s="168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2" t="e">
        <f>'1-1Y-2H-3N-BK-CTR-CUP-PRA680'!H37</f>
        <v>#N/A</v>
      </c>
      <c r="I37" s="415" t="e">
        <f>VLOOKUP(H37,TCVSD[],MATCH($L$11,TCVSD[#Headers],0),0)</f>
        <v>#N/A</v>
      </c>
      <c r="J37" s="107">
        <f>VLOOKUP($L$11,Table35[[SPREAD CODE]:[ply]],6,0)</f>
        <v>48</v>
      </c>
      <c r="K37" s="39" t="e">
        <f>VLOOKUP(LEFT(H37,6)&amp;D37,Ydz[],MATCH($L$11,Ydz[#Headers],0),0)</f>
        <v>#N/A</v>
      </c>
      <c r="L37" s="106" t="e">
        <f t="shared" si="0"/>
        <v>#N/A</v>
      </c>
      <c r="M37" s="107">
        <f t="shared" si="3"/>
        <v>0</v>
      </c>
      <c r="N37" s="81" t="str">
        <f t="shared" si="4"/>
        <v>2202006US-CUPLI1</v>
      </c>
      <c r="O37" s="39" t="e">
        <f t="shared" si="5"/>
        <v>#N/A</v>
      </c>
      <c r="P37" s="39">
        <f t="shared" si="6"/>
        <v>0</v>
      </c>
      <c r="Q37" s="82"/>
      <c r="R37" s="82"/>
      <c r="S37" s="82"/>
      <c r="T37" s="111"/>
      <c r="U37" s="108" t="e">
        <f t="shared" si="1"/>
        <v>#N/A</v>
      </c>
      <c r="V37" s="108" t="e">
        <f t="shared" si="2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7"/>
        <v>#N/A</v>
      </c>
      <c r="AB37" s="166">
        <f t="shared" si="8"/>
        <v>0</v>
      </c>
      <c r="AC37" s="166" t="e">
        <f t="shared" si="9"/>
        <v>#N/A</v>
      </c>
      <c r="AD37" s="167" t="e">
        <f t="shared" si="10"/>
        <v>#N/A</v>
      </c>
      <c r="AE37" s="260">
        <f>+IF(B37&gt;0,MAX($AE$16:$AE36)+1,0)</f>
        <v>0</v>
      </c>
      <c r="AF37" s="261" t="s">
        <v>223</v>
      </c>
      <c r="AG37" s="183">
        <f t="shared" si="11"/>
        <v>96</v>
      </c>
    </row>
    <row r="38" spans="1:33" s="35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168" t="e">
        <f>'1-1Y-2H-3N-BK-CTR-CUP-PRA680'!D38</f>
        <v>#N/A</v>
      </c>
      <c r="E38" s="168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2" t="e">
        <f>'1-1Y-2H-3N-BK-CTR-CUP-PRA680'!H38</f>
        <v>#N/A</v>
      </c>
      <c r="I38" s="415" t="e">
        <f>VLOOKUP(H38,TCVSD[],MATCH($L$11,TCVSD[#Headers],0),0)</f>
        <v>#N/A</v>
      </c>
      <c r="J38" s="107">
        <f>VLOOKUP($L$11,Table35[[SPREAD CODE]:[ply]],6,0)</f>
        <v>48</v>
      </c>
      <c r="K38" s="39" t="e">
        <f>VLOOKUP(LEFT(H38,6)&amp;D38,Ydz[],MATCH($L$11,Ydz[#Headers],0),0)</f>
        <v>#N/A</v>
      </c>
      <c r="L38" s="106" t="e">
        <f t="shared" si="0"/>
        <v>#N/A</v>
      </c>
      <c r="M38" s="107">
        <f t="shared" si="3"/>
        <v>0</v>
      </c>
      <c r="N38" s="81" t="str">
        <f t="shared" si="4"/>
        <v>2202006US-CUPLI1</v>
      </c>
      <c r="O38" s="39" t="e">
        <f t="shared" si="5"/>
        <v>#N/A</v>
      </c>
      <c r="P38" s="39">
        <f t="shared" si="6"/>
        <v>0</v>
      </c>
      <c r="Q38" s="82"/>
      <c r="R38" s="82"/>
      <c r="S38" s="82"/>
      <c r="T38" s="111"/>
      <c r="U38" s="108" t="e">
        <f t="shared" si="1"/>
        <v>#N/A</v>
      </c>
      <c r="V38" s="108" t="e">
        <f t="shared" si="2"/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si="7"/>
        <v>#N/A</v>
      </c>
      <c r="AB38" s="166">
        <f t="shared" si="8"/>
        <v>0</v>
      </c>
      <c r="AC38" s="166" t="e">
        <f t="shared" si="9"/>
        <v>#N/A</v>
      </c>
      <c r="AD38" s="167" t="e">
        <f t="shared" si="10"/>
        <v>#N/A</v>
      </c>
      <c r="AE38" s="260">
        <f>+IF(B38&gt;0,MAX($AE$16:$AE37)+1,0)</f>
        <v>0</v>
      </c>
      <c r="AF38" s="261" t="s">
        <v>223</v>
      </c>
      <c r="AG38" s="183">
        <f t="shared" si="11"/>
        <v>96</v>
      </c>
    </row>
    <row r="39" spans="1:33" s="35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168" t="e">
        <f>'1-1Y-2H-3N-BK-CTR-CUP-PRA680'!D39</f>
        <v>#N/A</v>
      </c>
      <c r="E39" s="168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2" t="e">
        <f>'1-1Y-2H-3N-BK-CTR-CUP-PRA680'!H39</f>
        <v>#N/A</v>
      </c>
      <c r="I39" s="415" t="e">
        <f>VLOOKUP(H39,TCVSD[],MATCH($L$11,TCVSD[#Headers],0),0)</f>
        <v>#N/A</v>
      </c>
      <c r="J39" s="107">
        <f>VLOOKUP($L$11,Table35[[SPREAD CODE]:[ply]],6,0)</f>
        <v>48</v>
      </c>
      <c r="K39" s="39" t="e">
        <f>VLOOKUP(LEFT(H39,6)&amp;D39,Ydz[],MATCH($L$11,Ydz[#Headers],0),0)</f>
        <v>#N/A</v>
      </c>
      <c r="L39" s="106" t="e">
        <f t="shared" si="0"/>
        <v>#N/A</v>
      </c>
      <c r="M39" s="107">
        <f t="shared" si="3"/>
        <v>0</v>
      </c>
      <c r="N39" s="81" t="str">
        <f t="shared" si="4"/>
        <v>2202006US-CUPLI1</v>
      </c>
      <c r="O39" s="39" t="e">
        <f t="shared" si="5"/>
        <v>#N/A</v>
      </c>
      <c r="P39" s="39">
        <f t="shared" si="6"/>
        <v>0</v>
      </c>
      <c r="Q39" s="82"/>
      <c r="R39" s="82"/>
      <c r="S39" s="82"/>
      <c r="T39" s="111"/>
      <c r="U39" s="108" t="e">
        <f t="shared" si="1"/>
        <v>#N/A</v>
      </c>
      <c r="V39" s="108" t="e">
        <f t="shared" si="2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7"/>
        <v>#N/A</v>
      </c>
      <c r="AB39" s="166">
        <f t="shared" si="8"/>
        <v>0</v>
      </c>
      <c r="AC39" s="166" t="e">
        <f t="shared" si="9"/>
        <v>#N/A</v>
      </c>
      <c r="AD39" s="167" t="e">
        <f t="shared" si="10"/>
        <v>#N/A</v>
      </c>
      <c r="AE39" s="260">
        <f>+IF(B39&gt;0,MAX($AE$16:$AE38)+1,0)</f>
        <v>0</v>
      </c>
      <c r="AF39" s="261" t="s">
        <v>223</v>
      </c>
      <c r="AG39" s="183">
        <f t="shared" si="11"/>
        <v>96</v>
      </c>
    </row>
    <row r="40" spans="1:33" s="35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168" t="e">
        <f>'1-1Y-2H-3N-BK-CTR-CUP-PRA680'!D40</f>
        <v>#N/A</v>
      </c>
      <c r="E40" s="168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2" t="e">
        <f>'1-1Y-2H-3N-BK-CTR-CUP-PRA680'!H40</f>
        <v>#N/A</v>
      </c>
      <c r="I40" s="415" t="e">
        <f>VLOOKUP(H40,TCVSD[],MATCH($L$11,TCVSD[#Headers],0),0)</f>
        <v>#N/A</v>
      </c>
      <c r="J40" s="107">
        <f>VLOOKUP($L$11,Table35[[SPREAD CODE]:[ply]],6,0)</f>
        <v>48</v>
      </c>
      <c r="K40" s="39" t="e">
        <f>VLOOKUP(LEFT(H40,6)&amp;D40,Ydz[],MATCH($L$11,Ydz[#Headers],0),0)</f>
        <v>#N/A</v>
      </c>
      <c r="L40" s="106" t="e">
        <f t="shared" si="0"/>
        <v>#N/A</v>
      </c>
      <c r="M40" s="107">
        <f t="shared" si="3"/>
        <v>0</v>
      </c>
      <c r="N40" s="81" t="str">
        <f t="shared" si="4"/>
        <v>2202006US-CUPLI1</v>
      </c>
      <c r="O40" s="39" t="e">
        <f t="shared" si="5"/>
        <v>#N/A</v>
      </c>
      <c r="P40" s="39">
        <f t="shared" si="6"/>
        <v>0</v>
      </c>
      <c r="Q40" s="82"/>
      <c r="R40" s="82"/>
      <c r="S40" s="82"/>
      <c r="T40" s="111"/>
      <c r="U40" s="108" t="e">
        <f t="shared" si="1"/>
        <v>#N/A</v>
      </c>
      <c r="V40" s="108" t="e">
        <f t="shared" si="2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7"/>
        <v>#N/A</v>
      </c>
      <c r="AB40" s="166">
        <f t="shared" si="8"/>
        <v>0</v>
      </c>
      <c r="AC40" s="166" t="e">
        <f t="shared" si="9"/>
        <v>#N/A</v>
      </c>
      <c r="AD40" s="167" t="e">
        <f t="shared" si="10"/>
        <v>#N/A</v>
      </c>
      <c r="AE40" s="260">
        <f>+IF(B40&gt;0,MAX($AE$16:$AE39)+1,0)</f>
        <v>0</v>
      </c>
      <c r="AF40" s="261" t="s">
        <v>223</v>
      </c>
      <c r="AG40" s="183">
        <f t="shared" si="11"/>
        <v>96</v>
      </c>
    </row>
    <row r="41" spans="1:33" s="35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168" t="e">
        <f>'1-1Y-2H-3N-BK-CTR-CUP-PRA680'!D41</f>
        <v>#N/A</v>
      </c>
      <c r="E41" s="168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2" t="e">
        <f>'1-1Y-2H-3N-BK-CTR-CUP-PRA680'!H41</f>
        <v>#N/A</v>
      </c>
      <c r="I41" s="415" t="e">
        <f>VLOOKUP(H41,TCVSD[],MATCH($L$11,TCVSD[#Headers],0),0)</f>
        <v>#N/A</v>
      </c>
      <c r="J41" s="107">
        <f>VLOOKUP($L$11,Table35[[SPREAD CODE]:[ply]],6,0)</f>
        <v>48</v>
      </c>
      <c r="K41" s="39" t="e">
        <f>VLOOKUP(LEFT(H41,6)&amp;D41,Ydz[],MATCH($L$11,Ydz[#Headers],0),0)</f>
        <v>#N/A</v>
      </c>
      <c r="L41" s="106" t="e">
        <f t="shared" si="0"/>
        <v>#N/A</v>
      </c>
      <c r="M41" s="107">
        <f t="shared" si="3"/>
        <v>0</v>
      </c>
      <c r="N41" s="81" t="str">
        <f t="shared" si="4"/>
        <v>2202006US-CUPLI1</v>
      </c>
      <c r="O41" s="39" t="e">
        <f t="shared" si="5"/>
        <v>#N/A</v>
      </c>
      <c r="P41" s="39">
        <f t="shared" si="6"/>
        <v>0</v>
      </c>
      <c r="Q41" s="82"/>
      <c r="R41" s="82"/>
      <c r="S41" s="82"/>
      <c r="T41" s="111"/>
      <c r="U41" s="108" t="e">
        <f t="shared" si="1"/>
        <v>#N/A</v>
      </c>
      <c r="V41" s="108" t="e">
        <f t="shared" si="2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7"/>
        <v>#N/A</v>
      </c>
      <c r="AB41" s="166">
        <f t="shared" si="8"/>
        <v>0</v>
      </c>
      <c r="AC41" s="166" t="e">
        <f t="shared" si="9"/>
        <v>#N/A</v>
      </c>
      <c r="AD41" s="167" t="e">
        <f t="shared" si="10"/>
        <v>#N/A</v>
      </c>
      <c r="AE41" s="260">
        <f>+IF(B41&gt;0,MAX($AE$16:$AE40)+1,0)</f>
        <v>0</v>
      </c>
      <c r="AF41" s="261" t="s">
        <v>223</v>
      </c>
      <c r="AG41" s="183">
        <f t="shared" si="11"/>
        <v>96</v>
      </c>
    </row>
    <row r="42" spans="1:33" s="35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168" t="e">
        <f>'1-1Y-2H-3N-BK-CTR-CUP-PRA680'!D42</f>
        <v>#N/A</v>
      </c>
      <c r="E42" s="168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2" t="e">
        <f>'1-1Y-2H-3N-BK-CTR-CUP-PRA680'!H42</f>
        <v>#N/A</v>
      </c>
      <c r="I42" s="415" t="e">
        <f>VLOOKUP(H42,TCVSD[],MATCH($L$11,TCVSD[#Headers],0),0)</f>
        <v>#N/A</v>
      </c>
      <c r="J42" s="107">
        <f>VLOOKUP($L$11,Table35[[SPREAD CODE]:[ply]],6,0)</f>
        <v>48</v>
      </c>
      <c r="K42" s="39" t="e">
        <f>VLOOKUP(LEFT(H42,6)&amp;D42,Ydz[],MATCH($L$11,Ydz[#Headers],0),0)</f>
        <v>#N/A</v>
      </c>
      <c r="L42" s="106" t="e">
        <f t="shared" si="0"/>
        <v>#N/A</v>
      </c>
      <c r="M42" s="107">
        <f t="shared" si="3"/>
        <v>0</v>
      </c>
      <c r="N42" s="81" t="str">
        <f t="shared" si="4"/>
        <v>2202006US-CUPLI1</v>
      </c>
      <c r="O42" s="39" t="e">
        <f t="shared" si="5"/>
        <v>#N/A</v>
      </c>
      <c r="P42" s="39">
        <f t="shared" si="6"/>
        <v>0</v>
      </c>
      <c r="Q42" s="82"/>
      <c r="R42" s="82"/>
      <c r="S42" s="82"/>
      <c r="T42" s="111"/>
      <c r="U42" s="108" t="e">
        <f t="shared" si="1"/>
        <v>#N/A</v>
      </c>
      <c r="V42" s="108" t="e">
        <f t="shared" si="2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7"/>
        <v>#N/A</v>
      </c>
      <c r="AB42" s="166">
        <f t="shared" si="8"/>
        <v>0</v>
      </c>
      <c r="AC42" s="166" t="e">
        <f t="shared" si="9"/>
        <v>#N/A</v>
      </c>
      <c r="AD42" s="167" t="e">
        <f t="shared" si="10"/>
        <v>#N/A</v>
      </c>
      <c r="AE42" s="260">
        <f>+IF(B42&gt;0,MAX($AE$16:$AE41)+1,0)</f>
        <v>0</v>
      </c>
      <c r="AF42" s="261" t="s">
        <v>223</v>
      </c>
      <c r="AG42" s="183">
        <f t="shared" si="11"/>
        <v>96</v>
      </c>
    </row>
    <row r="43" spans="1:33" s="35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168" t="e">
        <f>'1-1Y-2H-3N-BK-CTR-CUP-PRA680'!D43</f>
        <v>#N/A</v>
      </c>
      <c r="E43" s="168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2" t="e">
        <f>'1-1Y-2H-3N-BK-CTR-CUP-PRA680'!H43</f>
        <v>#N/A</v>
      </c>
      <c r="I43" s="415" t="e">
        <f>VLOOKUP(H43,TCVSD[],MATCH($L$11,TCVSD[#Headers],0),0)</f>
        <v>#N/A</v>
      </c>
      <c r="J43" s="107">
        <f>VLOOKUP($L$11,Table35[[SPREAD CODE]:[ply]],6,0)</f>
        <v>48</v>
      </c>
      <c r="K43" s="39" t="e">
        <f>VLOOKUP(LEFT(H43,6)&amp;D43,Ydz[],MATCH($L$11,Ydz[#Headers],0),0)</f>
        <v>#N/A</v>
      </c>
      <c r="L43" s="106" t="e">
        <f t="shared" si="0"/>
        <v>#N/A</v>
      </c>
      <c r="M43" s="107">
        <f t="shared" si="3"/>
        <v>0</v>
      </c>
      <c r="N43" s="81" t="str">
        <f t="shared" si="4"/>
        <v>2202006US-CUPLI1</v>
      </c>
      <c r="O43" s="39" t="e">
        <f t="shared" si="5"/>
        <v>#N/A</v>
      </c>
      <c r="P43" s="39">
        <f t="shared" si="6"/>
        <v>0</v>
      </c>
      <c r="Q43" s="82"/>
      <c r="R43" s="82"/>
      <c r="S43" s="82"/>
      <c r="T43" s="111"/>
      <c r="U43" s="108" t="e">
        <f t="shared" si="1"/>
        <v>#N/A</v>
      </c>
      <c r="V43" s="108" t="e">
        <f t="shared" si="2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7"/>
        <v>#N/A</v>
      </c>
      <c r="AB43" s="166">
        <f t="shared" si="8"/>
        <v>0</v>
      </c>
      <c r="AC43" s="166" t="e">
        <f t="shared" si="9"/>
        <v>#N/A</v>
      </c>
      <c r="AD43" s="167" t="e">
        <f t="shared" si="10"/>
        <v>#N/A</v>
      </c>
      <c r="AE43" s="260">
        <f>+IF(B43&gt;0,MAX($AE$16:$AE42)+1,0)</f>
        <v>0</v>
      </c>
      <c r="AF43" s="261" t="s">
        <v>223</v>
      </c>
      <c r="AG43" s="183">
        <f t="shared" si="11"/>
        <v>96</v>
      </c>
    </row>
    <row r="44" spans="1:33" s="35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168" t="e">
        <f>'1-1Y-2H-3N-BK-CTR-CUP-PRA680'!D44</f>
        <v>#N/A</v>
      </c>
      <c r="E44" s="168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2" t="e">
        <f>'1-1Y-2H-3N-BK-CTR-CUP-PRA680'!H44</f>
        <v>#N/A</v>
      </c>
      <c r="I44" s="415" t="e">
        <f>VLOOKUP(H44,TCVSD[],MATCH($L$11,TCVSD[#Headers],0),0)</f>
        <v>#N/A</v>
      </c>
      <c r="J44" s="107">
        <f>VLOOKUP($L$11,Table35[[SPREAD CODE]:[ply]],6,0)</f>
        <v>48</v>
      </c>
      <c r="K44" s="39" t="e">
        <f>VLOOKUP(LEFT(H44,6)&amp;D44,Ydz[],MATCH($L$11,Ydz[#Headers],0),0)</f>
        <v>#N/A</v>
      </c>
      <c r="L44" s="106" t="e">
        <f t="shared" si="0"/>
        <v>#N/A</v>
      </c>
      <c r="M44" s="107">
        <f t="shared" si="3"/>
        <v>0</v>
      </c>
      <c r="N44" s="81" t="str">
        <f t="shared" si="4"/>
        <v>2202006US-CUPLI1</v>
      </c>
      <c r="O44" s="39" t="e">
        <f t="shared" si="5"/>
        <v>#N/A</v>
      </c>
      <c r="P44" s="39">
        <f t="shared" si="6"/>
        <v>0</v>
      </c>
      <c r="Q44" s="82"/>
      <c r="R44" s="82"/>
      <c r="S44" s="82"/>
      <c r="T44" s="111"/>
      <c r="U44" s="108" t="e">
        <f t="shared" si="1"/>
        <v>#N/A</v>
      </c>
      <c r="V44" s="108" t="e">
        <f t="shared" si="2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7"/>
        <v>#N/A</v>
      </c>
      <c r="AB44" s="166">
        <f t="shared" si="8"/>
        <v>0</v>
      </c>
      <c r="AC44" s="166" t="e">
        <f t="shared" si="9"/>
        <v>#N/A</v>
      </c>
      <c r="AD44" s="167" t="e">
        <f t="shared" si="10"/>
        <v>#N/A</v>
      </c>
      <c r="AE44" s="260">
        <f>+IF(B44&gt;0,MAX($AE$16:$AE43)+1,0)</f>
        <v>0</v>
      </c>
      <c r="AF44" s="261" t="s">
        <v>223</v>
      </c>
      <c r="AG44" s="183">
        <f t="shared" si="11"/>
        <v>96</v>
      </c>
    </row>
    <row r="45" spans="1:33" s="35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168" t="e">
        <f>'1-1Y-2H-3N-BK-CTR-CUP-PRA680'!D45</f>
        <v>#N/A</v>
      </c>
      <c r="E45" s="168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2" t="e">
        <f>'1-1Y-2H-3N-BK-CTR-CUP-PRA680'!H45</f>
        <v>#N/A</v>
      </c>
      <c r="I45" s="415" t="e">
        <f>VLOOKUP(H45,TCVSD[],MATCH($L$11,TCVSD[#Headers],0),0)</f>
        <v>#N/A</v>
      </c>
      <c r="J45" s="107">
        <f>VLOOKUP($L$11,Table35[[SPREAD CODE]:[ply]],6,0)</f>
        <v>48</v>
      </c>
      <c r="K45" s="39" t="e">
        <f>VLOOKUP(LEFT(H45,6)&amp;D45,Ydz[],MATCH($L$11,Ydz[#Headers],0),0)</f>
        <v>#N/A</v>
      </c>
      <c r="L45" s="106" t="e">
        <f t="shared" si="0"/>
        <v>#N/A</v>
      </c>
      <c r="M45" s="107">
        <f t="shared" si="3"/>
        <v>0</v>
      </c>
      <c r="N45" s="81" t="str">
        <f t="shared" si="4"/>
        <v>2202006US-CUPLI1</v>
      </c>
      <c r="O45" s="39" t="e">
        <f t="shared" si="5"/>
        <v>#N/A</v>
      </c>
      <c r="P45" s="39">
        <f t="shared" si="6"/>
        <v>0</v>
      </c>
      <c r="Q45" s="82"/>
      <c r="R45" s="82"/>
      <c r="S45" s="82"/>
      <c r="T45" s="111"/>
      <c r="U45" s="108" t="e">
        <f t="shared" si="1"/>
        <v>#N/A</v>
      </c>
      <c r="V45" s="108" t="e">
        <f t="shared" si="2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7"/>
        <v>#N/A</v>
      </c>
      <c r="AB45" s="166">
        <f t="shared" si="8"/>
        <v>0</v>
      </c>
      <c r="AC45" s="166" t="e">
        <f t="shared" si="9"/>
        <v>#N/A</v>
      </c>
      <c r="AD45" s="167" t="e">
        <f t="shared" si="10"/>
        <v>#N/A</v>
      </c>
      <c r="AE45" s="260">
        <f>+IF(B45&gt;0,MAX($AE$16:$AE44)+1,0)</f>
        <v>0</v>
      </c>
      <c r="AF45" s="261" t="s">
        <v>223</v>
      </c>
      <c r="AG45" s="183">
        <f t="shared" si="11"/>
        <v>96</v>
      </c>
    </row>
    <row r="46" spans="1:33" s="35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168" t="e">
        <f>'1-1Y-2H-3N-BK-CTR-CUP-PRA680'!D46</f>
        <v>#N/A</v>
      </c>
      <c r="E46" s="168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2" t="e">
        <f>'1-1Y-2H-3N-BK-CTR-CUP-PRA680'!H46</f>
        <v>#N/A</v>
      </c>
      <c r="I46" s="415" t="e">
        <f>VLOOKUP(H46,TCVSD[],MATCH($L$11,TCVSD[#Headers],0),0)</f>
        <v>#N/A</v>
      </c>
      <c r="J46" s="107">
        <f>VLOOKUP($L$11,Table35[[SPREAD CODE]:[ply]],6,0)</f>
        <v>48</v>
      </c>
      <c r="K46" s="39" t="e">
        <f>VLOOKUP(LEFT(H46,6)&amp;D46,Ydz[],MATCH($L$11,Ydz[#Headers],0),0)</f>
        <v>#N/A</v>
      </c>
      <c r="L46" s="106" t="e">
        <f t="shared" si="0"/>
        <v>#N/A</v>
      </c>
      <c r="M46" s="107">
        <f t="shared" si="3"/>
        <v>0</v>
      </c>
      <c r="N46" s="81" t="str">
        <f t="shared" si="4"/>
        <v>2202006US-CUPLI1</v>
      </c>
      <c r="O46" s="39" t="e">
        <f t="shared" si="5"/>
        <v>#N/A</v>
      </c>
      <c r="P46" s="39">
        <f t="shared" si="6"/>
        <v>0</v>
      </c>
      <c r="Q46" s="82"/>
      <c r="R46" s="82"/>
      <c r="S46" s="82"/>
      <c r="T46" s="111"/>
      <c r="U46" s="108" t="e">
        <f t="shared" si="1"/>
        <v>#N/A</v>
      </c>
      <c r="V46" s="108" t="e">
        <f t="shared" si="2"/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si="7"/>
        <v>#N/A</v>
      </c>
      <c r="AB46" s="166">
        <f t="shared" si="8"/>
        <v>0</v>
      </c>
      <c r="AC46" s="166" t="e">
        <f t="shared" si="9"/>
        <v>#N/A</v>
      </c>
      <c r="AD46" s="167" t="e">
        <f t="shared" si="10"/>
        <v>#N/A</v>
      </c>
      <c r="AE46" s="260">
        <f>+IF(B46&gt;0,MAX($AE$16:$AE45)+1,0)</f>
        <v>0</v>
      </c>
      <c r="AF46" s="261" t="s">
        <v>223</v>
      </c>
      <c r="AG46" s="183">
        <f t="shared" si="11"/>
        <v>96</v>
      </c>
    </row>
    <row r="47" spans="1:33" s="35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168" t="e">
        <f>'1-1Y-2H-3N-BK-CTR-CUP-PRA680'!D47</f>
        <v>#N/A</v>
      </c>
      <c r="E47" s="168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2" t="e">
        <f>'1-1Y-2H-3N-BK-CTR-CUP-PRA680'!H47</f>
        <v>#N/A</v>
      </c>
      <c r="I47" s="415" t="e">
        <f>VLOOKUP(H47,TCVSD[],MATCH($L$11,TCVSD[#Headers],0),0)</f>
        <v>#N/A</v>
      </c>
      <c r="J47" s="107">
        <f>VLOOKUP($L$11,Table35[[SPREAD CODE]:[ply]],6,0)</f>
        <v>48</v>
      </c>
      <c r="K47" s="39" t="e">
        <f>VLOOKUP(LEFT(H47,6)&amp;D47,Ydz[],MATCH($L$11,Ydz[#Headers],0),0)</f>
        <v>#N/A</v>
      </c>
      <c r="L47" s="106" t="e">
        <f t="shared" si="0"/>
        <v>#N/A</v>
      </c>
      <c r="M47" s="107">
        <f t="shared" si="3"/>
        <v>0</v>
      </c>
      <c r="N47" s="81" t="str">
        <f t="shared" si="4"/>
        <v>2202006US-CUPLI1</v>
      </c>
      <c r="O47" s="39" t="e">
        <f t="shared" si="5"/>
        <v>#N/A</v>
      </c>
      <c r="P47" s="39">
        <f t="shared" si="6"/>
        <v>0</v>
      </c>
      <c r="Q47" s="82"/>
      <c r="R47" s="82"/>
      <c r="S47" s="82"/>
      <c r="T47" s="111"/>
      <c r="U47" s="108" t="e">
        <f t="shared" si="1"/>
        <v>#N/A</v>
      </c>
      <c r="V47" s="108" t="e">
        <f t="shared" si="2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7"/>
        <v>#N/A</v>
      </c>
      <c r="AB47" s="166">
        <f t="shared" si="8"/>
        <v>0</v>
      </c>
      <c r="AC47" s="166" t="e">
        <f t="shared" si="9"/>
        <v>#N/A</v>
      </c>
      <c r="AD47" s="167" t="e">
        <f t="shared" si="10"/>
        <v>#N/A</v>
      </c>
      <c r="AE47" s="260">
        <f>+IF(B47&gt;0,MAX($AE$16:$AE46)+1,0)</f>
        <v>0</v>
      </c>
      <c r="AF47" s="261" t="s">
        <v>223</v>
      </c>
      <c r="AG47" s="183">
        <f t="shared" si="11"/>
        <v>96</v>
      </c>
    </row>
    <row r="48" spans="1:33" s="35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168" t="e">
        <f>'1-1Y-2H-3N-BK-CTR-CUP-PRA680'!D48</f>
        <v>#N/A</v>
      </c>
      <c r="E48" s="168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2" t="e">
        <f>'1-1Y-2H-3N-BK-CTR-CUP-PRA680'!H48</f>
        <v>#N/A</v>
      </c>
      <c r="I48" s="415" t="e">
        <f>VLOOKUP(H48,TCVSD[],MATCH($L$11,TCVSD[#Headers],0),0)</f>
        <v>#N/A</v>
      </c>
      <c r="J48" s="107">
        <f>VLOOKUP($L$11,Table35[[SPREAD CODE]:[ply]],6,0)</f>
        <v>48</v>
      </c>
      <c r="K48" s="39" t="e">
        <f>VLOOKUP(LEFT(H48,6)&amp;D48,Ydz[],MATCH($L$11,Ydz[#Headers],0),0)</f>
        <v>#N/A</v>
      </c>
      <c r="L48" s="106" t="e">
        <f t="shared" si="0"/>
        <v>#N/A</v>
      </c>
      <c r="M48" s="107">
        <f t="shared" si="3"/>
        <v>0</v>
      </c>
      <c r="N48" s="81" t="str">
        <f t="shared" si="4"/>
        <v>2202006US-CUPLI1</v>
      </c>
      <c r="O48" s="39" t="e">
        <f t="shared" si="5"/>
        <v>#N/A</v>
      </c>
      <c r="P48" s="39">
        <f t="shared" si="6"/>
        <v>0</v>
      </c>
      <c r="Q48" s="82"/>
      <c r="R48" s="82"/>
      <c r="S48" s="82"/>
      <c r="T48" s="111"/>
      <c r="U48" s="108" t="e">
        <f t="shared" si="1"/>
        <v>#N/A</v>
      </c>
      <c r="V48" s="108" t="e">
        <f t="shared" si="2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7"/>
        <v>#N/A</v>
      </c>
      <c r="AB48" s="166">
        <f t="shared" si="8"/>
        <v>0</v>
      </c>
      <c r="AC48" s="166" t="e">
        <f t="shared" si="9"/>
        <v>#N/A</v>
      </c>
      <c r="AD48" s="167" t="e">
        <f t="shared" si="10"/>
        <v>#N/A</v>
      </c>
      <c r="AE48" s="260">
        <f>+IF(B48&gt;0,MAX($AE$16:$AE47)+1,0)</f>
        <v>0</v>
      </c>
      <c r="AF48" s="261" t="s">
        <v>223</v>
      </c>
      <c r="AG48" s="183">
        <f t="shared" si="11"/>
        <v>96</v>
      </c>
    </row>
    <row r="49" spans="1:33" s="35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168" t="e">
        <f>'1-1Y-2H-3N-BK-CTR-CUP-PRA680'!D49</f>
        <v>#N/A</v>
      </c>
      <c r="E49" s="168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2" t="e">
        <f>'1-1Y-2H-3N-BK-CTR-CUP-PRA680'!H49</f>
        <v>#N/A</v>
      </c>
      <c r="I49" s="415" t="e">
        <f>VLOOKUP(H49,TCVSD[],MATCH($L$11,TCVSD[#Headers],0),0)</f>
        <v>#N/A</v>
      </c>
      <c r="J49" s="107">
        <f>VLOOKUP($L$11,Table35[[SPREAD CODE]:[ply]],6,0)</f>
        <v>48</v>
      </c>
      <c r="K49" s="39" t="e">
        <f>VLOOKUP(LEFT(H49,6)&amp;D49,Ydz[],MATCH($L$11,Ydz[#Headers],0),0)</f>
        <v>#N/A</v>
      </c>
      <c r="L49" s="106" t="e">
        <f t="shared" si="0"/>
        <v>#N/A</v>
      </c>
      <c r="M49" s="107">
        <f t="shared" si="3"/>
        <v>0</v>
      </c>
      <c r="N49" s="81" t="str">
        <f t="shared" si="4"/>
        <v>2202006US-CUPLI1</v>
      </c>
      <c r="O49" s="39" t="e">
        <f t="shared" si="5"/>
        <v>#N/A</v>
      </c>
      <c r="P49" s="39">
        <f t="shared" si="6"/>
        <v>0</v>
      </c>
      <c r="Q49" s="82"/>
      <c r="R49" s="82"/>
      <c r="S49" s="82"/>
      <c r="T49" s="111"/>
      <c r="U49" s="108" t="e">
        <f t="shared" si="1"/>
        <v>#N/A</v>
      </c>
      <c r="V49" s="108" t="e">
        <f t="shared" si="2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7"/>
        <v>#N/A</v>
      </c>
      <c r="AB49" s="166">
        <f t="shared" si="8"/>
        <v>0</v>
      </c>
      <c r="AC49" s="166" t="e">
        <f t="shared" si="9"/>
        <v>#N/A</v>
      </c>
      <c r="AD49" s="167" t="e">
        <f t="shared" si="10"/>
        <v>#N/A</v>
      </c>
      <c r="AE49" s="260">
        <f>+IF(B49&gt;0,MAX($AE$16:$AE48)+1,0)</f>
        <v>0</v>
      </c>
      <c r="AF49" s="261" t="s">
        <v>223</v>
      </c>
      <c r="AG49" s="183">
        <f t="shared" si="11"/>
        <v>96</v>
      </c>
    </row>
    <row r="50" spans="1:33" s="35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168" t="e">
        <f>'1-1Y-2H-3N-BK-CTR-CUP-PRA680'!D50</f>
        <v>#N/A</v>
      </c>
      <c r="E50" s="168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2" t="e">
        <f>'1-1Y-2H-3N-BK-CTR-CUP-PRA680'!H50</f>
        <v>#N/A</v>
      </c>
      <c r="I50" s="415" t="e">
        <f>VLOOKUP(H50,TCVSD[],MATCH($L$11,TCVSD[#Headers],0),0)</f>
        <v>#N/A</v>
      </c>
      <c r="J50" s="107">
        <f>VLOOKUP($L$11,Table35[[SPREAD CODE]:[ply]],6,0)</f>
        <v>48</v>
      </c>
      <c r="K50" s="39" t="e">
        <f>VLOOKUP(LEFT(H50,6)&amp;D50,Ydz[],MATCH($L$11,Ydz[#Headers],0),0)</f>
        <v>#N/A</v>
      </c>
      <c r="L50" s="106" t="e">
        <f t="shared" si="0"/>
        <v>#N/A</v>
      </c>
      <c r="M50" s="107">
        <f t="shared" si="3"/>
        <v>0</v>
      </c>
      <c r="N50" s="81" t="str">
        <f t="shared" si="4"/>
        <v>2202006US-CUPLI1</v>
      </c>
      <c r="O50" s="39" t="e">
        <f t="shared" si="5"/>
        <v>#N/A</v>
      </c>
      <c r="P50" s="39">
        <f t="shared" si="6"/>
        <v>0</v>
      </c>
      <c r="Q50" s="82"/>
      <c r="R50" s="82"/>
      <c r="S50" s="82"/>
      <c r="T50" s="111"/>
      <c r="U50" s="108" t="e">
        <f t="shared" si="1"/>
        <v>#N/A</v>
      </c>
      <c r="V50" s="108" t="e">
        <f t="shared" si="2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7"/>
        <v>#N/A</v>
      </c>
      <c r="AB50" s="166">
        <f t="shared" si="8"/>
        <v>0</v>
      </c>
      <c r="AC50" s="166" t="e">
        <f t="shared" si="9"/>
        <v>#N/A</v>
      </c>
      <c r="AD50" s="167" t="e">
        <f t="shared" si="10"/>
        <v>#N/A</v>
      </c>
      <c r="AE50" s="260">
        <f>+IF(B50&gt;0,MAX($AE$16:$AE49)+1,0)</f>
        <v>0</v>
      </c>
      <c r="AF50" s="261" t="s">
        <v>223</v>
      </c>
      <c r="AG50" s="183">
        <f t="shared" si="11"/>
        <v>96</v>
      </c>
    </row>
    <row r="51" spans="1:33" s="35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168" t="e">
        <f>'1-1Y-2H-3N-BK-CTR-CUP-PRA680'!D51</f>
        <v>#N/A</v>
      </c>
      <c r="E51" s="168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2" t="e">
        <f>'1-1Y-2H-3N-BK-CTR-CUP-PRA680'!H51</f>
        <v>#N/A</v>
      </c>
      <c r="I51" s="415" t="e">
        <f>VLOOKUP(H51,TCVSD[],MATCH($L$11,TCVSD[#Headers],0),0)</f>
        <v>#N/A</v>
      </c>
      <c r="J51" s="107">
        <f>VLOOKUP($L$11,Table35[[SPREAD CODE]:[ply]],6,0)</f>
        <v>48</v>
      </c>
      <c r="K51" s="39" t="e">
        <f>VLOOKUP(LEFT(H51,6)&amp;D51,Ydz[],MATCH($L$11,Ydz[#Headers],0),0)</f>
        <v>#N/A</v>
      </c>
      <c r="L51" s="106" t="e">
        <f t="shared" si="0"/>
        <v>#N/A</v>
      </c>
      <c r="M51" s="107">
        <f t="shared" si="3"/>
        <v>0</v>
      </c>
      <c r="N51" s="81" t="str">
        <f t="shared" si="4"/>
        <v>2202006US-CUPLI1</v>
      </c>
      <c r="O51" s="39" t="e">
        <f t="shared" si="5"/>
        <v>#N/A</v>
      </c>
      <c r="P51" s="39">
        <f t="shared" si="6"/>
        <v>0</v>
      </c>
      <c r="Q51" s="82"/>
      <c r="R51" s="82"/>
      <c r="S51" s="82"/>
      <c r="T51" s="111"/>
      <c r="U51" s="108" t="e">
        <f t="shared" si="1"/>
        <v>#N/A</v>
      </c>
      <c r="V51" s="108" t="e">
        <f t="shared" si="2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7"/>
        <v>#N/A</v>
      </c>
      <c r="AB51" s="166">
        <f t="shared" si="8"/>
        <v>0</v>
      </c>
      <c r="AC51" s="166" t="e">
        <f t="shared" si="9"/>
        <v>#N/A</v>
      </c>
      <c r="AD51" s="167" t="e">
        <f t="shared" si="10"/>
        <v>#N/A</v>
      </c>
      <c r="AE51" s="260">
        <f>+IF(B51&gt;0,MAX($AE$16:$AE50)+1,0)</f>
        <v>0</v>
      </c>
      <c r="AF51" s="261" t="s">
        <v>223</v>
      </c>
      <c r="AG51" s="183">
        <f t="shared" si="11"/>
        <v>96</v>
      </c>
    </row>
    <row r="52" spans="1:33" s="35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168" t="e">
        <f>'1-1Y-2H-3N-BK-CTR-CUP-PRA680'!D52</f>
        <v>#N/A</v>
      </c>
      <c r="E52" s="168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2" t="e">
        <f>'1-1Y-2H-3N-BK-CTR-CUP-PRA680'!H52</f>
        <v>#N/A</v>
      </c>
      <c r="I52" s="415" t="e">
        <f>VLOOKUP(H52,TCVSD[],MATCH($L$11,TCVSD[#Headers],0),0)</f>
        <v>#N/A</v>
      </c>
      <c r="J52" s="107">
        <f>VLOOKUP($L$11,Table35[[SPREAD CODE]:[ply]],6,0)</f>
        <v>48</v>
      </c>
      <c r="K52" s="39" t="e">
        <f>VLOOKUP(LEFT(H52,6)&amp;D52,Ydz[],MATCH($L$11,Ydz[#Headers],0),0)</f>
        <v>#N/A</v>
      </c>
      <c r="L52" s="106" t="e">
        <f t="shared" si="0"/>
        <v>#N/A</v>
      </c>
      <c r="M52" s="107">
        <f t="shared" si="3"/>
        <v>0</v>
      </c>
      <c r="N52" s="81" t="str">
        <f t="shared" si="4"/>
        <v>2202006US-CUPLI1</v>
      </c>
      <c r="O52" s="39" t="e">
        <f t="shared" si="5"/>
        <v>#N/A</v>
      </c>
      <c r="P52" s="39">
        <f t="shared" si="6"/>
        <v>0</v>
      </c>
      <c r="Q52" s="82"/>
      <c r="R52" s="82"/>
      <c r="S52" s="82"/>
      <c r="T52" s="111"/>
      <c r="U52" s="108" t="e">
        <f t="shared" si="1"/>
        <v>#N/A</v>
      </c>
      <c r="V52" s="108" t="e">
        <f t="shared" si="2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7"/>
        <v>#N/A</v>
      </c>
      <c r="AB52" s="166">
        <f t="shared" si="8"/>
        <v>0</v>
      </c>
      <c r="AC52" s="166" t="e">
        <f t="shared" si="9"/>
        <v>#N/A</v>
      </c>
      <c r="AD52" s="167" t="e">
        <f t="shared" si="10"/>
        <v>#N/A</v>
      </c>
      <c r="AE52" s="260">
        <f>+IF(B52&gt;0,MAX($AE$16:$AE51)+1,0)</f>
        <v>0</v>
      </c>
      <c r="AF52" s="261" t="s">
        <v>223</v>
      </c>
      <c r="AG52" s="183">
        <f t="shared" si="11"/>
        <v>96</v>
      </c>
    </row>
    <row r="53" spans="1:33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>+SUBTOTAL(109,L17:L52)</f>
        <v>48</v>
      </c>
      <c r="M53" s="369">
        <f>+SUBTOTAL(109,M17:M52)</f>
        <v>48</v>
      </c>
      <c r="N53" s="369">
        <f>+M53*$L$12</f>
        <v>96</v>
      </c>
      <c r="O53" s="369">
        <f>+SUBTOTAL(109,O17:O52)</f>
        <v>4.992</v>
      </c>
      <c r="P53" s="369">
        <f>+SUBTOTAL(109,P17:P52)</f>
        <v>179.71199999999999</v>
      </c>
      <c r="Q53" s="369">
        <f>+SUBTOTAL(109,Q17:Q52)</f>
        <v>155</v>
      </c>
      <c r="R53" s="42"/>
      <c r="S53" s="369">
        <f>+SUBTOTAL(109,S17:S52)</f>
        <v>153</v>
      </c>
      <c r="T53" s="112">
        <f>(P53-S53)/P53</f>
        <v>0.14863782051282046</v>
      </c>
      <c r="U53" s="369">
        <f>+SUBTOTAL(109,U17:U52)</f>
        <v>0.61343999999999999</v>
      </c>
      <c r="V53" s="369">
        <f>+SUBTOTAL(109,V17:V52)</f>
        <v>0.97572038400000005</v>
      </c>
      <c r="W53" s="42"/>
      <c r="X53" s="228"/>
      <c r="Y53" s="228"/>
      <c r="Z53" s="71">
        <f>+SUBTOTAL(109,Z17:Z52)</f>
        <v>0</v>
      </c>
      <c r="AA53" s="33"/>
    </row>
    <row r="54" spans="1:33" ht="30">
      <c r="B54" s="14" t="s">
        <v>23</v>
      </c>
      <c r="C54" s="14"/>
      <c r="D54" s="60"/>
      <c r="E54" s="83"/>
      <c r="F54" s="83"/>
      <c r="G54" s="13"/>
      <c r="H54" s="13"/>
      <c r="I54" s="1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412" t="s">
        <v>139</v>
      </c>
      <c r="S55" s="520" t="s">
        <v>140</v>
      </c>
      <c r="T55" s="520"/>
      <c r="U55" s="520"/>
      <c r="V55" s="132" t="s">
        <v>45</v>
      </c>
      <c r="W55" s="412" t="s">
        <v>84</v>
      </c>
      <c r="X55" s="229"/>
      <c r="Y55" s="229"/>
    </row>
    <row r="56" spans="1:33" ht="32.25" customHeight="1">
      <c r="B56" s="477" t="s">
        <v>15</v>
      </c>
      <c r="C56" s="478"/>
      <c r="D56" s="477" t="s">
        <v>17</v>
      </c>
      <c r="E56" s="478"/>
      <c r="F56" s="477" t="s">
        <v>41</v>
      </c>
      <c r="G56" s="478"/>
      <c r="H56" s="414" t="s">
        <v>21</v>
      </c>
      <c r="I56" s="479" t="s">
        <v>66</v>
      </c>
      <c r="J56" s="479"/>
      <c r="K56" s="515" t="s">
        <v>67</v>
      </c>
      <c r="L56" s="515"/>
      <c r="M56" s="13"/>
      <c r="N56" s="535" t="s">
        <v>542</v>
      </c>
      <c r="O56" s="521" t="s">
        <v>42</v>
      </c>
      <c r="P56" s="480"/>
      <c r="Q56" s="480"/>
      <c r="R56" s="480"/>
      <c r="S56" s="480"/>
      <c r="T56" s="523"/>
      <c r="U56" s="524"/>
      <c r="V56" s="480"/>
      <c r="W56" s="480"/>
      <c r="X56" s="142"/>
      <c r="Y56" s="142"/>
    </row>
    <row r="57" spans="1:33" ht="24" customHeight="1">
      <c r="B57" s="474"/>
      <c r="C57" s="475"/>
      <c r="D57" s="474"/>
      <c r="E57" s="475"/>
      <c r="F57" s="474"/>
      <c r="G57" s="475"/>
      <c r="H57" s="414"/>
      <c r="I57" s="476"/>
      <c r="J57" s="476"/>
      <c r="K57" s="473"/>
      <c r="L57" s="473"/>
      <c r="M57" s="13"/>
      <c r="N57" s="535"/>
      <c r="O57" s="522"/>
      <c r="P57" s="481"/>
      <c r="Q57" s="481"/>
      <c r="R57" s="481"/>
      <c r="S57" s="481"/>
      <c r="T57" s="525"/>
      <c r="U57" s="526"/>
      <c r="V57" s="481"/>
      <c r="W57" s="481"/>
      <c r="X57" s="142"/>
      <c r="Y57" s="142"/>
    </row>
    <row r="58" spans="1:33" ht="24" customHeight="1">
      <c r="B58" s="474"/>
      <c r="C58" s="475"/>
      <c r="D58" s="474"/>
      <c r="E58" s="475"/>
      <c r="F58" s="474"/>
      <c r="G58" s="475"/>
      <c r="H58" s="414"/>
      <c r="I58" s="476"/>
      <c r="J58" s="476"/>
      <c r="K58" s="473"/>
      <c r="L58" s="473"/>
      <c r="M58" s="13"/>
      <c r="N58" s="535"/>
      <c r="O58" s="521" t="s">
        <v>43</v>
      </c>
      <c r="P58" s="480"/>
      <c r="Q58" s="480"/>
      <c r="R58" s="480"/>
      <c r="S58" s="480"/>
      <c r="T58" s="523"/>
      <c r="U58" s="524"/>
      <c r="V58" s="480"/>
      <c r="W58" s="480"/>
      <c r="X58" s="142"/>
      <c r="Y58" s="142"/>
    </row>
    <row r="59" spans="1:33" ht="24" customHeight="1">
      <c r="B59" s="474"/>
      <c r="C59" s="475"/>
      <c r="D59" s="474"/>
      <c r="E59" s="475"/>
      <c r="F59" s="474"/>
      <c r="G59" s="475"/>
      <c r="H59" s="414"/>
      <c r="I59" s="476"/>
      <c r="J59" s="476"/>
      <c r="K59" s="473"/>
      <c r="L59" s="473"/>
      <c r="M59" s="13"/>
      <c r="N59" s="535"/>
      <c r="O59" s="522"/>
      <c r="P59" s="481"/>
      <c r="Q59" s="481"/>
      <c r="R59" s="481"/>
      <c r="S59" s="481"/>
      <c r="T59" s="525"/>
      <c r="U59" s="526"/>
      <c r="V59" s="481"/>
      <c r="W59" s="481"/>
      <c r="X59" s="142"/>
      <c r="Y59" s="142"/>
    </row>
    <row r="60" spans="1:33" ht="24" customHeight="1">
      <c r="B60" s="474"/>
      <c r="C60" s="475"/>
      <c r="D60" s="474"/>
      <c r="E60" s="475"/>
      <c r="F60" s="474"/>
      <c r="G60" s="475"/>
      <c r="H60" s="414"/>
      <c r="I60" s="476"/>
      <c r="J60" s="476"/>
      <c r="K60" s="473"/>
      <c r="L60" s="473"/>
      <c r="M60" s="13"/>
      <c r="N60" s="535"/>
      <c r="O60" s="527" t="s">
        <v>141</v>
      </c>
      <c r="P60" s="528"/>
      <c r="Q60" s="528"/>
      <c r="S60" s="529" t="s">
        <v>142</v>
      </c>
      <c r="T60" s="529"/>
      <c r="U60" s="529"/>
      <c r="V60" s="529"/>
      <c r="Z60" s="69"/>
    </row>
    <row r="61" spans="1:33" ht="24" customHeight="1">
      <c r="B61" s="474"/>
      <c r="C61" s="475"/>
      <c r="D61" s="474"/>
      <c r="E61" s="475"/>
      <c r="F61" s="474"/>
      <c r="G61" s="475"/>
      <c r="H61" s="414"/>
      <c r="I61" s="476"/>
      <c r="J61" s="476"/>
      <c r="K61" s="473"/>
      <c r="L61" s="473"/>
      <c r="M61" s="13"/>
      <c r="N61" s="535"/>
      <c r="O61" s="516" t="s">
        <v>143</v>
      </c>
      <c r="P61" s="517"/>
      <c r="Q61" s="201"/>
      <c r="S61" s="417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474"/>
      <c r="C62" s="475"/>
      <c r="D62" s="474"/>
      <c r="E62" s="475"/>
      <c r="F62" s="474"/>
      <c r="G62" s="475"/>
      <c r="H62" s="414"/>
      <c r="I62" s="476"/>
      <c r="J62" s="476"/>
      <c r="K62" s="473"/>
      <c r="L62" s="473"/>
      <c r="M62" s="13"/>
      <c r="N62" s="535"/>
      <c r="O62" s="516" t="s">
        <v>147</v>
      </c>
      <c r="P62" s="517"/>
      <c r="Q62" s="203"/>
      <c r="S62" s="204" t="s">
        <v>148</v>
      </c>
      <c r="T62" s="204"/>
      <c r="U62" s="204"/>
      <c r="V62" s="204"/>
    </row>
    <row r="63" spans="1:33" ht="24" customHeight="1">
      <c r="B63" s="474"/>
      <c r="C63" s="475"/>
      <c r="D63" s="474"/>
      <c r="E63" s="475"/>
      <c r="F63" s="474"/>
      <c r="G63" s="475"/>
      <c r="H63" s="414"/>
      <c r="I63" s="476"/>
      <c r="J63" s="476"/>
      <c r="K63" s="473"/>
      <c r="L63" s="473"/>
      <c r="M63" s="205"/>
      <c r="N63" s="535"/>
      <c r="O63" s="516" t="s">
        <v>149</v>
      </c>
      <c r="P63" s="517"/>
      <c r="Q63" s="203"/>
      <c r="S63" s="206" t="s">
        <v>43</v>
      </c>
      <c r="T63" s="194"/>
      <c r="U63" s="194"/>
      <c r="V63" s="207"/>
    </row>
    <row r="64" spans="1:33" ht="24" customHeight="1">
      <c r="B64" s="474"/>
      <c r="C64" s="475"/>
      <c r="D64" s="474"/>
      <c r="E64" s="475"/>
      <c r="F64" s="474"/>
      <c r="G64" s="475"/>
      <c r="H64" s="414"/>
      <c r="I64" s="476"/>
      <c r="J64" s="476"/>
      <c r="K64" s="473"/>
      <c r="L64" s="473"/>
      <c r="N64" s="535"/>
      <c r="O64" s="516" t="s">
        <v>150</v>
      </c>
      <c r="P64" s="517"/>
      <c r="Q64" s="208"/>
    </row>
    <row r="65" spans="2:25" ht="21.75" customHeight="1">
      <c r="B65" s="474"/>
      <c r="C65" s="475"/>
      <c r="D65" s="474"/>
      <c r="E65" s="475"/>
      <c r="F65" s="474"/>
      <c r="G65" s="475"/>
      <c r="H65" s="414"/>
      <c r="I65" s="476"/>
      <c r="J65" s="476"/>
      <c r="K65" s="473"/>
      <c r="L65" s="473"/>
      <c r="N65" s="535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474"/>
      <c r="C66" s="475"/>
      <c r="D66" s="474"/>
      <c r="E66" s="475"/>
      <c r="F66" s="474"/>
      <c r="G66" s="475"/>
      <c r="H66" s="414"/>
      <c r="I66" s="476"/>
      <c r="J66" s="476"/>
      <c r="K66" s="473"/>
      <c r="L66" s="473"/>
      <c r="N66" s="535"/>
      <c r="O66" s="48" t="s">
        <v>53</v>
      </c>
      <c r="P66" s="48"/>
      <c r="Q66" s="49"/>
      <c r="R66" s="50" t="s">
        <v>68</v>
      </c>
      <c r="S66" s="518" t="s">
        <v>54</v>
      </c>
      <c r="T66" s="519"/>
    </row>
    <row r="67" spans="2:25" ht="21.75" customHeight="1">
      <c r="B67" s="474"/>
      <c r="C67" s="475"/>
      <c r="D67" s="474"/>
      <c r="E67" s="475"/>
      <c r="F67" s="474"/>
      <c r="G67" s="475"/>
      <c r="H67" s="414"/>
      <c r="I67" s="476"/>
      <c r="J67" s="476"/>
      <c r="K67" s="473"/>
      <c r="L67" s="473"/>
      <c r="N67" s="535"/>
      <c r="O67" s="24" t="s">
        <v>55</v>
      </c>
      <c r="P67" s="48"/>
      <c r="Q67" s="49"/>
      <c r="R67" s="50" t="s">
        <v>68</v>
      </c>
      <c r="S67" s="519"/>
      <c r="T67" s="519"/>
    </row>
    <row r="68" spans="2:25" ht="21.75" customHeight="1">
      <c r="B68" s="474"/>
      <c r="C68" s="475"/>
      <c r="D68" s="474"/>
      <c r="E68" s="475"/>
      <c r="F68" s="474"/>
      <c r="G68" s="475"/>
      <c r="H68" s="414"/>
      <c r="I68" s="476"/>
      <c r="J68" s="476"/>
      <c r="K68" s="473"/>
      <c r="L68" s="473"/>
      <c r="N68" s="535"/>
      <c r="O68" s="24" t="s">
        <v>56</v>
      </c>
      <c r="P68" s="48"/>
      <c r="Q68" s="49"/>
      <c r="R68" s="50" t="s">
        <v>68</v>
      </c>
      <c r="S68" s="519"/>
      <c r="T68" s="519"/>
    </row>
    <row r="69" spans="2:25" ht="21.75" customHeight="1">
      <c r="B69" s="474"/>
      <c r="C69" s="475"/>
      <c r="D69" s="474"/>
      <c r="E69" s="475"/>
      <c r="F69" s="474"/>
      <c r="G69" s="475"/>
      <c r="H69" s="414"/>
      <c r="I69" s="476"/>
      <c r="J69" s="476"/>
      <c r="K69" s="473"/>
      <c r="L69" s="473"/>
      <c r="O69" s="24" t="s">
        <v>57</v>
      </c>
      <c r="P69" s="48"/>
      <c r="Q69" s="49"/>
      <c r="R69" s="50" t="s">
        <v>68</v>
      </c>
      <c r="S69" s="519"/>
      <c r="T69" s="519"/>
    </row>
    <row r="70" spans="2:25" ht="21.75" customHeight="1">
      <c r="B70" s="485"/>
      <c r="C70" s="486"/>
      <c r="D70" s="485"/>
      <c r="E70" s="486"/>
      <c r="F70" s="485"/>
      <c r="G70" s="486"/>
      <c r="H70" s="416"/>
      <c r="I70" s="489"/>
      <c r="J70" s="489"/>
      <c r="K70" s="490"/>
      <c r="L70" s="490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5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</row>
    <row r="82" spans="2:15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</row>
    <row r="83" spans="2:15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</row>
    <row r="84" spans="2:15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</row>
    <row r="85" spans="2:15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</row>
    <row r="86" spans="2:15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</row>
    <row r="87" spans="2:15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</row>
    <row r="88" spans="2:15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</row>
    <row r="89" spans="2:15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>
      <c r="B90" s="147"/>
      <c r="C90" s="115"/>
      <c r="K90" s="20"/>
      <c r="L90" s="20"/>
      <c r="M90" s="20"/>
      <c r="N90" s="20"/>
      <c r="O90" s="20"/>
    </row>
    <row r="91" spans="2:15">
      <c r="B91" s="147"/>
      <c r="C91" s="115"/>
      <c r="K91" s="20"/>
      <c r="L91" s="20"/>
      <c r="M91" s="20"/>
      <c r="N91" s="20"/>
      <c r="O91" s="20"/>
    </row>
    <row r="92" spans="2:15">
      <c r="B92" s="147"/>
      <c r="C92" s="115"/>
      <c r="K92" s="20"/>
      <c r="L92" s="20"/>
      <c r="M92" s="20"/>
      <c r="N92" s="20"/>
      <c r="O92" s="20"/>
    </row>
    <row r="93" spans="2:15">
      <c r="B93" s="147"/>
      <c r="C93" s="115"/>
    </row>
    <row r="94" spans="2:15">
      <c r="B94" s="147"/>
      <c r="C94" s="115"/>
    </row>
    <row r="95" spans="2:15">
      <c r="B95" s="147"/>
      <c r="C95" s="115"/>
    </row>
    <row r="96" spans="2:15">
      <c r="B96" s="147"/>
      <c r="C96" s="115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  <row r="143" spans="2:3">
      <c r="B143" s="20"/>
      <c r="C143" s="92"/>
    </row>
    <row r="144" spans="2:3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90" xr:uid="{00000000-0009-0000-0000-000009000000}"/>
  <mergeCells count="134">
    <mergeCell ref="B70:C70"/>
    <mergeCell ref="D70:E70"/>
    <mergeCell ref="F70:G70"/>
    <mergeCell ref="I70:J70"/>
    <mergeCell ref="K70:L70"/>
    <mergeCell ref="I68:J68"/>
    <mergeCell ref="K68:L68"/>
    <mergeCell ref="B69:C69"/>
    <mergeCell ref="D69:E69"/>
    <mergeCell ref="F69:G69"/>
    <mergeCell ref="I69:J69"/>
    <mergeCell ref="K69:L69"/>
    <mergeCell ref="S66:T66"/>
    <mergeCell ref="B67:C67"/>
    <mergeCell ref="D67:E67"/>
    <mergeCell ref="F67:G67"/>
    <mergeCell ref="I67:J67"/>
    <mergeCell ref="K67:L67"/>
    <mergeCell ref="S67:T69"/>
    <mergeCell ref="B68:C68"/>
    <mergeCell ref="D68:E68"/>
    <mergeCell ref="F68:G68"/>
    <mergeCell ref="N56:N68"/>
    <mergeCell ref="B65:C65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S60:V60"/>
    <mergeCell ref="B61:C61"/>
    <mergeCell ref="D61:E61"/>
    <mergeCell ref="B64:C64"/>
    <mergeCell ref="D64:E64"/>
    <mergeCell ref="F64:G64"/>
    <mergeCell ref="I64:J64"/>
    <mergeCell ref="K64:L64"/>
    <mergeCell ref="O64:P64"/>
    <mergeCell ref="B63:C63"/>
    <mergeCell ref="D63:E63"/>
    <mergeCell ref="F63:G63"/>
    <mergeCell ref="I63:J63"/>
    <mergeCell ref="K63:L63"/>
    <mergeCell ref="O63:P63"/>
    <mergeCell ref="B60:C60"/>
    <mergeCell ref="D60:E60"/>
    <mergeCell ref="F60:G60"/>
    <mergeCell ref="I60:J60"/>
    <mergeCell ref="K60:L60"/>
    <mergeCell ref="P58:P59"/>
    <mergeCell ref="Q58:Q59"/>
    <mergeCell ref="R58:R59"/>
    <mergeCell ref="B62:C62"/>
    <mergeCell ref="D62:E62"/>
    <mergeCell ref="F62:G62"/>
    <mergeCell ref="I62:J62"/>
    <mergeCell ref="K62:L62"/>
    <mergeCell ref="O62:P62"/>
    <mergeCell ref="O60:Q60"/>
    <mergeCell ref="F61:G61"/>
    <mergeCell ref="I61:J61"/>
    <mergeCell ref="K61:L61"/>
    <mergeCell ref="O61:P61"/>
    <mergeCell ref="W56:W57"/>
    <mergeCell ref="B57:C57"/>
    <mergeCell ref="D57:E57"/>
    <mergeCell ref="F57:G57"/>
    <mergeCell ref="I57:J57"/>
    <mergeCell ref="K57:L57"/>
    <mergeCell ref="S58:U59"/>
    <mergeCell ref="V58:V59"/>
    <mergeCell ref="W58:W59"/>
    <mergeCell ref="B58:C58"/>
    <mergeCell ref="D58:E58"/>
    <mergeCell ref="F58:G58"/>
    <mergeCell ref="I58:J58"/>
    <mergeCell ref="K58:L58"/>
    <mergeCell ref="O58:O59"/>
    <mergeCell ref="B59:C59"/>
    <mergeCell ref="D59:E59"/>
    <mergeCell ref="F59:G59"/>
    <mergeCell ref="I59:J59"/>
    <mergeCell ref="K59:L59"/>
    <mergeCell ref="B56:C56"/>
    <mergeCell ref="D56:E56"/>
    <mergeCell ref="F56:G56"/>
    <mergeCell ref="I56:J56"/>
    <mergeCell ref="Q56:Q57"/>
    <mergeCell ref="R56:R57"/>
    <mergeCell ref="S56:U57"/>
    <mergeCell ref="V56:V57"/>
    <mergeCell ref="A15:A16"/>
    <mergeCell ref="B15:B16"/>
    <mergeCell ref="C15:C16"/>
    <mergeCell ref="D15:E15"/>
    <mergeCell ref="F15:F16"/>
    <mergeCell ref="G15:G16"/>
    <mergeCell ref="K56:L56"/>
    <mergeCell ref="O56:O57"/>
    <mergeCell ref="P56:P57"/>
    <mergeCell ref="U15:U16"/>
    <mergeCell ref="V15:V16"/>
    <mergeCell ref="O15:O16"/>
    <mergeCell ref="P15:P16"/>
    <mergeCell ref="Q15:Q16"/>
    <mergeCell ref="R15:R16"/>
    <mergeCell ref="S15:S16"/>
    <mergeCell ref="T15:T16"/>
    <mergeCell ref="AG15:AG16"/>
    <mergeCell ref="AD15:AD16"/>
    <mergeCell ref="AF15:AF16"/>
    <mergeCell ref="S55:U55"/>
    <mergeCell ref="W15:Z15"/>
    <mergeCell ref="AA15:AA16"/>
    <mergeCell ref="AB15:AB16"/>
    <mergeCell ref="AC15:AC16"/>
    <mergeCell ref="B1:F4"/>
    <mergeCell ref="G1:R2"/>
    <mergeCell ref="G3:R4"/>
    <mergeCell ref="L5:N5"/>
    <mergeCell ref="T5:W5"/>
    <mergeCell ref="G6:H7"/>
    <mergeCell ref="T6:U6"/>
    <mergeCell ref="J15:J16"/>
    <mergeCell ref="K15:K16"/>
    <mergeCell ref="L15:M15"/>
    <mergeCell ref="N15:N16"/>
    <mergeCell ref="H15:H16"/>
    <mergeCell ref="I15:I16"/>
    <mergeCell ref="W14:Z14"/>
  </mergeCells>
  <conditionalFormatting sqref="B17:B52">
    <cfRule type="duplicateValues" dxfId="295" priority="4"/>
    <cfRule type="duplicateValues" dxfId="294" priority="5"/>
  </conditionalFormatting>
  <conditionalFormatting sqref="B17:B52">
    <cfRule type="duplicateValues" dxfId="293" priority="6"/>
  </conditionalFormatting>
  <conditionalFormatting sqref="B17:B52">
    <cfRule type="duplicateValues" dxfId="292" priority="7"/>
    <cfRule type="duplicateValues" dxfId="291" priority="8"/>
    <cfRule type="duplicateValues" dxfId="290" priority="9"/>
    <cfRule type="duplicateValues" dxfId="289" priority="10"/>
    <cfRule type="duplicateValues" dxfId="288" priority="11"/>
  </conditionalFormatting>
  <conditionalFormatting sqref="C17:C52">
    <cfRule type="duplicateValues" dxfId="287" priority="12"/>
    <cfRule type="duplicateValues" dxfId="286" priority="13"/>
  </conditionalFormatting>
  <conditionalFormatting sqref="C17:C52">
    <cfRule type="duplicateValues" dxfId="285" priority="14"/>
  </conditionalFormatting>
  <conditionalFormatting sqref="C17:C52">
    <cfRule type="duplicateValues" dxfId="284" priority="15"/>
    <cfRule type="duplicateValues" dxfId="283" priority="16"/>
    <cfRule type="duplicateValues" dxfId="282" priority="17"/>
    <cfRule type="duplicateValues" dxfId="281" priority="18"/>
    <cfRule type="duplicateValues" dxfId="280" priority="19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79" priority="1">
      <formula>$I17&lt;&gt;$I$14</formula>
    </cfRule>
    <cfRule type="expression" dxfId="278" priority="2">
      <formula>$I17=$I$14</formula>
    </cfRule>
  </conditionalFormatting>
  <pageMargins left="0.17" right="0.17" top="0.17" bottom="0.17" header="0.17" footer="0.17"/>
  <pageSetup scale="39" orientation="landscape" horizontalDpi="4294967295" verticalDpi="4294967295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E30F-6DA6-4A5C-BE61-CFCE210A73E5}">
  <sheetPr codeName="Sheet12">
    <pageSetUpPr fitToPage="1"/>
  </sheetPr>
  <dimension ref="A1:AG151"/>
  <sheetViews>
    <sheetView view="pageBreakPreview" topLeftCell="A11" zoomScale="55" zoomScaleNormal="85" zoomScaleSheetLayoutView="55" workbookViewId="0">
      <selection activeCell="R17" sqref="R17"/>
    </sheetView>
  </sheetViews>
  <sheetFormatPr defaultColWidth="9.125" defaultRowHeight="14.25"/>
  <cols>
    <col min="1" max="1" width="9.125" style="12"/>
    <col min="2" max="2" width="12" style="12" customWidth="1"/>
    <col min="3" max="3" width="15" style="8" customWidth="1"/>
    <col min="4" max="4" width="8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4.25" style="12" customWidth="1"/>
    <col min="10" max="10" width="8.25" style="12" customWidth="1"/>
    <col min="11" max="11" width="12" style="12" customWidth="1"/>
    <col min="12" max="12" width="7.125" style="12" customWidth="1"/>
    <col min="13" max="13" width="7.25" style="12" customWidth="1"/>
    <col min="14" max="14" width="30" style="12" customWidth="1"/>
    <col min="15" max="15" width="14.125" style="12" customWidth="1"/>
    <col min="16" max="16" width="9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4.875" style="12" customWidth="1"/>
    <col min="22" max="22" width="11.625" style="12" customWidth="1"/>
    <col min="23" max="23" width="9.875" style="12" customWidth="1"/>
    <col min="24" max="25" width="10.25" style="12" customWidth="1"/>
    <col min="26" max="26" width="11.625" style="12" customWidth="1"/>
    <col min="27" max="27" width="12" style="12" customWidth="1"/>
    <col min="28" max="28" width="9.125" style="12"/>
    <col min="29" max="29" width="12" style="12" customWidth="1"/>
    <col min="30" max="16384" width="9.125" style="12"/>
  </cols>
  <sheetData>
    <row r="1" spans="1:33" s="4" customFormat="1" ht="15.95" customHeight="1">
      <c r="B1" s="500"/>
      <c r="C1" s="501"/>
      <c r="D1" s="501"/>
      <c r="E1" s="501"/>
      <c r="F1" s="502"/>
      <c r="G1" s="509" t="s">
        <v>108</v>
      </c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  <c r="Z1" s="27"/>
    </row>
    <row r="2" spans="1:33" s="4" customFormat="1" ht="15.95" customHeight="1">
      <c r="B2" s="503"/>
      <c r="C2" s="504"/>
      <c r="D2" s="504"/>
      <c r="E2" s="504"/>
      <c r="F2" s="505"/>
      <c r="G2" s="511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  <c r="Z2" s="27"/>
    </row>
    <row r="3" spans="1:33" s="4" customFormat="1" ht="15.95" customHeight="1">
      <c r="B3" s="503"/>
      <c r="C3" s="504"/>
      <c r="D3" s="504"/>
      <c r="E3" s="504"/>
      <c r="F3" s="505"/>
      <c r="G3" s="511" t="s">
        <v>109</v>
      </c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  <c r="Z3" s="27"/>
    </row>
    <row r="4" spans="1:33" s="4" customFormat="1" ht="15.95" customHeight="1" thickBot="1">
      <c r="B4" s="506"/>
      <c r="C4" s="507"/>
      <c r="D4" s="507"/>
      <c r="E4" s="507"/>
      <c r="F4" s="508"/>
      <c r="G4" s="513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  <c r="Z4" s="27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/>
      <c r="K5" s="32"/>
      <c r="L5" s="530" t="str">
        <f>+'1-1Y-2H-3N-BK-CTR-CUP-PRA680'!L5:N5</f>
        <v>722164-722168-722170-722174-722178</v>
      </c>
      <c r="M5" s="530"/>
      <c r="N5" s="530"/>
      <c r="O5" s="77"/>
      <c r="P5" s="30"/>
      <c r="Q5" s="35"/>
      <c r="T5" s="491" t="s">
        <v>158</v>
      </c>
      <c r="U5" s="491"/>
      <c r="V5" s="491"/>
      <c r="W5" s="491"/>
      <c r="X5" s="27"/>
      <c r="Y5" s="27"/>
      <c r="Z5" s="27"/>
    </row>
    <row r="6" spans="1:33" s="33" customFormat="1" ht="37.5" customHeight="1">
      <c r="B6" s="33" t="s">
        <v>28</v>
      </c>
      <c r="C6" s="28"/>
      <c r="D6" s="28"/>
      <c r="E6" s="34" t="s">
        <v>25</v>
      </c>
      <c r="G6" s="495" t="s">
        <v>110</v>
      </c>
      <c r="H6" s="495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44586</v>
      </c>
      <c r="T6" s="494" t="s">
        <v>69</v>
      </c>
      <c r="U6" s="494"/>
      <c r="V6" s="36" t="s">
        <v>0</v>
      </c>
      <c r="W6" s="36" t="s">
        <v>5</v>
      </c>
      <c r="X6" s="27"/>
      <c r="Y6" s="27"/>
      <c r="Z6" s="27"/>
    </row>
    <row r="7" spans="1:33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495"/>
      <c r="H7" s="495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93" t="str">
        <f>'1-1Y-2H-3N-BK-CTR-CUP-PRA680'!T7</f>
        <v>2J</v>
      </c>
      <c r="U7" s="93" t="str">
        <f>'1-1Y-2H-3N-BK-CTR-CUP-PRA680'!U7</f>
        <v>Ger</v>
      </c>
      <c r="V7" s="94" t="str">
        <f>'1-1Y-2H-3N-BK-CTR-CUP-PRA680'!V7</f>
        <v>CTRLI</v>
      </c>
      <c r="W7" s="94">
        <f>'1-1Y-2H-3N-BK-CTR-CUP-PRA680'!W7</f>
        <v>1</v>
      </c>
    </row>
    <row r="8" spans="1:33" s="33" customFormat="1" ht="21.75" customHeight="1">
      <c r="B8" s="33" t="s">
        <v>29</v>
      </c>
      <c r="C8" s="28"/>
      <c r="D8" s="28"/>
      <c r="E8" s="57" t="str">
        <f>LEFT(I17,6)</f>
        <v>LPC828</v>
      </c>
      <c r="F8" s="33" t="str">
        <f>+VLOOKUP(E8,[3]Sheet1!$A:$B,2,0)</f>
        <v>Không phải 100% cotton</v>
      </c>
      <c r="I8" s="35" t="s">
        <v>36</v>
      </c>
      <c r="L8" s="34" t="str">
        <f>'1-1Y-2H-3N-BK-CTR-CUP-PRA680'!L8</f>
        <v>DF3385</v>
      </c>
      <c r="O8" s="57" t="s">
        <v>162</v>
      </c>
      <c r="R8" s="35"/>
      <c r="S8" s="56">
        <f>'1-1Y-2H-3N-BK-CTR-CUP-PRA680'!S8</f>
        <v>44576</v>
      </c>
      <c r="T8" s="93" t="str">
        <f>'1-1Y-2H-3N-BK-CTR-CUP-PRA680'!T8</f>
        <v>3R</v>
      </c>
      <c r="U8" s="93" t="str">
        <f>'1-1Y-2H-3N-BK-CTR-CUP-PRA680'!U8</f>
        <v>Ger</v>
      </c>
      <c r="V8" s="94" t="str">
        <f>'1-1Y-2H-3N-BK-CTR-CUP-PRA680'!V8</f>
        <v>CUPLI</v>
      </c>
      <c r="W8" s="94">
        <f>'1-1Y-2H-3N-BK-CTR-CUP-PRA680'!W8</f>
        <v>2</v>
      </c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58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148" t="str">
        <f>'1-1Y-2H-3N-BK-CTR-CUP-PRA680'!T9</f>
        <v>5K</v>
      </c>
      <c r="U9" s="148" t="str">
        <f>'1-1Y-2H-3N-BK-CTR-CUP-PRA680'!U9</f>
        <v>Ger</v>
      </c>
      <c r="V9" s="149" t="str">
        <f>'1-1Y-2H-3N-BK-CTR-CUP-PRA680'!V9</f>
        <v>STR</v>
      </c>
      <c r="W9" s="149">
        <f>'1-1Y-2H-3N-BK-CTR-CUP-PRA680'!W9</f>
        <v>2</v>
      </c>
    </row>
    <row r="10" spans="1:33" s="33" customFormat="1" ht="21.75" customHeight="1">
      <c r="B10" s="33" t="s">
        <v>30</v>
      </c>
      <c r="C10" s="28"/>
      <c r="D10" s="28"/>
      <c r="E10" s="34">
        <f>E9-2</f>
        <v>56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Q10" s="37"/>
      <c r="T10" s="93" t="str">
        <f>'1-1Y-2H-3N-BK-CTR-CUP-PRA680'!T10</f>
        <v>6W</v>
      </c>
      <c r="U10" s="93" t="str">
        <f>'1-1Y-2H-3N-BK-CTR-CUP-PRA680'!U10</f>
        <v>Die</v>
      </c>
      <c r="V10" s="94" t="str">
        <f>'1-1Y-2H-3N-BK-CTR-CUP-PRA680'!V10</f>
        <v>STPLA</v>
      </c>
      <c r="W10" s="94">
        <f>'1-1Y-2H-3N-BK-CTR-CUP-PRA680'!W10</f>
        <v>2</v>
      </c>
    </row>
    <row r="11" spans="1:33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+T9</f>
        <v>5K</v>
      </c>
      <c r="M11" s="33" t="str">
        <f>VLOOKUP(L11,T7:W13,3,0)</f>
        <v>STR</v>
      </c>
      <c r="N11" s="35"/>
      <c r="O11" s="35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4.8599999999999997E-3</v>
      </c>
      <c r="F12" s="33" t="s">
        <v>33</v>
      </c>
      <c r="G12" s="33" t="str">
        <f>"Code: "&amp;VLOOKUP(L11,BOL!$A:$C,3,0)</f>
        <v>Code: BO6</v>
      </c>
      <c r="I12" s="35" t="s">
        <v>39</v>
      </c>
      <c r="L12" s="33">
        <f>VLOOKUP(L11,T7:W12,4,0)</f>
        <v>2</v>
      </c>
      <c r="N12" s="35"/>
      <c r="O12" s="35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8.4558359999999996E-3</v>
      </c>
      <c r="F13" s="33" t="s">
        <v>33</v>
      </c>
      <c r="G13" s="33" t="str">
        <f>"Code: "&amp;VLOOKUP(L11,BOL!$A:$E,5,0)</f>
        <v>Code: CO6</v>
      </c>
      <c r="I13" s="35" t="s">
        <v>172</v>
      </c>
      <c r="L13" s="34">
        <f>+'1-1Y-2H-3N-BK-CTR-CUP-PRA680'!L13</f>
        <v>0</v>
      </c>
      <c r="T13" s="93" t="s">
        <v>20</v>
      </c>
      <c r="U13" s="94"/>
      <c r="V13" s="95"/>
      <c r="W13" s="95">
        <f>SUM(W7:W12)</f>
        <v>14</v>
      </c>
    </row>
    <row r="14" spans="1:33" s="33" customFormat="1" ht="40.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LPC828-ZCA</v>
      </c>
      <c r="L14" s="34"/>
      <c r="N14" s="435" t="s">
        <v>379</v>
      </c>
      <c r="T14" s="93"/>
      <c r="U14" s="94"/>
      <c r="V14" s="95"/>
      <c r="W14" s="533" t="s">
        <v>553</v>
      </c>
      <c r="X14" s="534"/>
      <c r="Y14" s="534"/>
      <c r="Z14" s="534"/>
    </row>
    <row r="15" spans="1:33" s="2" customFormat="1" ht="33" customHeight="1">
      <c r="A15" s="487" t="s">
        <v>70</v>
      </c>
      <c r="B15" s="492" t="s">
        <v>14</v>
      </c>
      <c r="C15" s="492" t="s">
        <v>77</v>
      </c>
      <c r="D15" s="496" t="s">
        <v>78</v>
      </c>
      <c r="E15" s="497"/>
      <c r="F15" s="493" t="s">
        <v>151</v>
      </c>
      <c r="G15" s="493" t="s">
        <v>152</v>
      </c>
      <c r="H15" s="493" t="s">
        <v>153</v>
      </c>
      <c r="I15" s="493" t="s">
        <v>154</v>
      </c>
      <c r="J15" s="493" t="s">
        <v>155</v>
      </c>
      <c r="K15" s="493" t="s">
        <v>83</v>
      </c>
      <c r="L15" s="493" t="s">
        <v>50</v>
      </c>
      <c r="M15" s="493"/>
      <c r="N15" s="493" t="s">
        <v>48</v>
      </c>
      <c r="O15" s="493" t="s">
        <v>79</v>
      </c>
      <c r="P15" s="493" t="s">
        <v>80</v>
      </c>
      <c r="Q15" s="493" t="s">
        <v>59</v>
      </c>
      <c r="R15" s="493" t="s">
        <v>81</v>
      </c>
      <c r="S15" s="493" t="s">
        <v>82</v>
      </c>
      <c r="T15" s="493" t="s">
        <v>49</v>
      </c>
      <c r="U15" s="493" t="s">
        <v>156</v>
      </c>
      <c r="V15" s="493" t="s">
        <v>157</v>
      </c>
      <c r="W15" s="482" t="s">
        <v>24</v>
      </c>
      <c r="X15" s="483"/>
      <c r="Y15" s="483"/>
      <c r="Z15" s="484"/>
      <c r="AA15" s="472" t="s">
        <v>111</v>
      </c>
      <c r="AB15" s="472" t="s">
        <v>112</v>
      </c>
      <c r="AC15" s="472" t="s">
        <v>113</v>
      </c>
      <c r="AD15" s="472" t="s">
        <v>114</v>
      </c>
      <c r="AE15" s="207"/>
      <c r="AF15" s="488" t="s">
        <v>222</v>
      </c>
      <c r="AG15" s="471" t="s">
        <v>532</v>
      </c>
    </row>
    <row r="16" spans="1:33" s="2" customFormat="1" ht="74.25" customHeight="1">
      <c r="A16" s="487"/>
      <c r="B16" s="492"/>
      <c r="C16" s="492"/>
      <c r="D16" s="239" t="s">
        <v>185</v>
      </c>
      <c r="E16" s="239" t="s">
        <v>0</v>
      </c>
      <c r="F16" s="492"/>
      <c r="G16" s="493"/>
      <c r="H16" s="493"/>
      <c r="I16" s="493"/>
      <c r="J16" s="493"/>
      <c r="K16" s="493"/>
      <c r="L16" s="413" t="s">
        <v>47</v>
      </c>
      <c r="M16" s="413" t="s">
        <v>20</v>
      </c>
      <c r="N16" s="493"/>
      <c r="O16" s="493"/>
      <c r="P16" s="493"/>
      <c r="Q16" s="493"/>
      <c r="R16" s="493"/>
      <c r="S16" s="493"/>
      <c r="T16" s="493"/>
      <c r="U16" s="493"/>
      <c r="V16" s="493"/>
      <c r="W16" s="230" t="s">
        <v>168</v>
      </c>
      <c r="X16" s="413" t="s">
        <v>169</v>
      </c>
      <c r="Y16" s="413" t="s">
        <v>170</v>
      </c>
      <c r="Z16" s="413" t="s">
        <v>171</v>
      </c>
      <c r="AA16" s="472"/>
      <c r="AB16" s="472"/>
      <c r="AC16" s="472"/>
      <c r="AD16" s="472"/>
      <c r="AE16" s="260" t="s">
        <v>70</v>
      </c>
      <c r="AF16" s="488"/>
      <c r="AG16" s="471"/>
    </row>
    <row r="17" spans="1:33" s="35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168" t="str">
        <f>'1-1Y-2H-3N-BK-CTR-CUP-PRA680'!D17</f>
        <v>40C</v>
      </c>
      <c r="E17" s="168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2" t="str">
        <f>'1-1Y-2H-3N-BK-CTR-CUP-PRA680'!H17</f>
        <v>NB3385-XBK</v>
      </c>
      <c r="I17" s="415" t="str">
        <f>VLOOKUP(H17,TCVSD[],MATCH($L$11,TCVSD[#Headers],0),0)</f>
        <v>LPC828-ZCA</v>
      </c>
      <c r="J17" s="107">
        <v>12</v>
      </c>
      <c r="K17" s="39">
        <f>VLOOKUP(LEFT(H17,6)&amp;D17,Ydz[],MATCH($L$11,Ydz[#Headers],0),0)</f>
        <v>0.10199999999999999</v>
      </c>
      <c r="L17" s="106">
        <f t="shared" ref="L17:L52" si="0">((F17)*12)/J17</f>
        <v>24</v>
      </c>
      <c r="M17" s="107">
        <f>IFERROR(ROUNDUP(L17,0),0)</f>
        <v>24</v>
      </c>
      <c r="N17" s="81" t="str">
        <f>$E$7&amp;"-"&amp;$M$11&amp;AF17</f>
        <v>2202006US-STR1</v>
      </c>
      <c r="O17" s="39">
        <f>L17/12*K17</f>
        <v>0.20399999999999999</v>
      </c>
      <c r="P17" s="39">
        <f>IFERROR(O17*J17,0)</f>
        <v>2.448</v>
      </c>
      <c r="Q17" s="108">
        <f>(R17+2/36)*J17</f>
        <v>16.974666666666668</v>
      </c>
      <c r="R17" s="109">
        <v>1.359</v>
      </c>
      <c r="S17" s="109">
        <f>(R17*J17)</f>
        <v>16.308</v>
      </c>
      <c r="T17" s="371">
        <f>+(SUMIF(N:N,N17,P:P)-SUMIF(N:N,N17,S:S))/SUMIF(N:N,N17,P:P)</f>
        <v>-1.2856344326439399E-2</v>
      </c>
      <c r="U17" s="108">
        <f t="shared" ref="U17:U52" si="1">F17*$E$12</f>
        <v>0.11663999999999999</v>
      </c>
      <c r="V17" s="108">
        <f t="shared" ref="V17:V52" si="2">F17*$E$13</f>
        <v>0.20294006399999998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288</v>
      </c>
    </row>
    <row r="18" spans="1:33" s="35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168" t="str">
        <f>'1-1Y-2H-3N-BK-CTR-CUP-PRA680'!D18</f>
        <v>36D</v>
      </c>
      <c r="E18" s="168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2" t="str">
        <f>'1-1Y-2H-3N-BK-CTR-CUP-PRA680'!H18</f>
        <v>NB3385-XBK</v>
      </c>
      <c r="I18" s="415" t="str">
        <f>VLOOKUP(H18,TCVSD[],MATCH($L$11,TCVSD[#Headers],0),0)</f>
        <v>LPC828-ZCA</v>
      </c>
      <c r="J18" s="107">
        <v>12</v>
      </c>
      <c r="K18" s="39">
        <f>VLOOKUP(LEFT(H18,6)&amp;D18,Ydz[],MATCH($L$11,Ydz[#Headers],0),0)</f>
        <v>9.9000000000000005E-2</v>
      </c>
      <c r="L18" s="106">
        <f t="shared" si="0"/>
        <v>21</v>
      </c>
      <c r="M18" s="107">
        <f t="shared" ref="M18:M52" si="3">IFERROR(ROUNDUP(L18,0),0)</f>
        <v>21</v>
      </c>
      <c r="N18" s="81" t="str">
        <f t="shared" ref="N18:N52" si="4">$E$7&amp;"-"&amp;$M$11&amp;AF18</f>
        <v>2202006US-STR1</v>
      </c>
      <c r="O18" s="39">
        <f t="shared" ref="O18:O52" si="5">L18/12*K18</f>
        <v>0.17325000000000002</v>
      </c>
      <c r="P18" s="39">
        <f t="shared" ref="P18:P52" si="6">IFERROR(O18*J18,0)</f>
        <v>2.0790000000000002</v>
      </c>
      <c r="Q18" s="82"/>
      <c r="R18" s="82"/>
      <c r="S18" s="82"/>
      <c r="T18" s="111"/>
      <c r="U18" s="108">
        <f t="shared" si="1"/>
        <v>0.10206</v>
      </c>
      <c r="V18" s="108">
        <f t="shared" si="2"/>
        <v>0.17757255599999999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 t="shared" ref="AA18:AA52" si="7">+F18*12</f>
        <v>252</v>
      </c>
      <c r="AB18" s="166">
        <f t="shared" ref="AB18:AB52" si="8">+M18*J18</f>
        <v>252</v>
      </c>
      <c r="AC18" s="166">
        <f t="shared" ref="AC18:AC52" si="9">+AB18-AA18</f>
        <v>0</v>
      </c>
      <c r="AD18" s="167">
        <f t="shared" ref="AD18:AD52" si="10"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1">+SUMIF(N:N,N18,M:M)*$L$12</f>
        <v>288</v>
      </c>
    </row>
    <row r="19" spans="1:33" s="35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168" t="str">
        <f>'1-1Y-2H-3N-BK-CTR-CUP-PRA680'!D19</f>
        <v>38D</v>
      </c>
      <c r="E19" s="168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2" t="str">
        <f>'1-1Y-2H-3N-BK-CTR-CUP-PRA680'!H19</f>
        <v>NB3385-XBK</v>
      </c>
      <c r="I19" s="415" t="str">
        <f>VLOOKUP(H19,TCVSD[],MATCH($L$11,TCVSD[#Headers],0),0)</f>
        <v>LPC828-ZCA</v>
      </c>
      <c r="J19" s="107">
        <v>12</v>
      </c>
      <c r="K19" s="39">
        <f>VLOOKUP(LEFT(H19,6)&amp;D19,Ydz[],MATCH($L$11,Ydz[#Headers],0),0)</f>
        <v>0.113</v>
      </c>
      <c r="L19" s="106">
        <f t="shared" si="0"/>
        <v>27</v>
      </c>
      <c r="M19" s="107">
        <f t="shared" si="3"/>
        <v>27</v>
      </c>
      <c r="N19" s="81" t="str">
        <f t="shared" si="4"/>
        <v>2202006US-STR1</v>
      </c>
      <c r="O19" s="39">
        <f t="shared" si="5"/>
        <v>0.25425000000000003</v>
      </c>
      <c r="P19" s="39">
        <f t="shared" si="6"/>
        <v>3.0510000000000002</v>
      </c>
      <c r="Q19" s="82"/>
      <c r="R19" s="82"/>
      <c r="S19" s="82"/>
      <c r="T19" s="111"/>
      <c r="U19" s="108">
        <f t="shared" si="1"/>
        <v>0.13122</v>
      </c>
      <c r="V19" s="108">
        <f t="shared" si="2"/>
        <v>0.22830757199999999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 t="shared" si="7"/>
        <v>324</v>
      </c>
      <c r="AB19" s="166">
        <f t="shared" si="8"/>
        <v>324</v>
      </c>
      <c r="AC19" s="166">
        <f t="shared" si="9"/>
        <v>0</v>
      </c>
      <c r="AD19" s="167">
        <f t="shared" si="10"/>
        <v>0</v>
      </c>
      <c r="AE19" s="260">
        <f>+IF(B19&gt;0,MAX($AE$16:$AE18)+1,0)</f>
        <v>3</v>
      </c>
      <c r="AF19" s="261" t="s">
        <v>223</v>
      </c>
      <c r="AG19" s="183">
        <f t="shared" si="11"/>
        <v>288</v>
      </c>
    </row>
    <row r="20" spans="1:33" s="35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168" t="str">
        <f>'1-1Y-2H-3N-BK-CTR-CUP-PRA680'!D20</f>
        <v>42D</v>
      </c>
      <c r="E20" s="168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2" t="str">
        <f>'1-1Y-2H-3N-BK-CTR-CUP-PRA680'!H20</f>
        <v>NB3385-XBK</v>
      </c>
      <c r="I20" s="415" t="str">
        <f>VLOOKUP(H20,TCVSD[],MATCH($L$11,TCVSD[#Headers],0),0)</f>
        <v>LPC828-ZCA</v>
      </c>
      <c r="J20" s="107">
        <v>12</v>
      </c>
      <c r="K20" s="39">
        <f>VLOOKUP(LEFT(H20,6)&amp;D20,Ydz[],MATCH($L$11,Ydz[#Headers],0),0)</f>
        <v>0.113</v>
      </c>
      <c r="L20" s="106">
        <f t="shared" si="0"/>
        <v>15</v>
      </c>
      <c r="M20" s="107">
        <f t="shared" si="3"/>
        <v>15</v>
      </c>
      <c r="N20" s="81" t="str">
        <f t="shared" si="4"/>
        <v>2202006US-STR1</v>
      </c>
      <c r="O20" s="39">
        <f t="shared" si="5"/>
        <v>0.14125000000000001</v>
      </c>
      <c r="P20" s="39">
        <f t="shared" si="6"/>
        <v>1.6950000000000003</v>
      </c>
      <c r="Q20" s="82"/>
      <c r="R20" s="82"/>
      <c r="S20" s="82"/>
      <c r="T20" s="111"/>
      <c r="U20" s="108">
        <f t="shared" si="1"/>
        <v>7.2899999999999993E-2</v>
      </c>
      <c r="V20" s="108">
        <f t="shared" si="2"/>
        <v>0.12683754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 t="shared" si="7"/>
        <v>180</v>
      </c>
      <c r="AB20" s="166">
        <f t="shared" si="8"/>
        <v>180</v>
      </c>
      <c r="AC20" s="166">
        <f t="shared" si="9"/>
        <v>0</v>
      </c>
      <c r="AD20" s="167">
        <f t="shared" si="10"/>
        <v>0</v>
      </c>
      <c r="AE20" s="260">
        <f>+IF(B20&gt;0,MAX($AE$16:$AE19)+1,0)</f>
        <v>4</v>
      </c>
      <c r="AF20" s="261" t="s">
        <v>223</v>
      </c>
      <c r="AG20" s="183">
        <f t="shared" si="11"/>
        <v>288</v>
      </c>
    </row>
    <row r="21" spans="1:33" s="35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168" t="str">
        <f>'1-1Y-2H-3N-BK-CTR-CUP-PRA680'!D21</f>
        <v>36DD</v>
      </c>
      <c r="E21" s="168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2" t="str">
        <f>'1-1Y-2H-3N-BK-CTR-CUP-PRA680'!H21</f>
        <v>NB3385-XBK</v>
      </c>
      <c r="I21" s="415" t="str">
        <f>VLOOKUP(H21,TCVSD[],MATCH($L$11,TCVSD[#Headers],0),0)</f>
        <v>LPC828-ZCA</v>
      </c>
      <c r="J21" s="107">
        <v>12</v>
      </c>
      <c r="K21" s="39">
        <f>VLOOKUP(LEFT(H21,6)&amp;D21,Ydz[],MATCH($L$11,Ydz[#Headers],0),0)</f>
        <v>0.114</v>
      </c>
      <c r="L21" s="106">
        <f t="shared" si="0"/>
        <v>24</v>
      </c>
      <c r="M21" s="107">
        <f t="shared" si="3"/>
        <v>24</v>
      </c>
      <c r="N21" s="81" t="str">
        <f t="shared" si="4"/>
        <v>2202006US-STR1</v>
      </c>
      <c r="O21" s="39">
        <f t="shared" si="5"/>
        <v>0.22800000000000001</v>
      </c>
      <c r="P21" s="39">
        <f t="shared" si="6"/>
        <v>2.7360000000000002</v>
      </c>
      <c r="Q21" s="82"/>
      <c r="R21" s="82"/>
      <c r="S21" s="82"/>
      <c r="T21" s="111"/>
      <c r="U21" s="108">
        <f t="shared" si="1"/>
        <v>0.11663999999999999</v>
      </c>
      <c r="V21" s="108">
        <f t="shared" si="2"/>
        <v>0.20294006399999998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 t="shared" si="7"/>
        <v>288</v>
      </c>
      <c r="AB21" s="166">
        <f t="shared" si="8"/>
        <v>288</v>
      </c>
      <c r="AC21" s="166">
        <f t="shared" si="9"/>
        <v>0</v>
      </c>
      <c r="AD21" s="167">
        <f t="shared" si="10"/>
        <v>0</v>
      </c>
      <c r="AE21" s="260">
        <f>+IF(B21&gt;0,MAX($AE$16:$AE20)+1,0)</f>
        <v>5</v>
      </c>
      <c r="AF21" s="261" t="s">
        <v>223</v>
      </c>
      <c r="AG21" s="183">
        <f t="shared" si="11"/>
        <v>288</v>
      </c>
    </row>
    <row r="22" spans="1:33" s="35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168" t="str">
        <f>'1-1Y-2H-3N-BK-CTR-CUP-PRA680'!D22</f>
        <v>38DD</v>
      </c>
      <c r="E22" s="168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2" t="str">
        <f>'1-1Y-2H-3N-BK-CTR-CUP-PRA680'!H22</f>
        <v>NB3385-XBK</v>
      </c>
      <c r="I22" s="415" t="str">
        <f>VLOOKUP(H22,TCVSD[],MATCH($L$11,TCVSD[#Headers],0),0)</f>
        <v>LPC828-ZCA</v>
      </c>
      <c r="J22" s="107">
        <v>12</v>
      </c>
      <c r="K22" s="39">
        <f>VLOOKUP(LEFT(H22,6)&amp;D22,Ydz[],MATCH($L$11,Ydz[#Headers],0),0)</f>
        <v>0.124</v>
      </c>
      <c r="L22" s="106">
        <f t="shared" si="0"/>
        <v>33</v>
      </c>
      <c r="M22" s="107">
        <f t="shared" si="3"/>
        <v>33</v>
      </c>
      <c r="N22" s="81" t="str">
        <f t="shared" si="4"/>
        <v>2202006US-STR1</v>
      </c>
      <c r="O22" s="39">
        <f t="shared" si="5"/>
        <v>0.34099999999999997</v>
      </c>
      <c r="P22" s="39">
        <f t="shared" si="6"/>
        <v>4.0919999999999996</v>
      </c>
      <c r="Q22" s="82"/>
      <c r="R22" s="82"/>
      <c r="S22" s="82"/>
      <c r="T22" s="111"/>
      <c r="U22" s="108">
        <f t="shared" si="1"/>
        <v>0.16037999999999999</v>
      </c>
      <c r="V22" s="108">
        <f t="shared" si="2"/>
        <v>0.27904258799999998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si="7"/>
        <v>396</v>
      </c>
      <c r="AB22" s="166">
        <f t="shared" si="8"/>
        <v>396</v>
      </c>
      <c r="AC22" s="166">
        <f t="shared" si="9"/>
        <v>0</v>
      </c>
      <c r="AD22" s="167">
        <f t="shared" si="10"/>
        <v>0</v>
      </c>
      <c r="AE22" s="260">
        <f>+IF(B22&gt;0,MAX($AE$16:$AE21)+1,0)</f>
        <v>6</v>
      </c>
      <c r="AF22" s="261" t="s">
        <v>223</v>
      </c>
      <c r="AG22" s="183">
        <f t="shared" si="11"/>
        <v>288</v>
      </c>
    </row>
    <row r="23" spans="1:33" s="35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168" t="e">
        <f>'1-1Y-2H-3N-BK-CTR-CUP-PRA680'!D23</f>
        <v>#N/A</v>
      </c>
      <c r="E23" s="168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2" t="e">
        <f>'1-1Y-2H-3N-BK-CTR-CUP-PRA680'!H23</f>
        <v>#N/A</v>
      </c>
      <c r="I23" s="415" t="e">
        <f>VLOOKUP(H23,TCVSD[],MATCH($L$11,TCVSD[#Headers],0),0)</f>
        <v>#N/A</v>
      </c>
      <c r="J23" s="107">
        <f>VLOOKUP($L$11,Table35[[SPREAD CODE]:[ply]],6,0)</f>
        <v>12</v>
      </c>
      <c r="K23" s="39" t="e">
        <f>VLOOKUP(LEFT(H23,6)&amp;D23,Ydz[],MATCH($L$11,Ydz[#Headers],0),0)</f>
        <v>#N/A</v>
      </c>
      <c r="L23" s="106" t="e">
        <f t="shared" si="0"/>
        <v>#N/A</v>
      </c>
      <c r="M23" s="107">
        <f t="shared" si="3"/>
        <v>0</v>
      </c>
      <c r="N23" s="81" t="str">
        <f t="shared" si="4"/>
        <v>2202006US-STR1</v>
      </c>
      <c r="O23" s="39" t="e">
        <f t="shared" si="5"/>
        <v>#N/A</v>
      </c>
      <c r="P23" s="39">
        <f t="shared" si="6"/>
        <v>0</v>
      </c>
      <c r="Q23" s="82"/>
      <c r="R23" s="82"/>
      <c r="S23" s="82"/>
      <c r="T23" s="111"/>
      <c r="U23" s="108" t="e">
        <f t="shared" si="1"/>
        <v>#N/A</v>
      </c>
      <c r="V23" s="108" t="e">
        <f t="shared" si="2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7"/>
        <v>#N/A</v>
      </c>
      <c r="AB23" s="166">
        <f t="shared" si="8"/>
        <v>0</v>
      </c>
      <c r="AC23" s="166" t="e">
        <f t="shared" si="9"/>
        <v>#N/A</v>
      </c>
      <c r="AD23" s="167" t="e">
        <f t="shared" si="10"/>
        <v>#N/A</v>
      </c>
      <c r="AE23" s="260">
        <f>+IF(B23&gt;0,MAX($AE$16:$AE22)+1,0)</f>
        <v>0</v>
      </c>
      <c r="AF23" s="261" t="s">
        <v>223</v>
      </c>
      <c r="AG23" s="183">
        <f t="shared" si="11"/>
        <v>288</v>
      </c>
    </row>
    <row r="24" spans="1:33" s="35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168" t="e">
        <f>'1-1Y-2H-3N-BK-CTR-CUP-PRA680'!D24</f>
        <v>#N/A</v>
      </c>
      <c r="E24" s="168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2" t="e">
        <f>'1-1Y-2H-3N-BK-CTR-CUP-PRA680'!H24</f>
        <v>#N/A</v>
      </c>
      <c r="I24" s="415" t="e">
        <f>VLOOKUP(H24,TCVSD[],MATCH($L$11,TCVSD[#Headers],0),0)</f>
        <v>#N/A</v>
      </c>
      <c r="J24" s="107">
        <f>VLOOKUP($L$11,Table35[[SPREAD CODE]:[ply]],6,0)</f>
        <v>12</v>
      </c>
      <c r="K24" s="39" t="e">
        <f>VLOOKUP(LEFT(H24,6)&amp;D24,Ydz[],MATCH($L$11,Ydz[#Headers],0),0)</f>
        <v>#N/A</v>
      </c>
      <c r="L24" s="106" t="e">
        <f t="shared" si="0"/>
        <v>#N/A</v>
      </c>
      <c r="M24" s="107">
        <f t="shared" si="3"/>
        <v>0</v>
      </c>
      <c r="N24" s="81" t="str">
        <f t="shared" si="4"/>
        <v>2202006US-STR1</v>
      </c>
      <c r="O24" s="39" t="e">
        <f t="shared" si="5"/>
        <v>#N/A</v>
      </c>
      <c r="P24" s="39">
        <f t="shared" si="6"/>
        <v>0</v>
      </c>
      <c r="Q24" s="82"/>
      <c r="R24" s="82"/>
      <c r="S24" s="82"/>
      <c r="T24" s="111"/>
      <c r="U24" s="108" t="e">
        <f t="shared" si="1"/>
        <v>#N/A</v>
      </c>
      <c r="V24" s="108" t="e">
        <f t="shared" si="2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7"/>
        <v>#N/A</v>
      </c>
      <c r="AB24" s="166">
        <f t="shared" si="8"/>
        <v>0</v>
      </c>
      <c r="AC24" s="166" t="e">
        <f t="shared" si="9"/>
        <v>#N/A</v>
      </c>
      <c r="AD24" s="167" t="e">
        <f t="shared" si="10"/>
        <v>#N/A</v>
      </c>
      <c r="AE24" s="260">
        <f>+IF(B24&gt;0,MAX($AE$16:$AE23)+1,0)</f>
        <v>0</v>
      </c>
      <c r="AF24" s="261" t="s">
        <v>223</v>
      </c>
      <c r="AG24" s="183">
        <f t="shared" si="11"/>
        <v>288</v>
      </c>
    </row>
    <row r="25" spans="1:33" s="35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168" t="e">
        <f>'1-1Y-2H-3N-BK-CTR-CUP-PRA680'!D25</f>
        <v>#N/A</v>
      </c>
      <c r="E25" s="168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2" t="e">
        <f>'1-1Y-2H-3N-BK-CTR-CUP-PRA680'!H25</f>
        <v>#N/A</v>
      </c>
      <c r="I25" s="415" t="e">
        <f>VLOOKUP(H25,TCVSD[],MATCH($L$11,TCVSD[#Headers],0),0)</f>
        <v>#N/A</v>
      </c>
      <c r="J25" s="107">
        <f>VLOOKUP($L$11,Table35[[SPREAD CODE]:[ply]],6,0)</f>
        <v>12</v>
      </c>
      <c r="K25" s="39" t="e">
        <f>VLOOKUP(LEFT(H25,6)&amp;D25,Ydz[],MATCH($L$11,Ydz[#Headers],0),0)</f>
        <v>#N/A</v>
      </c>
      <c r="L25" s="106" t="e">
        <f t="shared" si="0"/>
        <v>#N/A</v>
      </c>
      <c r="M25" s="107">
        <f t="shared" si="3"/>
        <v>0</v>
      </c>
      <c r="N25" s="81" t="str">
        <f t="shared" si="4"/>
        <v>2202006US-STR1</v>
      </c>
      <c r="O25" s="39" t="e">
        <f t="shared" si="5"/>
        <v>#N/A</v>
      </c>
      <c r="P25" s="39">
        <f t="shared" si="6"/>
        <v>0</v>
      </c>
      <c r="Q25" s="82"/>
      <c r="R25" s="82"/>
      <c r="S25" s="82"/>
      <c r="T25" s="111"/>
      <c r="U25" s="108" t="e">
        <f t="shared" si="1"/>
        <v>#N/A</v>
      </c>
      <c r="V25" s="108" t="e">
        <f t="shared" si="2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7"/>
        <v>#N/A</v>
      </c>
      <c r="AB25" s="166">
        <f t="shared" si="8"/>
        <v>0</v>
      </c>
      <c r="AC25" s="166" t="e">
        <f t="shared" si="9"/>
        <v>#N/A</v>
      </c>
      <c r="AD25" s="167" t="e">
        <f t="shared" si="10"/>
        <v>#N/A</v>
      </c>
      <c r="AE25" s="260">
        <f>+IF(B25&gt;0,MAX($AE$16:$AE24)+1,0)</f>
        <v>0</v>
      </c>
      <c r="AF25" s="261" t="s">
        <v>223</v>
      </c>
      <c r="AG25" s="183">
        <f t="shared" si="11"/>
        <v>288</v>
      </c>
    </row>
    <row r="26" spans="1:33" s="35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168" t="e">
        <f>'1-1Y-2H-3N-BK-CTR-CUP-PRA680'!D26</f>
        <v>#N/A</v>
      </c>
      <c r="E26" s="168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2" t="e">
        <f>'1-1Y-2H-3N-BK-CTR-CUP-PRA680'!H26</f>
        <v>#N/A</v>
      </c>
      <c r="I26" s="415" t="e">
        <f>VLOOKUP(H26,TCVSD[],MATCH($L$11,TCVSD[#Headers],0),0)</f>
        <v>#N/A</v>
      </c>
      <c r="J26" s="107">
        <f>VLOOKUP($L$11,Table35[[SPREAD CODE]:[ply]],6,0)</f>
        <v>12</v>
      </c>
      <c r="K26" s="39" t="e">
        <f>VLOOKUP(LEFT(H26,6)&amp;D26,Ydz[],MATCH($L$11,Ydz[#Headers],0),0)</f>
        <v>#N/A</v>
      </c>
      <c r="L26" s="106" t="e">
        <f t="shared" si="0"/>
        <v>#N/A</v>
      </c>
      <c r="M26" s="107">
        <f t="shared" si="3"/>
        <v>0</v>
      </c>
      <c r="N26" s="81" t="str">
        <f t="shared" si="4"/>
        <v>2202006US-STR1</v>
      </c>
      <c r="O26" s="39" t="e">
        <f t="shared" si="5"/>
        <v>#N/A</v>
      </c>
      <c r="P26" s="39">
        <f t="shared" si="6"/>
        <v>0</v>
      </c>
      <c r="Q26" s="82"/>
      <c r="R26" s="82"/>
      <c r="S26" s="82"/>
      <c r="T26" s="111"/>
      <c r="U26" s="108" t="e">
        <f t="shared" si="1"/>
        <v>#N/A</v>
      </c>
      <c r="V26" s="108" t="e">
        <f t="shared" si="2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7"/>
        <v>#N/A</v>
      </c>
      <c r="AB26" s="166">
        <f t="shared" si="8"/>
        <v>0</v>
      </c>
      <c r="AC26" s="166" t="e">
        <f t="shared" si="9"/>
        <v>#N/A</v>
      </c>
      <c r="AD26" s="167" t="e">
        <f t="shared" si="10"/>
        <v>#N/A</v>
      </c>
      <c r="AE26" s="260">
        <f>+IF(B26&gt;0,MAX($AE$16:$AE25)+1,0)</f>
        <v>0</v>
      </c>
      <c r="AF26" s="261" t="s">
        <v>223</v>
      </c>
      <c r="AG26" s="183">
        <f t="shared" si="11"/>
        <v>288</v>
      </c>
    </row>
    <row r="27" spans="1:33" s="35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168" t="e">
        <f>'1-1Y-2H-3N-BK-CTR-CUP-PRA680'!D27</f>
        <v>#N/A</v>
      </c>
      <c r="E27" s="168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2" t="e">
        <f>'1-1Y-2H-3N-BK-CTR-CUP-PRA680'!H27</f>
        <v>#N/A</v>
      </c>
      <c r="I27" s="415" t="e">
        <f>VLOOKUP(H27,TCVSD[],MATCH($L$11,TCVSD[#Headers],0),0)</f>
        <v>#N/A</v>
      </c>
      <c r="J27" s="107">
        <f>VLOOKUP($L$11,Table35[[SPREAD CODE]:[ply]],6,0)</f>
        <v>12</v>
      </c>
      <c r="K27" s="39" t="e">
        <f>VLOOKUP(LEFT(H27,6)&amp;D27,Ydz[],MATCH($L$11,Ydz[#Headers],0),0)</f>
        <v>#N/A</v>
      </c>
      <c r="L27" s="106" t="e">
        <f t="shared" si="0"/>
        <v>#N/A</v>
      </c>
      <c r="M27" s="107">
        <f t="shared" si="3"/>
        <v>0</v>
      </c>
      <c r="N27" s="81" t="str">
        <f t="shared" si="4"/>
        <v>2202006US-STR1</v>
      </c>
      <c r="O27" s="39" t="e">
        <f t="shared" si="5"/>
        <v>#N/A</v>
      </c>
      <c r="P27" s="39">
        <f t="shared" si="6"/>
        <v>0</v>
      </c>
      <c r="Q27" s="82"/>
      <c r="R27" s="82"/>
      <c r="S27" s="82"/>
      <c r="T27" s="111"/>
      <c r="U27" s="108" t="e">
        <f t="shared" si="1"/>
        <v>#N/A</v>
      </c>
      <c r="V27" s="108" t="e">
        <f t="shared" si="2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7"/>
        <v>#N/A</v>
      </c>
      <c r="AB27" s="166">
        <f t="shared" si="8"/>
        <v>0</v>
      </c>
      <c r="AC27" s="166" t="e">
        <f t="shared" si="9"/>
        <v>#N/A</v>
      </c>
      <c r="AD27" s="167" t="e">
        <f t="shared" si="10"/>
        <v>#N/A</v>
      </c>
      <c r="AE27" s="260">
        <f>+IF(B27&gt;0,MAX($AE$16:$AE26)+1,0)</f>
        <v>0</v>
      </c>
      <c r="AF27" s="261" t="s">
        <v>223</v>
      </c>
      <c r="AG27" s="183">
        <f t="shared" si="11"/>
        <v>288</v>
      </c>
    </row>
    <row r="28" spans="1:33" s="35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168" t="e">
        <f>'1-1Y-2H-3N-BK-CTR-CUP-PRA680'!D28</f>
        <v>#N/A</v>
      </c>
      <c r="E28" s="168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2" t="e">
        <f>'1-1Y-2H-3N-BK-CTR-CUP-PRA680'!H28</f>
        <v>#N/A</v>
      </c>
      <c r="I28" s="415" t="e">
        <f>VLOOKUP(H28,TCVSD[],MATCH($L$11,TCVSD[#Headers],0),0)</f>
        <v>#N/A</v>
      </c>
      <c r="J28" s="107">
        <f>VLOOKUP($L$11,Table35[[SPREAD CODE]:[ply]],6,0)</f>
        <v>12</v>
      </c>
      <c r="K28" s="39" t="e">
        <f>VLOOKUP(LEFT(H28,6)&amp;D28,Ydz[],MATCH($L$11,Ydz[#Headers],0),0)</f>
        <v>#N/A</v>
      </c>
      <c r="L28" s="106" t="e">
        <f t="shared" si="0"/>
        <v>#N/A</v>
      </c>
      <c r="M28" s="107">
        <f t="shared" si="3"/>
        <v>0</v>
      </c>
      <c r="N28" s="81" t="str">
        <f t="shared" si="4"/>
        <v>2202006US-STR1</v>
      </c>
      <c r="O28" s="39" t="e">
        <f t="shared" si="5"/>
        <v>#N/A</v>
      </c>
      <c r="P28" s="39">
        <f t="shared" si="6"/>
        <v>0</v>
      </c>
      <c r="Q28" s="82"/>
      <c r="R28" s="82"/>
      <c r="S28" s="82"/>
      <c r="T28" s="111"/>
      <c r="U28" s="108" t="e">
        <f t="shared" si="1"/>
        <v>#N/A</v>
      </c>
      <c r="V28" s="108" t="e">
        <f t="shared" si="2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7"/>
        <v>#N/A</v>
      </c>
      <c r="AB28" s="166">
        <f t="shared" si="8"/>
        <v>0</v>
      </c>
      <c r="AC28" s="166" t="e">
        <f t="shared" si="9"/>
        <v>#N/A</v>
      </c>
      <c r="AD28" s="167" t="e">
        <f t="shared" si="10"/>
        <v>#N/A</v>
      </c>
      <c r="AE28" s="260">
        <f>+IF(B28&gt;0,MAX($AE$16:$AE27)+1,0)</f>
        <v>0</v>
      </c>
      <c r="AF28" s="261" t="s">
        <v>223</v>
      </c>
      <c r="AG28" s="183">
        <f t="shared" si="11"/>
        <v>288</v>
      </c>
    </row>
    <row r="29" spans="1:33" s="35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168" t="e">
        <f>'1-1Y-2H-3N-BK-CTR-CUP-PRA680'!D29</f>
        <v>#N/A</v>
      </c>
      <c r="E29" s="168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2" t="e">
        <f>'1-1Y-2H-3N-BK-CTR-CUP-PRA680'!H29</f>
        <v>#N/A</v>
      </c>
      <c r="I29" s="415" t="e">
        <f>VLOOKUP(H29,TCVSD[],MATCH($L$11,TCVSD[#Headers],0),0)</f>
        <v>#N/A</v>
      </c>
      <c r="J29" s="107">
        <f>VLOOKUP($L$11,Table35[[SPREAD CODE]:[ply]],6,0)</f>
        <v>12</v>
      </c>
      <c r="K29" s="39" t="e">
        <f>VLOOKUP(LEFT(H29,6)&amp;D29,Ydz[],MATCH($L$11,Ydz[#Headers],0),0)</f>
        <v>#N/A</v>
      </c>
      <c r="L29" s="106" t="e">
        <f t="shared" si="0"/>
        <v>#N/A</v>
      </c>
      <c r="M29" s="107">
        <f t="shared" si="3"/>
        <v>0</v>
      </c>
      <c r="N29" s="81" t="str">
        <f t="shared" si="4"/>
        <v>2202006US-STR1</v>
      </c>
      <c r="O29" s="39" t="e">
        <f t="shared" si="5"/>
        <v>#N/A</v>
      </c>
      <c r="P29" s="39">
        <f t="shared" si="6"/>
        <v>0</v>
      </c>
      <c r="Q29" s="82"/>
      <c r="R29" s="82"/>
      <c r="S29" s="82"/>
      <c r="T29" s="111"/>
      <c r="U29" s="108" t="e">
        <f t="shared" si="1"/>
        <v>#N/A</v>
      </c>
      <c r="V29" s="108" t="e">
        <f t="shared" si="2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7"/>
        <v>#N/A</v>
      </c>
      <c r="AB29" s="166">
        <f t="shared" si="8"/>
        <v>0</v>
      </c>
      <c r="AC29" s="166" t="e">
        <f t="shared" si="9"/>
        <v>#N/A</v>
      </c>
      <c r="AD29" s="167" t="e">
        <f t="shared" si="10"/>
        <v>#N/A</v>
      </c>
      <c r="AE29" s="260">
        <f>+IF(B29&gt;0,MAX($AE$16:$AE28)+1,0)</f>
        <v>0</v>
      </c>
      <c r="AF29" s="261" t="s">
        <v>223</v>
      </c>
      <c r="AG29" s="183">
        <f t="shared" si="11"/>
        <v>288</v>
      </c>
    </row>
    <row r="30" spans="1:33" s="35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168" t="e">
        <f>'1-1Y-2H-3N-BK-CTR-CUP-PRA680'!D30</f>
        <v>#N/A</v>
      </c>
      <c r="E30" s="168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2" t="e">
        <f>'1-1Y-2H-3N-BK-CTR-CUP-PRA680'!H30</f>
        <v>#N/A</v>
      </c>
      <c r="I30" s="415" t="e">
        <f>VLOOKUP(H30,TCVSD[],MATCH($L$11,TCVSD[#Headers],0),0)</f>
        <v>#N/A</v>
      </c>
      <c r="J30" s="107">
        <f>VLOOKUP($L$11,Table35[[SPREAD CODE]:[ply]],6,0)</f>
        <v>12</v>
      </c>
      <c r="K30" s="39" t="e">
        <f>VLOOKUP(LEFT(H30,6)&amp;D30,Ydz[],MATCH($L$11,Ydz[#Headers],0),0)</f>
        <v>#N/A</v>
      </c>
      <c r="L30" s="106" t="e">
        <f t="shared" si="0"/>
        <v>#N/A</v>
      </c>
      <c r="M30" s="107">
        <f t="shared" si="3"/>
        <v>0</v>
      </c>
      <c r="N30" s="81" t="str">
        <f t="shared" si="4"/>
        <v>2202006US-STR1</v>
      </c>
      <c r="O30" s="39" t="e">
        <f t="shared" si="5"/>
        <v>#N/A</v>
      </c>
      <c r="P30" s="39">
        <f t="shared" si="6"/>
        <v>0</v>
      </c>
      <c r="Q30" s="82"/>
      <c r="R30" s="82"/>
      <c r="S30" s="82"/>
      <c r="T30" s="111"/>
      <c r="U30" s="108" t="e">
        <f t="shared" si="1"/>
        <v>#N/A</v>
      </c>
      <c r="V30" s="108" t="e">
        <f t="shared" si="2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7"/>
        <v>#N/A</v>
      </c>
      <c r="AB30" s="166">
        <f t="shared" si="8"/>
        <v>0</v>
      </c>
      <c r="AC30" s="166" t="e">
        <f t="shared" si="9"/>
        <v>#N/A</v>
      </c>
      <c r="AD30" s="167" t="e">
        <f t="shared" si="10"/>
        <v>#N/A</v>
      </c>
      <c r="AE30" s="260">
        <f>+IF(B30&gt;0,MAX($AE$16:$AE29)+1,0)</f>
        <v>0</v>
      </c>
      <c r="AF30" s="261" t="s">
        <v>223</v>
      </c>
      <c r="AG30" s="183">
        <f t="shared" si="11"/>
        <v>288</v>
      </c>
    </row>
    <row r="31" spans="1:33" s="35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168" t="e">
        <f>'1-1Y-2H-3N-BK-CTR-CUP-PRA680'!D31</f>
        <v>#N/A</v>
      </c>
      <c r="E31" s="168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2" t="e">
        <f>'1-1Y-2H-3N-BK-CTR-CUP-PRA680'!H31</f>
        <v>#N/A</v>
      </c>
      <c r="I31" s="415" t="e">
        <f>VLOOKUP(H31,TCVSD[],MATCH($L$11,TCVSD[#Headers],0),0)</f>
        <v>#N/A</v>
      </c>
      <c r="J31" s="107">
        <f>VLOOKUP($L$11,Table35[[SPREAD CODE]:[ply]],6,0)</f>
        <v>12</v>
      </c>
      <c r="K31" s="39" t="e">
        <f>VLOOKUP(LEFT(H31,6)&amp;D31,Ydz[],MATCH($L$11,Ydz[#Headers],0),0)</f>
        <v>#N/A</v>
      </c>
      <c r="L31" s="106" t="e">
        <f t="shared" si="0"/>
        <v>#N/A</v>
      </c>
      <c r="M31" s="107">
        <f t="shared" si="3"/>
        <v>0</v>
      </c>
      <c r="N31" s="81" t="str">
        <f t="shared" si="4"/>
        <v>2202006US-STR1</v>
      </c>
      <c r="O31" s="39" t="e">
        <f t="shared" si="5"/>
        <v>#N/A</v>
      </c>
      <c r="P31" s="39">
        <f t="shared" si="6"/>
        <v>0</v>
      </c>
      <c r="Q31" s="82"/>
      <c r="R31" s="82"/>
      <c r="S31" s="82"/>
      <c r="T31" s="111"/>
      <c r="U31" s="108" t="e">
        <f t="shared" si="1"/>
        <v>#N/A</v>
      </c>
      <c r="V31" s="108" t="e">
        <f t="shared" si="2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7"/>
        <v>#N/A</v>
      </c>
      <c r="AB31" s="166">
        <f t="shared" si="8"/>
        <v>0</v>
      </c>
      <c r="AC31" s="166" t="e">
        <f t="shared" si="9"/>
        <v>#N/A</v>
      </c>
      <c r="AD31" s="167" t="e">
        <f t="shared" si="10"/>
        <v>#N/A</v>
      </c>
      <c r="AE31" s="260">
        <f>+IF(B31&gt;0,MAX($AE$16:$AE30)+1,0)</f>
        <v>0</v>
      </c>
      <c r="AF31" s="261" t="s">
        <v>223</v>
      </c>
      <c r="AG31" s="183">
        <f t="shared" si="11"/>
        <v>288</v>
      </c>
    </row>
    <row r="32" spans="1:33" s="35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168" t="e">
        <f>'1-1Y-2H-3N-BK-CTR-CUP-PRA680'!D32</f>
        <v>#N/A</v>
      </c>
      <c r="E32" s="168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2" t="e">
        <f>'1-1Y-2H-3N-BK-CTR-CUP-PRA680'!H32</f>
        <v>#N/A</v>
      </c>
      <c r="I32" s="415" t="e">
        <f>VLOOKUP(H32,TCVSD[],MATCH($L$11,TCVSD[#Headers],0),0)</f>
        <v>#N/A</v>
      </c>
      <c r="J32" s="107">
        <f>VLOOKUP($L$11,Table35[[SPREAD CODE]:[ply]],6,0)</f>
        <v>12</v>
      </c>
      <c r="K32" s="39" t="e">
        <f>VLOOKUP(LEFT(H32,6)&amp;D32,Ydz[],MATCH($L$11,Ydz[#Headers],0),0)</f>
        <v>#N/A</v>
      </c>
      <c r="L32" s="106" t="e">
        <f t="shared" si="0"/>
        <v>#N/A</v>
      </c>
      <c r="M32" s="107">
        <f t="shared" si="3"/>
        <v>0</v>
      </c>
      <c r="N32" s="81" t="str">
        <f t="shared" si="4"/>
        <v>2202006US-STR1</v>
      </c>
      <c r="O32" s="39" t="e">
        <f t="shared" si="5"/>
        <v>#N/A</v>
      </c>
      <c r="P32" s="39">
        <f t="shared" si="6"/>
        <v>0</v>
      </c>
      <c r="Q32" s="82"/>
      <c r="R32" s="82"/>
      <c r="S32" s="82"/>
      <c r="T32" s="111"/>
      <c r="U32" s="108" t="e">
        <f t="shared" si="1"/>
        <v>#N/A</v>
      </c>
      <c r="V32" s="108" t="e">
        <f t="shared" si="2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7"/>
        <v>#N/A</v>
      </c>
      <c r="AB32" s="166">
        <f t="shared" si="8"/>
        <v>0</v>
      </c>
      <c r="AC32" s="166" t="e">
        <f t="shared" si="9"/>
        <v>#N/A</v>
      </c>
      <c r="AD32" s="167" t="e">
        <f t="shared" si="10"/>
        <v>#N/A</v>
      </c>
      <c r="AE32" s="260">
        <f>+IF(B32&gt;0,MAX($AE$16:$AE31)+1,0)</f>
        <v>0</v>
      </c>
      <c r="AF32" s="261" t="s">
        <v>223</v>
      </c>
      <c r="AG32" s="183">
        <f t="shared" si="11"/>
        <v>288</v>
      </c>
    </row>
    <row r="33" spans="1:33" s="35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168" t="e">
        <f>'1-1Y-2H-3N-BK-CTR-CUP-PRA680'!D33</f>
        <v>#N/A</v>
      </c>
      <c r="E33" s="168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2" t="e">
        <f>'1-1Y-2H-3N-BK-CTR-CUP-PRA680'!H33</f>
        <v>#N/A</v>
      </c>
      <c r="I33" s="415" t="e">
        <f>VLOOKUP(H33,TCVSD[],MATCH($L$11,TCVSD[#Headers],0),0)</f>
        <v>#N/A</v>
      </c>
      <c r="J33" s="107">
        <f>VLOOKUP($L$11,Table35[[SPREAD CODE]:[ply]],6,0)</f>
        <v>12</v>
      </c>
      <c r="K33" s="39" t="e">
        <f>VLOOKUP(LEFT(H33,6)&amp;D33,Ydz[],MATCH($L$11,Ydz[#Headers],0),0)</f>
        <v>#N/A</v>
      </c>
      <c r="L33" s="106" t="e">
        <f t="shared" si="0"/>
        <v>#N/A</v>
      </c>
      <c r="M33" s="107">
        <f t="shared" si="3"/>
        <v>0</v>
      </c>
      <c r="N33" s="81" t="str">
        <f t="shared" si="4"/>
        <v>2202006US-STR1</v>
      </c>
      <c r="O33" s="39" t="e">
        <f t="shared" si="5"/>
        <v>#N/A</v>
      </c>
      <c r="P33" s="39">
        <f t="shared" si="6"/>
        <v>0</v>
      </c>
      <c r="Q33" s="82"/>
      <c r="R33" s="82"/>
      <c r="S33" s="82"/>
      <c r="T33" s="111"/>
      <c r="U33" s="108" t="e">
        <f t="shared" si="1"/>
        <v>#N/A</v>
      </c>
      <c r="V33" s="108" t="e">
        <f t="shared" si="2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7"/>
        <v>#N/A</v>
      </c>
      <c r="AB33" s="166">
        <f t="shared" si="8"/>
        <v>0</v>
      </c>
      <c r="AC33" s="166" t="e">
        <f t="shared" si="9"/>
        <v>#N/A</v>
      </c>
      <c r="AD33" s="167" t="e">
        <f t="shared" si="10"/>
        <v>#N/A</v>
      </c>
      <c r="AE33" s="260">
        <f>+IF(B33&gt;0,MAX($AE$16:$AE32)+1,0)</f>
        <v>0</v>
      </c>
      <c r="AF33" s="261" t="s">
        <v>223</v>
      </c>
      <c r="AG33" s="183">
        <f t="shared" si="11"/>
        <v>288</v>
      </c>
    </row>
    <row r="34" spans="1:33" s="35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168" t="e">
        <f>'1-1Y-2H-3N-BK-CTR-CUP-PRA680'!D34</f>
        <v>#N/A</v>
      </c>
      <c r="E34" s="168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2" t="e">
        <f>'1-1Y-2H-3N-BK-CTR-CUP-PRA680'!H34</f>
        <v>#N/A</v>
      </c>
      <c r="I34" s="415" t="e">
        <f>VLOOKUP(H34,TCVSD[],MATCH($L$11,TCVSD[#Headers],0),0)</f>
        <v>#N/A</v>
      </c>
      <c r="J34" s="107">
        <f>VLOOKUP($L$11,Table35[[SPREAD CODE]:[ply]],6,0)</f>
        <v>12</v>
      </c>
      <c r="K34" s="39" t="e">
        <f>VLOOKUP(LEFT(H34,6)&amp;D34,Ydz[],MATCH($L$11,Ydz[#Headers],0),0)</f>
        <v>#N/A</v>
      </c>
      <c r="L34" s="106" t="e">
        <f t="shared" si="0"/>
        <v>#N/A</v>
      </c>
      <c r="M34" s="107">
        <f t="shared" si="3"/>
        <v>0</v>
      </c>
      <c r="N34" s="81" t="str">
        <f t="shared" si="4"/>
        <v>2202006US-STR1</v>
      </c>
      <c r="O34" s="39" t="e">
        <f t="shared" si="5"/>
        <v>#N/A</v>
      </c>
      <c r="P34" s="39">
        <f t="shared" si="6"/>
        <v>0</v>
      </c>
      <c r="Q34" s="82"/>
      <c r="R34" s="82"/>
      <c r="S34" s="82"/>
      <c r="T34" s="111"/>
      <c r="U34" s="108" t="e">
        <f t="shared" si="1"/>
        <v>#N/A</v>
      </c>
      <c r="V34" s="108" t="e">
        <f t="shared" si="2"/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si="7"/>
        <v>#N/A</v>
      </c>
      <c r="AB34" s="166">
        <f t="shared" si="8"/>
        <v>0</v>
      </c>
      <c r="AC34" s="166" t="e">
        <f t="shared" si="9"/>
        <v>#N/A</v>
      </c>
      <c r="AD34" s="167" t="e">
        <f t="shared" si="10"/>
        <v>#N/A</v>
      </c>
      <c r="AE34" s="260">
        <f>+IF(B34&gt;0,MAX($AE$16:$AE33)+1,0)</f>
        <v>0</v>
      </c>
      <c r="AF34" s="261" t="s">
        <v>223</v>
      </c>
      <c r="AG34" s="183">
        <f t="shared" si="11"/>
        <v>288</v>
      </c>
    </row>
    <row r="35" spans="1:33" s="35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168" t="e">
        <f>'1-1Y-2H-3N-BK-CTR-CUP-PRA680'!D35</f>
        <v>#N/A</v>
      </c>
      <c r="E35" s="168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2" t="e">
        <f>'1-1Y-2H-3N-BK-CTR-CUP-PRA680'!H35</f>
        <v>#N/A</v>
      </c>
      <c r="I35" s="415" t="e">
        <f>VLOOKUP(H35,TCVSD[],MATCH($L$11,TCVSD[#Headers],0),0)</f>
        <v>#N/A</v>
      </c>
      <c r="J35" s="107">
        <f>VLOOKUP($L$11,Table35[[SPREAD CODE]:[ply]],6,0)</f>
        <v>12</v>
      </c>
      <c r="K35" s="39" t="e">
        <f>VLOOKUP(LEFT(H35,6)&amp;D35,Ydz[],MATCH($L$11,Ydz[#Headers],0),0)</f>
        <v>#N/A</v>
      </c>
      <c r="L35" s="106" t="e">
        <f t="shared" si="0"/>
        <v>#N/A</v>
      </c>
      <c r="M35" s="107">
        <f t="shared" si="3"/>
        <v>0</v>
      </c>
      <c r="N35" s="81" t="str">
        <f t="shared" si="4"/>
        <v>2202006US-STR1</v>
      </c>
      <c r="O35" s="39" t="e">
        <f t="shared" si="5"/>
        <v>#N/A</v>
      </c>
      <c r="P35" s="39">
        <f t="shared" si="6"/>
        <v>0</v>
      </c>
      <c r="Q35" s="82"/>
      <c r="R35" s="82"/>
      <c r="S35" s="82"/>
      <c r="T35" s="111"/>
      <c r="U35" s="108" t="e">
        <f t="shared" si="1"/>
        <v>#N/A</v>
      </c>
      <c r="V35" s="108" t="e">
        <f t="shared" si="2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7"/>
        <v>#N/A</v>
      </c>
      <c r="AB35" s="166">
        <f t="shared" si="8"/>
        <v>0</v>
      </c>
      <c r="AC35" s="166" t="e">
        <f t="shared" si="9"/>
        <v>#N/A</v>
      </c>
      <c r="AD35" s="167" t="e">
        <f t="shared" si="10"/>
        <v>#N/A</v>
      </c>
      <c r="AE35" s="260">
        <f>+IF(B35&gt;0,MAX($AE$16:$AE34)+1,0)</f>
        <v>0</v>
      </c>
      <c r="AF35" s="261" t="s">
        <v>223</v>
      </c>
      <c r="AG35" s="183">
        <f t="shared" si="11"/>
        <v>288</v>
      </c>
    </row>
    <row r="36" spans="1:33" s="35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168" t="e">
        <f>'1-1Y-2H-3N-BK-CTR-CUP-PRA680'!D36</f>
        <v>#N/A</v>
      </c>
      <c r="E36" s="168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2" t="e">
        <f>'1-1Y-2H-3N-BK-CTR-CUP-PRA680'!H36</f>
        <v>#N/A</v>
      </c>
      <c r="I36" s="415" t="e">
        <f>VLOOKUP(H36,TCVSD[],MATCH($L$11,TCVSD[#Headers],0),0)</f>
        <v>#N/A</v>
      </c>
      <c r="J36" s="107">
        <f>VLOOKUP($L$11,Table35[[SPREAD CODE]:[ply]],6,0)</f>
        <v>12</v>
      </c>
      <c r="K36" s="39" t="e">
        <f>VLOOKUP(LEFT(H36,6)&amp;D36,Ydz[],MATCH($L$11,Ydz[#Headers],0),0)</f>
        <v>#N/A</v>
      </c>
      <c r="L36" s="106" t="e">
        <f t="shared" si="0"/>
        <v>#N/A</v>
      </c>
      <c r="M36" s="107">
        <f t="shared" si="3"/>
        <v>0</v>
      </c>
      <c r="N36" s="81" t="str">
        <f t="shared" si="4"/>
        <v>2202006US-STR1</v>
      </c>
      <c r="O36" s="39" t="e">
        <f t="shared" si="5"/>
        <v>#N/A</v>
      </c>
      <c r="P36" s="39">
        <f t="shared" si="6"/>
        <v>0</v>
      </c>
      <c r="Q36" s="82"/>
      <c r="R36" s="82"/>
      <c r="S36" s="82"/>
      <c r="T36" s="111"/>
      <c r="U36" s="108" t="e">
        <f t="shared" si="1"/>
        <v>#N/A</v>
      </c>
      <c r="V36" s="108" t="e">
        <f t="shared" si="2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7"/>
        <v>#N/A</v>
      </c>
      <c r="AB36" s="166">
        <f t="shared" si="8"/>
        <v>0</v>
      </c>
      <c r="AC36" s="166" t="e">
        <f t="shared" si="9"/>
        <v>#N/A</v>
      </c>
      <c r="AD36" s="167" t="e">
        <f t="shared" si="10"/>
        <v>#N/A</v>
      </c>
      <c r="AE36" s="260">
        <f>+IF(B36&gt;0,MAX($AE$16:$AE35)+1,0)</f>
        <v>0</v>
      </c>
      <c r="AF36" s="261" t="s">
        <v>223</v>
      </c>
      <c r="AG36" s="183">
        <f t="shared" si="11"/>
        <v>288</v>
      </c>
    </row>
    <row r="37" spans="1:33" s="35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168" t="e">
        <f>'1-1Y-2H-3N-BK-CTR-CUP-PRA680'!D37</f>
        <v>#N/A</v>
      </c>
      <c r="E37" s="168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2" t="e">
        <f>'1-1Y-2H-3N-BK-CTR-CUP-PRA680'!H37</f>
        <v>#N/A</v>
      </c>
      <c r="I37" s="415" t="e">
        <f>VLOOKUP(H37,TCVSD[],MATCH($L$11,TCVSD[#Headers],0),0)</f>
        <v>#N/A</v>
      </c>
      <c r="J37" s="107">
        <f>VLOOKUP($L$11,Table35[[SPREAD CODE]:[ply]],6,0)</f>
        <v>12</v>
      </c>
      <c r="K37" s="39" t="e">
        <f>VLOOKUP(LEFT(H37,6)&amp;D37,Ydz[],MATCH($L$11,Ydz[#Headers],0),0)</f>
        <v>#N/A</v>
      </c>
      <c r="L37" s="106" t="e">
        <f t="shared" si="0"/>
        <v>#N/A</v>
      </c>
      <c r="M37" s="107">
        <f t="shared" si="3"/>
        <v>0</v>
      </c>
      <c r="N37" s="81" t="str">
        <f t="shared" si="4"/>
        <v>2202006US-STR1</v>
      </c>
      <c r="O37" s="39" t="e">
        <f t="shared" si="5"/>
        <v>#N/A</v>
      </c>
      <c r="P37" s="39">
        <f t="shared" si="6"/>
        <v>0</v>
      </c>
      <c r="Q37" s="82"/>
      <c r="R37" s="82"/>
      <c r="S37" s="82"/>
      <c r="T37" s="111"/>
      <c r="U37" s="108" t="e">
        <f t="shared" si="1"/>
        <v>#N/A</v>
      </c>
      <c r="V37" s="108" t="e">
        <f t="shared" si="2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7"/>
        <v>#N/A</v>
      </c>
      <c r="AB37" s="166">
        <f t="shared" si="8"/>
        <v>0</v>
      </c>
      <c r="AC37" s="166" t="e">
        <f t="shared" si="9"/>
        <v>#N/A</v>
      </c>
      <c r="AD37" s="167" t="e">
        <f t="shared" si="10"/>
        <v>#N/A</v>
      </c>
      <c r="AE37" s="260">
        <f>+IF(B37&gt;0,MAX($AE$16:$AE36)+1,0)</f>
        <v>0</v>
      </c>
      <c r="AF37" s="261" t="s">
        <v>223</v>
      </c>
      <c r="AG37" s="183">
        <f t="shared" si="11"/>
        <v>288</v>
      </c>
    </row>
    <row r="38" spans="1:33" s="35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168" t="e">
        <f>'1-1Y-2H-3N-BK-CTR-CUP-PRA680'!D38</f>
        <v>#N/A</v>
      </c>
      <c r="E38" s="168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2" t="e">
        <f>'1-1Y-2H-3N-BK-CTR-CUP-PRA680'!H38</f>
        <v>#N/A</v>
      </c>
      <c r="I38" s="415" t="e">
        <f>VLOOKUP(H38,TCVSD[],MATCH($L$11,TCVSD[#Headers],0),0)</f>
        <v>#N/A</v>
      </c>
      <c r="J38" s="107">
        <f>VLOOKUP($L$11,Table35[[SPREAD CODE]:[ply]],6,0)</f>
        <v>12</v>
      </c>
      <c r="K38" s="39" t="e">
        <f>VLOOKUP(LEFT(H38,6)&amp;D38,Ydz[],MATCH($L$11,Ydz[#Headers],0),0)</f>
        <v>#N/A</v>
      </c>
      <c r="L38" s="106" t="e">
        <f t="shared" si="0"/>
        <v>#N/A</v>
      </c>
      <c r="M38" s="107">
        <f t="shared" si="3"/>
        <v>0</v>
      </c>
      <c r="N38" s="81" t="str">
        <f t="shared" si="4"/>
        <v>2202006US-STR1</v>
      </c>
      <c r="O38" s="39" t="e">
        <f t="shared" si="5"/>
        <v>#N/A</v>
      </c>
      <c r="P38" s="39">
        <f t="shared" si="6"/>
        <v>0</v>
      </c>
      <c r="Q38" s="82"/>
      <c r="R38" s="82"/>
      <c r="S38" s="82"/>
      <c r="T38" s="111"/>
      <c r="U38" s="108" t="e">
        <f t="shared" si="1"/>
        <v>#N/A</v>
      </c>
      <c r="V38" s="108" t="e">
        <f t="shared" si="2"/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si="7"/>
        <v>#N/A</v>
      </c>
      <c r="AB38" s="166">
        <f t="shared" si="8"/>
        <v>0</v>
      </c>
      <c r="AC38" s="166" t="e">
        <f t="shared" si="9"/>
        <v>#N/A</v>
      </c>
      <c r="AD38" s="167" t="e">
        <f t="shared" si="10"/>
        <v>#N/A</v>
      </c>
      <c r="AE38" s="260">
        <f>+IF(B38&gt;0,MAX($AE$16:$AE37)+1,0)</f>
        <v>0</v>
      </c>
      <c r="AF38" s="261" t="s">
        <v>223</v>
      </c>
      <c r="AG38" s="183">
        <f t="shared" si="11"/>
        <v>288</v>
      </c>
    </row>
    <row r="39" spans="1:33" s="35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168" t="e">
        <f>'1-1Y-2H-3N-BK-CTR-CUP-PRA680'!D39</f>
        <v>#N/A</v>
      </c>
      <c r="E39" s="168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2" t="e">
        <f>'1-1Y-2H-3N-BK-CTR-CUP-PRA680'!H39</f>
        <v>#N/A</v>
      </c>
      <c r="I39" s="415" t="e">
        <f>VLOOKUP(H39,TCVSD[],MATCH($L$11,TCVSD[#Headers],0),0)</f>
        <v>#N/A</v>
      </c>
      <c r="J39" s="107">
        <f>VLOOKUP($L$11,Table35[[SPREAD CODE]:[ply]],6,0)</f>
        <v>12</v>
      </c>
      <c r="K39" s="39" t="e">
        <f>VLOOKUP(LEFT(H39,6)&amp;D39,Ydz[],MATCH($L$11,Ydz[#Headers],0),0)</f>
        <v>#N/A</v>
      </c>
      <c r="L39" s="106" t="e">
        <f t="shared" si="0"/>
        <v>#N/A</v>
      </c>
      <c r="M39" s="107">
        <f t="shared" si="3"/>
        <v>0</v>
      </c>
      <c r="N39" s="81" t="str">
        <f t="shared" si="4"/>
        <v>2202006US-STR1</v>
      </c>
      <c r="O39" s="39" t="e">
        <f t="shared" si="5"/>
        <v>#N/A</v>
      </c>
      <c r="P39" s="39">
        <f t="shared" si="6"/>
        <v>0</v>
      </c>
      <c r="Q39" s="82"/>
      <c r="R39" s="82"/>
      <c r="S39" s="82"/>
      <c r="T39" s="111"/>
      <c r="U39" s="108" t="e">
        <f t="shared" si="1"/>
        <v>#N/A</v>
      </c>
      <c r="V39" s="108" t="e">
        <f t="shared" si="2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7"/>
        <v>#N/A</v>
      </c>
      <c r="AB39" s="166">
        <f t="shared" si="8"/>
        <v>0</v>
      </c>
      <c r="AC39" s="166" t="e">
        <f t="shared" si="9"/>
        <v>#N/A</v>
      </c>
      <c r="AD39" s="167" t="e">
        <f t="shared" si="10"/>
        <v>#N/A</v>
      </c>
      <c r="AE39" s="260">
        <f>+IF(B39&gt;0,MAX($AE$16:$AE38)+1,0)</f>
        <v>0</v>
      </c>
      <c r="AF39" s="261" t="s">
        <v>223</v>
      </c>
      <c r="AG39" s="183">
        <f t="shared" si="11"/>
        <v>288</v>
      </c>
    </row>
    <row r="40" spans="1:33" s="35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168" t="e">
        <f>'1-1Y-2H-3N-BK-CTR-CUP-PRA680'!D40</f>
        <v>#N/A</v>
      </c>
      <c r="E40" s="168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2" t="e">
        <f>'1-1Y-2H-3N-BK-CTR-CUP-PRA680'!H40</f>
        <v>#N/A</v>
      </c>
      <c r="I40" s="415" t="e">
        <f>VLOOKUP(H40,TCVSD[],MATCH($L$11,TCVSD[#Headers],0),0)</f>
        <v>#N/A</v>
      </c>
      <c r="J40" s="107">
        <f>VLOOKUP($L$11,Table35[[SPREAD CODE]:[ply]],6,0)</f>
        <v>12</v>
      </c>
      <c r="K40" s="39" t="e">
        <f>VLOOKUP(LEFT(H40,6)&amp;D40,Ydz[],MATCH($L$11,Ydz[#Headers],0),0)</f>
        <v>#N/A</v>
      </c>
      <c r="L40" s="106" t="e">
        <f t="shared" si="0"/>
        <v>#N/A</v>
      </c>
      <c r="M40" s="107">
        <f t="shared" si="3"/>
        <v>0</v>
      </c>
      <c r="N40" s="81" t="str">
        <f t="shared" si="4"/>
        <v>2202006US-STR1</v>
      </c>
      <c r="O40" s="39" t="e">
        <f t="shared" si="5"/>
        <v>#N/A</v>
      </c>
      <c r="P40" s="39">
        <f t="shared" si="6"/>
        <v>0</v>
      </c>
      <c r="Q40" s="82"/>
      <c r="R40" s="82"/>
      <c r="S40" s="82"/>
      <c r="T40" s="111"/>
      <c r="U40" s="108" t="e">
        <f t="shared" si="1"/>
        <v>#N/A</v>
      </c>
      <c r="V40" s="108" t="e">
        <f t="shared" si="2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7"/>
        <v>#N/A</v>
      </c>
      <c r="AB40" s="166">
        <f t="shared" si="8"/>
        <v>0</v>
      </c>
      <c r="AC40" s="166" t="e">
        <f t="shared" si="9"/>
        <v>#N/A</v>
      </c>
      <c r="AD40" s="167" t="e">
        <f t="shared" si="10"/>
        <v>#N/A</v>
      </c>
      <c r="AE40" s="260">
        <f>+IF(B40&gt;0,MAX($AE$16:$AE39)+1,0)</f>
        <v>0</v>
      </c>
      <c r="AF40" s="261" t="s">
        <v>223</v>
      </c>
      <c r="AG40" s="183">
        <f t="shared" si="11"/>
        <v>288</v>
      </c>
    </row>
    <row r="41" spans="1:33" s="35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168" t="e">
        <f>'1-1Y-2H-3N-BK-CTR-CUP-PRA680'!D41</f>
        <v>#N/A</v>
      </c>
      <c r="E41" s="168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2" t="e">
        <f>'1-1Y-2H-3N-BK-CTR-CUP-PRA680'!H41</f>
        <v>#N/A</v>
      </c>
      <c r="I41" s="415" t="e">
        <f>VLOOKUP(H41,TCVSD[],MATCH($L$11,TCVSD[#Headers],0),0)</f>
        <v>#N/A</v>
      </c>
      <c r="J41" s="107">
        <f>VLOOKUP($L$11,Table35[[SPREAD CODE]:[ply]],6,0)</f>
        <v>12</v>
      </c>
      <c r="K41" s="39" t="e">
        <f>VLOOKUP(LEFT(H41,6)&amp;D41,Ydz[],MATCH($L$11,Ydz[#Headers],0),0)</f>
        <v>#N/A</v>
      </c>
      <c r="L41" s="106" t="e">
        <f t="shared" si="0"/>
        <v>#N/A</v>
      </c>
      <c r="M41" s="107">
        <f t="shared" si="3"/>
        <v>0</v>
      </c>
      <c r="N41" s="81" t="str">
        <f t="shared" si="4"/>
        <v>2202006US-STR1</v>
      </c>
      <c r="O41" s="39" t="e">
        <f t="shared" si="5"/>
        <v>#N/A</v>
      </c>
      <c r="P41" s="39">
        <f t="shared" si="6"/>
        <v>0</v>
      </c>
      <c r="Q41" s="82"/>
      <c r="R41" s="82"/>
      <c r="S41" s="82"/>
      <c r="T41" s="111"/>
      <c r="U41" s="108" t="e">
        <f t="shared" si="1"/>
        <v>#N/A</v>
      </c>
      <c r="V41" s="108" t="e">
        <f t="shared" si="2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7"/>
        <v>#N/A</v>
      </c>
      <c r="AB41" s="166">
        <f t="shared" si="8"/>
        <v>0</v>
      </c>
      <c r="AC41" s="166" t="e">
        <f t="shared" si="9"/>
        <v>#N/A</v>
      </c>
      <c r="AD41" s="167" t="e">
        <f t="shared" si="10"/>
        <v>#N/A</v>
      </c>
      <c r="AE41" s="260">
        <f>+IF(B41&gt;0,MAX($AE$16:$AE40)+1,0)</f>
        <v>0</v>
      </c>
      <c r="AF41" s="261" t="s">
        <v>223</v>
      </c>
      <c r="AG41" s="183">
        <f t="shared" si="11"/>
        <v>288</v>
      </c>
    </row>
    <row r="42" spans="1:33" s="35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168" t="e">
        <f>'1-1Y-2H-3N-BK-CTR-CUP-PRA680'!D42</f>
        <v>#N/A</v>
      </c>
      <c r="E42" s="168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2" t="e">
        <f>'1-1Y-2H-3N-BK-CTR-CUP-PRA680'!H42</f>
        <v>#N/A</v>
      </c>
      <c r="I42" s="415" t="e">
        <f>VLOOKUP(H42,TCVSD[],MATCH($L$11,TCVSD[#Headers],0),0)</f>
        <v>#N/A</v>
      </c>
      <c r="J42" s="107">
        <f>VLOOKUP($L$11,Table35[[SPREAD CODE]:[ply]],6,0)</f>
        <v>12</v>
      </c>
      <c r="K42" s="39" t="e">
        <f>VLOOKUP(LEFT(H42,6)&amp;D42,Ydz[],MATCH($L$11,Ydz[#Headers],0),0)</f>
        <v>#N/A</v>
      </c>
      <c r="L42" s="106" t="e">
        <f t="shared" si="0"/>
        <v>#N/A</v>
      </c>
      <c r="M42" s="107">
        <f t="shared" si="3"/>
        <v>0</v>
      </c>
      <c r="N42" s="81" t="str">
        <f t="shared" si="4"/>
        <v>2202006US-STR1</v>
      </c>
      <c r="O42" s="39" t="e">
        <f t="shared" si="5"/>
        <v>#N/A</v>
      </c>
      <c r="P42" s="39">
        <f t="shared" si="6"/>
        <v>0</v>
      </c>
      <c r="Q42" s="82"/>
      <c r="R42" s="82"/>
      <c r="S42" s="82"/>
      <c r="T42" s="111"/>
      <c r="U42" s="108" t="e">
        <f t="shared" si="1"/>
        <v>#N/A</v>
      </c>
      <c r="V42" s="108" t="e">
        <f t="shared" si="2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7"/>
        <v>#N/A</v>
      </c>
      <c r="AB42" s="166">
        <f t="shared" si="8"/>
        <v>0</v>
      </c>
      <c r="AC42" s="166" t="e">
        <f t="shared" si="9"/>
        <v>#N/A</v>
      </c>
      <c r="AD42" s="167" t="e">
        <f t="shared" si="10"/>
        <v>#N/A</v>
      </c>
      <c r="AE42" s="260">
        <f>+IF(B42&gt;0,MAX($AE$16:$AE41)+1,0)</f>
        <v>0</v>
      </c>
      <c r="AF42" s="261" t="s">
        <v>223</v>
      </c>
      <c r="AG42" s="183">
        <f t="shared" si="11"/>
        <v>288</v>
      </c>
    </row>
    <row r="43" spans="1:33" s="35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168" t="e">
        <f>'1-1Y-2H-3N-BK-CTR-CUP-PRA680'!D43</f>
        <v>#N/A</v>
      </c>
      <c r="E43" s="168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2" t="e">
        <f>'1-1Y-2H-3N-BK-CTR-CUP-PRA680'!H43</f>
        <v>#N/A</v>
      </c>
      <c r="I43" s="415" t="e">
        <f>VLOOKUP(H43,TCVSD[],MATCH($L$11,TCVSD[#Headers],0),0)</f>
        <v>#N/A</v>
      </c>
      <c r="J43" s="107">
        <f>VLOOKUP($L$11,Table35[[SPREAD CODE]:[ply]],6,0)</f>
        <v>12</v>
      </c>
      <c r="K43" s="39" t="e">
        <f>VLOOKUP(LEFT(H43,6)&amp;D43,Ydz[],MATCH($L$11,Ydz[#Headers],0),0)</f>
        <v>#N/A</v>
      </c>
      <c r="L43" s="106" t="e">
        <f t="shared" si="0"/>
        <v>#N/A</v>
      </c>
      <c r="M43" s="107">
        <f t="shared" si="3"/>
        <v>0</v>
      </c>
      <c r="N43" s="81" t="str">
        <f t="shared" si="4"/>
        <v>2202006US-STR1</v>
      </c>
      <c r="O43" s="39" t="e">
        <f t="shared" si="5"/>
        <v>#N/A</v>
      </c>
      <c r="P43" s="39">
        <f t="shared" si="6"/>
        <v>0</v>
      </c>
      <c r="Q43" s="82"/>
      <c r="R43" s="82"/>
      <c r="S43" s="82"/>
      <c r="T43" s="111"/>
      <c r="U43" s="108" t="e">
        <f t="shared" si="1"/>
        <v>#N/A</v>
      </c>
      <c r="V43" s="108" t="e">
        <f t="shared" si="2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7"/>
        <v>#N/A</v>
      </c>
      <c r="AB43" s="166">
        <f t="shared" si="8"/>
        <v>0</v>
      </c>
      <c r="AC43" s="166" t="e">
        <f t="shared" si="9"/>
        <v>#N/A</v>
      </c>
      <c r="AD43" s="167" t="e">
        <f t="shared" si="10"/>
        <v>#N/A</v>
      </c>
      <c r="AE43" s="260">
        <f>+IF(B43&gt;0,MAX($AE$16:$AE42)+1,0)</f>
        <v>0</v>
      </c>
      <c r="AF43" s="261" t="s">
        <v>223</v>
      </c>
      <c r="AG43" s="183">
        <f t="shared" si="11"/>
        <v>288</v>
      </c>
    </row>
    <row r="44" spans="1:33" s="35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168" t="e">
        <f>'1-1Y-2H-3N-BK-CTR-CUP-PRA680'!D44</f>
        <v>#N/A</v>
      </c>
      <c r="E44" s="168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2" t="e">
        <f>'1-1Y-2H-3N-BK-CTR-CUP-PRA680'!H44</f>
        <v>#N/A</v>
      </c>
      <c r="I44" s="415" t="e">
        <f>VLOOKUP(H44,TCVSD[],MATCH($L$11,TCVSD[#Headers],0),0)</f>
        <v>#N/A</v>
      </c>
      <c r="J44" s="107">
        <f>VLOOKUP($L$11,Table35[[SPREAD CODE]:[ply]],6,0)</f>
        <v>12</v>
      </c>
      <c r="K44" s="39" t="e">
        <f>VLOOKUP(LEFT(H44,6)&amp;D44,Ydz[],MATCH($L$11,Ydz[#Headers],0),0)</f>
        <v>#N/A</v>
      </c>
      <c r="L44" s="106" t="e">
        <f t="shared" si="0"/>
        <v>#N/A</v>
      </c>
      <c r="M44" s="107">
        <f t="shared" si="3"/>
        <v>0</v>
      </c>
      <c r="N44" s="81" t="str">
        <f t="shared" si="4"/>
        <v>2202006US-STR1</v>
      </c>
      <c r="O44" s="39" t="e">
        <f t="shared" si="5"/>
        <v>#N/A</v>
      </c>
      <c r="P44" s="39">
        <f t="shared" si="6"/>
        <v>0</v>
      </c>
      <c r="Q44" s="82"/>
      <c r="R44" s="82"/>
      <c r="S44" s="82"/>
      <c r="T44" s="111"/>
      <c r="U44" s="108" t="e">
        <f t="shared" si="1"/>
        <v>#N/A</v>
      </c>
      <c r="V44" s="108" t="e">
        <f t="shared" si="2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7"/>
        <v>#N/A</v>
      </c>
      <c r="AB44" s="166">
        <f t="shared" si="8"/>
        <v>0</v>
      </c>
      <c r="AC44" s="166" t="e">
        <f t="shared" si="9"/>
        <v>#N/A</v>
      </c>
      <c r="AD44" s="167" t="e">
        <f t="shared" si="10"/>
        <v>#N/A</v>
      </c>
      <c r="AE44" s="260">
        <f>+IF(B44&gt;0,MAX($AE$16:$AE43)+1,0)</f>
        <v>0</v>
      </c>
      <c r="AF44" s="261" t="s">
        <v>223</v>
      </c>
      <c r="AG44" s="183">
        <f t="shared" si="11"/>
        <v>288</v>
      </c>
    </row>
    <row r="45" spans="1:33" s="35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168" t="e">
        <f>'1-1Y-2H-3N-BK-CTR-CUP-PRA680'!D45</f>
        <v>#N/A</v>
      </c>
      <c r="E45" s="168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2" t="e">
        <f>'1-1Y-2H-3N-BK-CTR-CUP-PRA680'!H45</f>
        <v>#N/A</v>
      </c>
      <c r="I45" s="415" t="e">
        <f>VLOOKUP(H45,TCVSD[],MATCH($L$11,TCVSD[#Headers],0),0)</f>
        <v>#N/A</v>
      </c>
      <c r="J45" s="107">
        <f>VLOOKUP($L$11,Table35[[SPREAD CODE]:[ply]],6,0)</f>
        <v>12</v>
      </c>
      <c r="K45" s="39" t="e">
        <f>VLOOKUP(LEFT(H45,6)&amp;D45,Ydz[],MATCH($L$11,Ydz[#Headers],0),0)</f>
        <v>#N/A</v>
      </c>
      <c r="L45" s="106" t="e">
        <f t="shared" si="0"/>
        <v>#N/A</v>
      </c>
      <c r="M45" s="107">
        <f t="shared" si="3"/>
        <v>0</v>
      </c>
      <c r="N45" s="81" t="str">
        <f t="shared" si="4"/>
        <v>2202006US-STR1</v>
      </c>
      <c r="O45" s="39" t="e">
        <f t="shared" si="5"/>
        <v>#N/A</v>
      </c>
      <c r="P45" s="39">
        <f t="shared" si="6"/>
        <v>0</v>
      </c>
      <c r="Q45" s="82"/>
      <c r="R45" s="82"/>
      <c r="S45" s="82"/>
      <c r="T45" s="111"/>
      <c r="U45" s="108" t="e">
        <f t="shared" si="1"/>
        <v>#N/A</v>
      </c>
      <c r="V45" s="108" t="e">
        <f t="shared" si="2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7"/>
        <v>#N/A</v>
      </c>
      <c r="AB45" s="166">
        <f t="shared" si="8"/>
        <v>0</v>
      </c>
      <c r="AC45" s="166" t="e">
        <f t="shared" si="9"/>
        <v>#N/A</v>
      </c>
      <c r="AD45" s="167" t="e">
        <f t="shared" si="10"/>
        <v>#N/A</v>
      </c>
      <c r="AE45" s="260">
        <f>+IF(B45&gt;0,MAX($AE$16:$AE44)+1,0)</f>
        <v>0</v>
      </c>
      <c r="AF45" s="261" t="s">
        <v>223</v>
      </c>
      <c r="AG45" s="183">
        <f t="shared" si="11"/>
        <v>288</v>
      </c>
    </row>
    <row r="46" spans="1:33" s="35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168" t="e">
        <f>'1-1Y-2H-3N-BK-CTR-CUP-PRA680'!D46</f>
        <v>#N/A</v>
      </c>
      <c r="E46" s="168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2" t="e">
        <f>'1-1Y-2H-3N-BK-CTR-CUP-PRA680'!H46</f>
        <v>#N/A</v>
      </c>
      <c r="I46" s="415" t="e">
        <f>VLOOKUP(H46,TCVSD[],MATCH($L$11,TCVSD[#Headers],0),0)</f>
        <v>#N/A</v>
      </c>
      <c r="J46" s="107">
        <f>VLOOKUP($L$11,Table35[[SPREAD CODE]:[ply]],6,0)</f>
        <v>12</v>
      </c>
      <c r="K46" s="39" t="e">
        <f>VLOOKUP(LEFT(H46,6)&amp;D46,Ydz[],MATCH($L$11,Ydz[#Headers],0),0)</f>
        <v>#N/A</v>
      </c>
      <c r="L46" s="106" t="e">
        <f t="shared" si="0"/>
        <v>#N/A</v>
      </c>
      <c r="M46" s="107">
        <f t="shared" si="3"/>
        <v>0</v>
      </c>
      <c r="N46" s="81" t="str">
        <f t="shared" si="4"/>
        <v>2202006US-STR1</v>
      </c>
      <c r="O46" s="39" t="e">
        <f t="shared" si="5"/>
        <v>#N/A</v>
      </c>
      <c r="P46" s="39">
        <f t="shared" si="6"/>
        <v>0</v>
      </c>
      <c r="Q46" s="82"/>
      <c r="R46" s="82"/>
      <c r="S46" s="82"/>
      <c r="T46" s="111"/>
      <c r="U46" s="108" t="e">
        <f t="shared" si="1"/>
        <v>#N/A</v>
      </c>
      <c r="V46" s="108" t="e">
        <f t="shared" si="2"/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si="7"/>
        <v>#N/A</v>
      </c>
      <c r="AB46" s="166">
        <f t="shared" si="8"/>
        <v>0</v>
      </c>
      <c r="AC46" s="166" t="e">
        <f t="shared" si="9"/>
        <v>#N/A</v>
      </c>
      <c r="AD46" s="167" t="e">
        <f t="shared" si="10"/>
        <v>#N/A</v>
      </c>
      <c r="AE46" s="260">
        <f>+IF(B46&gt;0,MAX($AE$16:$AE45)+1,0)</f>
        <v>0</v>
      </c>
      <c r="AF46" s="261" t="s">
        <v>223</v>
      </c>
      <c r="AG46" s="183">
        <f t="shared" si="11"/>
        <v>288</v>
      </c>
    </row>
    <row r="47" spans="1:33" s="35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168" t="e">
        <f>'1-1Y-2H-3N-BK-CTR-CUP-PRA680'!D47</f>
        <v>#N/A</v>
      </c>
      <c r="E47" s="168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2" t="e">
        <f>'1-1Y-2H-3N-BK-CTR-CUP-PRA680'!H47</f>
        <v>#N/A</v>
      </c>
      <c r="I47" s="415" t="e">
        <f>VLOOKUP(H47,TCVSD[],MATCH($L$11,TCVSD[#Headers],0),0)</f>
        <v>#N/A</v>
      </c>
      <c r="J47" s="107">
        <f>VLOOKUP($L$11,Table35[[SPREAD CODE]:[ply]],6,0)</f>
        <v>12</v>
      </c>
      <c r="K47" s="39" t="e">
        <f>VLOOKUP(LEFT(H47,6)&amp;D47,Ydz[],MATCH($L$11,Ydz[#Headers],0),0)</f>
        <v>#N/A</v>
      </c>
      <c r="L47" s="106" t="e">
        <f t="shared" si="0"/>
        <v>#N/A</v>
      </c>
      <c r="M47" s="107">
        <f t="shared" si="3"/>
        <v>0</v>
      </c>
      <c r="N47" s="81" t="str">
        <f t="shared" si="4"/>
        <v>2202006US-STR1</v>
      </c>
      <c r="O47" s="39" t="e">
        <f t="shared" si="5"/>
        <v>#N/A</v>
      </c>
      <c r="P47" s="39">
        <f t="shared" si="6"/>
        <v>0</v>
      </c>
      <c r="Q47" s="82"/>
      <c r="R47" s="82"/>
      <c r="S47" s="82"/>
      <c r="T47" s="111"/>
      <c r="U47" s="108" t="e">
        <f t="shared" si="1"/>
        <v>#N/A</v>
      </c>
      <c r="V47" s="108" t="e">
        <f t="shared" si="2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7"/>
        <v>#N/A</v>
      </c>
      <c r="AB47" s="166">
        <f t="shared" si="8"/>
        <v>0</v>
      </c>
      <c r="AC47" s="166" t="e">
        <f t="shared" si="9"/>
        <v>#N/A</v>
      </c>
      <c r="AD47" s="167" t="e">
        <f t="shared" si="10"/>
        <v>#N/A</v>
      </c>
      <c r="AE47" s="260">
        <f>+IF(B47&gt;0,MAX($AE$16:$AE46)+1,0)</f>
        <v>0</v>
      </c>
      <c r="AF47" s="261" t="s">
        <v>223</v>
      </c>
      <c r="AG47" s="183">
        <f t="shared" si="11"/>
        <v>288</v>
      </c>
    </row>
    <row r="48" spans="1:33" s="35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168" t="e">
        <f>'1-1Y-2H-3N-BK-CTR-CUP-PRA680'!D48</f>
        <v>#N/A</v>
      </c>
      <c r="E48" s="168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2" t="e">
        <f>'1-1Y-2H-3N-BK-CTR-CUP-PRA680'!H48</f>
        <v>#N/A</v>
      </c>
      <c r="I48" s="415" t="e">
        <f>VLOOKUP(H48,TCVSD[],MATCH($L$11,TCVSD[#Headers],0),0)</f>
        <v>#N/A</v>
      </c>
      <c r="J48" s="107">
        <f>VLOOKUP($L$11,Table35[[SPREAD CODE]:[ply]],6,0)</f>
        <v>12</v>
      </c>
      <c r="K48" s="39" t="e">
        <f>VLOOKUP(LEFT(H48,6)&amp;D48,Ydz[],MATCH($L$11,Ydz[#Headers],0),0)</f>
        <v>#N/A</v>
      </c>
      <c r="L48" s="106" t="e">
        <f t="shared" si="0"/>
        <v>#N/A</v>
      </c>
      <c r="M48" s="107">
        <f t="shared" si="3"/>
        <v>0</v>
      </c>
      <c r="N48" s="81" t="str">
        <f t="shared" si="4"/>
        <v>2202006US-STR1</v>
      </c>
      <c r="O48" s="39" t="e">
        <f t="shared" si="5"/>
        <v>#N/A</v>
      </c>
      <c r="P48" s="39">
        <f t="shared" si="6"/>
        <v>0</v>
      </c>
      <c r="Q48" s="82"/>
      <c r="R48" s="82"/>
      <c r="S48" s="82"/>
      <c r="T48" s="111"/>
      <c r="U48" s="108" t="e">
        <f t="shared" si="1"/>
        <v>#N/A</v>
      </c>
      <c r="V48" s="108" t="e">
        <f t="shared" si="2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7"/>
        <v>#N/A</v>
      </c>
      <c r="AB48" s="166">
        <f t="shared" si="8"/>
        <v>0</v>
      </c>
      <c r="AC48" s="166" t="e">
        <f t="shared" si="9"/>
        <v>#N/A</v>
      </c>
      <c r="AD48" s="167" t="e">
        <f t="shared" si="10"/>
        <v>#N/A</v>
      </c>
      <c r="AE48" s="260">
        <f>+IF(B48&gt;0,MAX($AE$16:$AE47)+1,0)</f>
        <v>0</v>
      </c>
      <c r="AF48" s="261" t="s">
        <v>223</v>
      </c>
      <c r="AG48" s="183">
        <f t="shared" si="11"/>
        <v>288</v>
      </c>
    </row>
    <row r="49" spans="1:33" s="35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168" t="e">
        <f>'1-1Y-2H-3N-BK-CTR-CUP-PRA680'!D49</f>
        <v>#N/A</v>
      </c>
      <c r="E49" s="168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2" t="e">
        <f>'1-1Y-2H-3N-BK-CTR-CUP-PRA680'!H49</f>
        <v>#N/A</v>
      </c>
      <c r="I49" s="415" t="e">
        <f>VLOOKUP(H49,TCVSD[],MATCH($L$11,TCVSD[#Headers],0),0)</f>
        <v>#N/A</v>
      </c>
      <c r="J49" s="107">
        <f>VLOOKUP($L$11,Table35[[SPREAD CODE]:[ply]],6,0)</f>
        <v>12</v>
      </c>
      <c r="K49" s="39" t="e">
        <f>VLOOKUP(LEFT(H49,6)&amp;D49,Ydz[],MATCH($L$11,Ydz[#Headers],0),0)</f>
        <v>#N/A</v>
      </c>
      <c r="L49" s="106" t="e">
        <f t="shared" si="0"/>
        <v>#N/A</v>
      </c>
      <c r="M49" s="107">
        <f t="shared" si="3"/>
        <v>0</v>
      </c>
      <c r="N49" s="81" t="str">
        <f t="shared" si="4"/>
        <v>2202006US-STR1</v>
      </c>
      <c r="O49" s="39" t="e">
        <f t="shared" si="5"/>
        <v>#N/A</v>
      </c>
      <c r="P49" s="39">
        <f t="shared" si="6"/>
        <v>0</v>
      </c>
      <c r="Q49" s="82"/>
      <c r="R49" s="82"/>
      <c r="S49" s="82"/>
      <c r="T49" s="111"/>
      <c r="U49" s="108" t="e">
        <f t="shared" si="1"/>
        <v>#N/A</v>
      </c>
      <c r="V49" s="108" t="e">
        <f t="shared" si="2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7"/>
        <v>#N/A</v>
      </c>
      <c r="AB49" s="166">
        <f t="shared" si="8"/>
        <v>0</v>
      </c>
      <c r="AC49" s="166" t="e">
        <f t="shared" si="9"/>
        <v>#N/A</v>
      </c>
      <c r="AD49" s="167" t="e">
        <f t="shared" si="10"/>
        <v>#N/A</v>
      </c>
      <c r="AE49" s="260">
        <f>+IF(B49&gt;0,MAX($AE$16:$AE48)+1,0)</f>
        <v>0</v>
      </c>
      <c r="AF49" s="261" t="s">
        <v>223</v>
      </c>
      <c r="AG49" s="183">
        <f t="shared" si="11"/>
        <v>288</v>
      </c>
    </row>
    <row r="50" spans="1:33" s="35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168" t="e">
        <f>'1-1Y-2H-3N-BK-CTR-CUP-PRA680'!D50</f>
        <v>#N/A</v>
      </c>
      <c r="E50" s="168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2" t="e">
        <f>'1-1Y-2H-3N-BK-CTR-CUP-PRA680'!H50</f>
        <v>#N/A</v>
      </c>
      <c r="I50" s="415" t="e">
        <f>VLOOKUP(H50,TCVSD[],MATCH($L$11,TCVSD[#Headers],0),0)</f>
        <v>#N/A</v>
      </c>
      <c r="J50" s="107">
        <f>VLOOKUP($L$11,Table35[[SPREAD CODE]:[ply]],6,0)</f>
        <v>12</v>
      </c>
      <c r="K50" s="39" t="e">
        <f>VLOOKUP(LEFT(H50,6)&amp;D50,Ydz[],MATCH($L$11,Ydz[#Headers],0),0)</f>
        <v>#N/A</v>
      </c>
      <c r="L50" s="106" t="e">
        <f t="shared" si="0"/>
        <v>#N/A</v>
      </c>
      <c r="M50" s="107">
        <f t="shared" si="3"/>
        <v>0</v>
      </c>
      <c r="N50" s="81" t="str">
        <f t="shared" si="4"/>
        <v>2202006US-STR1</v>
      </c>
      <c r="O50" s="39" t="e">
        <f t="shared" si="5"/>
        <v>#N/A</v>
      </c>
      <c r="P50" s="39">
        <f t="shared" si="6"/>
        <v>0</v>
      </c>
      <c r="Q50" s="82"/>
      <c r="R50" s="82"/>
      <c r="S50" s="82"/>
      <c r="T50" s="111"/>
      <c r="U50" s="108" t="e">
        <f t="shared" si="1"/>
        <v>#N/A</v>
      </c>
      <c r="V50" s="108" t="e">
        <f t="shared" si="2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7"/>
        <v>#N/A</v>
      </c>
      <c r="AB50" s="166">
        <f t="shared" si="8"/>
        <v>0</v>
      </c>
      <c r="AC50" s="166" t="e">
        <f t="shared" si="9"/>
        <v>#N/A</v>
      </c>
      <c r="AD50" s="167" t="e">
        <f t="shared" si="10"/>
        <v>#N/A</v>
      </c>
      <c r="AE50" s="260">
        <f>+IF(B50&gt;0,MAX($AE$16:$AE49)+1,0)</f>
        <v>0</v>
      </c>
      <c r="AF50" s="261" t="s">
        <v>223</v>
      </c>
      <c r="AG50" s="183">
        <f t="shared" si="11"/>
        <v>288</v>
      </c>
    </row>
    <row r="51" spans="1:33" s="35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168" t="e">
        <f>'1-1Y-2H-3N-BK-CTR-CUP-PRA680'!D51</f>
        <v>#N/A</v>
      </c>
      <c r="E51" s="168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2" t="e">
        <f>'1-1Y-2H-3N-BK-CTR-CUP-PRA680'!H51</f>
        <v>#N/A</v>
      </c>
      <c r="I51" s="415" t="e">
        <f>VLOOKUP(H51,TCVSD[],MATCH($L$11,TCVSD[#Headers],0),0)</f>
        <v>#N/A</v>
      </c>
      <c r="J51" s="107">
        <f>VLOOKUP($L$11,Table35[[SPREAD CODE]:[ply]],6,0)</f>
        <v>12</v>
      </c>
      <c r="K51" s="39" t="e">
        <f>VLOOKUP(LEFT(H51,6)&amp;D51,Ydz[],MATCH($L$11,Ydz[#Headers],0),0)</f>
        <v>#N/A</v>
      </c>
      <c r="L51" s="106" t="e">
        <f t="shared" si="0"/>
        <v>#N/A</v>
      </c>
      <c r="M51" s="107">
        <f t="shared" si="3"/>
        <v>0</v>
      </c>
      <c r="N51" s="81" t="str">
        <f t="shared" si="4"/>
        <v>2202006US-STR1</v>
      </c>
      <c r="O51" s="39" t="e">
        <f t="shared" si="5"/>
        <v>#N/A</v>
      </c>
      <c r="P51" s="39">
        <f t="shared" si="6"/>
        <v>0</v>
      </c>
      <c r="Q51" s="82"/>
      <c r="R51" s="82"/>
      <c r="S51" s="82"/>
      <c r="T51" s="111"/>
      <c r="U51" s="108" t="e">
        <f t="shared" si="1"/>
        <v>#N/A</v>
      </c>
      <c r="V51" s="108" t="e">
        <f t="shared" si="2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7"/>
        <v>#N/A</v>
      </c>
      <c r="AB51" s="166">
        <f t="shared" si="8"/>
        <v>0</v>
      </c>
      <c r="AC51" s="166" t="e">
        <f t="shared" si="9"/>
        <v>#N/A</v>
      </c>
      <c r="AD51" s="167" t="e">
        <f t="shared" si="10"/>
        <v>#N/A</v>
      </c>
      <c r="AE51" s="260">
        <f>+IF(B51&gt;0,MAX($AE$16:$AE50)+1,0)</f>
        <v>0</v>
      </c>
      <c r="AF51" s="261" t="s">
        <v>223</v>
      </c>
      <c r="AG51" s="183">
        <f t="shared" si="11"/>
        <v>288</v>
      </c>
    </row>
    <row r="52" spans="1:33" s="35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168" t="e">
        <f>'1-1Y-2H-3N-BK-CTR-CUP-PRA680'!D52</f>
        <v>#N/A</v>
      </c>
      <c r="E52" s="168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2" t="e">
        <f>'1-1Y-2H-3N-BK-CTR-CUP-PRA680'!H52</f>
        <v>#N/A</v>
      </c>
      <c r="I52" s="415" t="e">
        <f>VLOOKUP(H52,TCVSD[],MATCH($L$11,TCVSD[#Headers],0),0)</f>
        <v>#N/A</v>
      </c>
      <c r="J52" s="107">
        <f>VLOOKUP($L$11,Table35[[SPREAD CODE]:[ply]],6,0)</f>
        <v>12</v>
      </c>
      <c r="K52" s="39" t="e">
        <f>VLOOKUP(LEFT(H52,6)&amp;D52,Ydz[],MATCH($L$11,Ydz[#Headers],0),0)</f>
        <v>#N/A</v>
      </c>
      <c r="L52" s="106" t="e">
        <f t="shared" si="0"/>
        <v>#N/A</v>
      </c>
      <c r="M52" s="107">
        <f t="shared" si="3"/>
        <v>0</v>
      </c>
      <c r="N52" s="81" t="str">
        <f t="shared" si="4"/>
        <v>2202006US-STR1</v>
      </c>
      <c r="O52" s="39" t="e">
        <f t="shared" si="5"/>
        <v>#N/A</v>
      </c>
      <c r="P52" s="39">
        <f t="shared" si="6"/>
        <v>0</v>
      </c>
      <c r="Q52" s="82"/>
      <c r="R52" s="82"/>
      <c r="S52" s="82"/>
      <c r="T52" s="111"/>
      <c r="U52" s="108" t="e">
        <f t="shared" si="1"/>
        <v>#N/A</v>
      </c>
      <c r="V52" s="108" t="e">
        <f t="shared" si="2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7"/>
        <v>#N/A</v>
      </c>
      <c r="AB52" s="166">
        <f t="shared" si="8"/>
        <v>0</v>
      </c>
      <c r="AC52" s="166" t="e">
        <f t="shared" si="9"/>
        <v>#N/A</v>
      </c>
      <c r="AD52" s="167" t="e">
        <f t="shared" si="10"/>
        <v>#N/A</v>
      </c>
      <c r="AE52" s="260">
        <f>+IF(B52&gt;0,MAX($AE$16:$AE51)+1,0)</f>
        <v>0</v>
      </c>
      <c r="AF52" s="261" t="s">
        <v>223</v>
      </c>
      <c r="AG52" s="183">
        <f t="shared" si="11"/>
        <v>288</v>
      </c>
    </row>
    <row r="53" spans="1:33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>+SUBTOTAL(109,L17:L52)</f>
        <v>144</v>
      </c>
      <c r="M53" s="369">
        <f>+SUBTOTAL(109,M17:M52)</f>
        <v>144</v>
      </c>
      <c r="N53" s="369">
        <f>+M53*$L$12</f>
        <v>288</v>
      </c>
      <c r="O53" s="369">
        <f>+SUBTOTAL(109,O17:O52)</f>
        <v>1.34175</v>
      </c>
      <c r="P53" s="369">
        <f>+SUBTOTAL(109,P17:P52)</f>
        <v>16.100999999999999</v>
      </c>
      <c r="Q53" s="369">
        <f>+SUBTOTAL(109,Q17:Q52)</f>
        <v>16.974666666666668</v>
      </c>
      <c r="R53" s="42"/>
      <c r="S53" s="369">
        <f>+SUBTOTAL(109,S17:S52)</f>
        <v>16.308</v>
      </c>
      <c r="T53" s="112">
        <f>(P53-S53)/P53</f>
        <v>-1.2856344326439399E-2</v>
      </c>
      <c r="U53" s="369">
        <f>+SUBTOTAL(109,U17:U52)</f>
        <v>0.69983999999999991</v>
      </c>
      <c r="V53" s="369">
        <f>+SUBTOTAL(109,V17:V52)</f>
        <v>1.2176403839999999</v>
      </c>
      <c r="W53" s="42"/>
      <c r="X53" s="228"/>
      <c r="Y53" s="228"/>
      <c r="Z53" s="71">
        <f>+SUBTOTAL(109,Z17:Z52)</f>
        <v>0</v>
      </c>
      <c r="AA53" s="33"/>
    </row>
    <row r="54" spans="1:33" ht="30" customHeight="1">
      <c r="B54" s="14" t="s">
        <v>23</v>
      </c>
      <c r="C54" s="14"/>
      <c r="D54" s="536" t="s">
        <v>540</v>
      </c>
      <c r="E54" s="536"/>
      <c r="F54" s="536"/>
      <c r="G54" s="536"/>
      <c r="H54" s="536"/>
      <c r="I54" s="536"/>
      <c r="J54" s="536"/>
      <c r="K54" s="536"/>
      <c r="L54" s="536"/>
      <c r="M54" s="536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412" t="s">
        <v>139</v>
      </c>
      <c r="S55" s="520" t="s">
        <v>140</v>
      </c>
      <c r="T55" s="520"/>
      <c r="U55" s="520"/>
      <c r="V55" s="132" t="s">
        <v>45</v>
      </c>
      <c r="W55" s="412" t="s">
        <v>84</v>
      </c>
      <c r="X55" s="229"/>
      <c r="Y55" s="229"/>
    </row>
    <row r="56" spans="1:33" ht="32.25" customHeight="1">
      <c r="B56" s="477" t="s">
        <v>15</v>
      </c>
      <c r="C56" s="478"/>
      <c r="D56" s="477" t="s">
        <v>17</v>
      </c>
      <c r="E56" s="478"/>
      <c r="F56" s="477" t="s">
        <v>41</v>
      </c>
      <c r="G56" s="478"/>
      <c r="H56" s="414" t="s">
        <v>21</v>
      </c>
      <c r="I56" s="479" t="s">
        <v>66</v>
      </c>
      <c r="J56" s="479"/>
      <c r="K56" s="515" t="s">
        <v>67</v>
      </c>
      <c r="L56" s="515"/>
      <c r="M56" s="13"/>
      <c r="O56" s="521" t="s">
        <v>42</v>
      </c>
      <c r="P56" s="480"/>
      <c r="Q56" s="480"/>
      <c r="R56" s="480"/>
      <c r="S56" s="480"/>
      <c r="T56" s="523"/>
      <c r="U56" s="524"/>
      <c r="V56" s="480"/>
      <c r="W56" s="480"/>
      <c r="X56" s="142"/>
      <c r="Y56" s="142"/>
    </row>
    <row r="57" spans="1:33" ht="24" customHeight="1">
      <c r="B57" s="474"/>
      <c r="C57" s="475"/>
      <c r="D57" s="474"/>
      <c r="E57" s="475"/>
      <c r="F57" s="474"/>
      <c r="G57" s="475"/>
      <c r="H57" s="414"/>
      <c r="I57" s="476"/>
      <c r="J57" s="476"/>
      <c r="K57" s="473"/>
      <c r="L57" s="473"/>
      <c r="M57" s="13"/>
      <c r="O57" s="522"/>
      <c r="P57" s="481"/>
      <c r="Q57" s="481"/>
      <c r="R57" s="481"/>
      <c r="S57" s="481"/>
      <c r="T57" s="525"/>
      <c r="U57" s="526"/>
      <c r="V57" s="481"/>
      <c r="W57" s="481"/>
      <c r="X57" s="142"/>
      <c r="Y57" s="142"/>
    </row>
    <row r="58" spans="1:33" ht="24" customHeight="1">
      <c r="B58" s="474"/>
      <c r="C58" s="475"/>
      <c r="D58" s="474"/>
      <c r="E58" s="475"/>
      <c r="F58" s="474"/>
      <c r="G58" s="475"/>
      <c r="H58" s="414"/>
      <c r="I58" s="476"/>
      <c r="J58" s="476"/>
      <c r="K58" s="473"/>
      <c r="L58" s="473"/>
      <c r="M58" s="13"/>
      <c r="O58" s="521" t="s">
        <v>43</v>
      </c>
      <c r="P58" s="480"/>
      <c r="Q58" s="480"/>
      <c r="R58" s="480"/>
      <c r="S58" s="480"/>
      <c r="T58" s="523"/>
      <c r="U58" s="524"/>
      <c r="V58" s="480"/>
      <c r="W58" s="480"/>
      <c r="X58" s="142"/>
      <c r="Y58" s="142"/>
    </row>
    <row r="59" spans="1:33" ht="24" customHeight="1">
      <c r="B59" s="474"/>
      <c r="C59" s="475"/>
      <c r="D59" s="474"/>
      <c r="E59" s="475"/>
      <c r="F59" s="474"/>
      <c r="G59" s="475"/>
      <c r="H59" s="414"/>
      <c r="I59" s="476"/>
      <c r="J59" s="476"/>
      <c r="K59" s="473"/>
      <c r="L59" s="473"/>
      <c r="M59" s="13"/>
      <c r="O59" s="522"/>
      <c r="P59" s="481"/>
      <c r="Q59" s="481"/>
      <c r="R59" s="481"/>
      <c r="S59" s="481"/>
      <c r="T59" s="525"/>
      <c r="U59" s="526"/>
      <c r="V59" s="481"/>
      <c r="W59" s="481"/>
      <c r="X59" s="142"/>
      <c r="Y59" s="142"/>
    </row>
    <row r="60" spans="1:33" ht="24" customHeight="1">
      <c r="B60" s="474"/>
      <c r="C60" s="475"/>
      <c r="D60" s="474"/>
      <c r="E60" s="475"/>
      <c r="F60" s="474"/>
      <c r="G60" s="475"/>
      <c r="H60" s="414"/>
      <c r="I60" s="476"/>
      <c r="J60" s="476"/>
      <c r="K60" s="473"/>
      <c r="L60" s="473"/>
      <c r="M60" s="13"/>
      <c r="O60" s="527" t="s">
        <v>141</v>
      </c>
      <c r="P60" s="528"/>
      <c r="Q60" s="528"/>
      <c r="S60" s="529" t="s">
        <v>142</v>
      </c>
      <c r="T60" s="529"/>
      <c r="U60" s="529"/>
      <c r="V60" s="529"/>
      <c r="Z60" s="69"/>
    </row>
    <row r="61" spans="1:33" ht="24" customHeight="1">
      <c r="B61" s="474"/>
      <c r="C61" s="475"/>
      <c r="D61" s="474"/>
      <c r="E61" s="475"/>
      <c r="F61" s="474"/>
      <c r="G61" s="475"/>
      <c r="H61" s="414"/>
      <c r="I61" s="476"/>
      <c r="J61" s="476"/>
      <c r="K61" s="473"/>
      <c r="L61" s="473"/>
      <c r="M61" s="13"/>
      <c r="O61" s="516" t="s">
        <v>143</v>
      </c>
      <c r="P61" s="517"/>
      <c r="Q61" s="201"/>
      <c r="S61" s="417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474"/>
      <c r="C62" s="475"/>
      <c r="D62" s="474"/>
      <c r="E62" s="475"/>
      <c r="F62" s="474"/>
      <c r="G62" s="475"/>
      <c r="H62" s="414"/>
      <c r="I62" s="476"/>
      <c r="J62" s="476"/>
      <c r="K62" s="473"/>
      <c r="L62" s="473"/>
      <c r="M62" s="13"/>
      <c r="O62" s="516" t="s">
        <v>147</v>
      </c>
      <c r="P62" s="517"/>
      <c r="Q62" s="203"/>
      <c r="S62" s="204" t="s">
        <v>148</v>
      </c>
      <c r="T62" s="204"/>
      <c r="U62" s="204"/>
      <c r="V62" s="204"/>
    </row>
    <row r="63" spans="1:33" ht="24" customHeight="1">
      <c r="B63" s="474"/>
      <c r="C63" s="475"/>
      <c r="D63" s="474"/>
      <c r="E63" s="475"/>
      <c r="F63" s="474"/>
      <c r="G63" s="475"/>
      <c r="H63" s="414"/>
      <c r="I63" s="476"/>
      <c r="J63" s="476"/>
      <c r="K63" s="473"/>
      <c r="L63" s="473"/>
      <c r="M63" s="205"/>
      <c r="O63" s="516" t="s">
        <v>149</v>
      </c>
      <c r="P63" s="517"/>
      <c r="Q63" s="203"/>
      <c r="S63" s="206" t="s">
        <v>43</v>
      </c>
      <c r="T63" s="194"/>
      <c r="U63" s="194"/>
      <c r="V63" s="207"/>
    </row>
    <row r="64" spans="1:33" ht="24" customHeight="1">
      <c r="B64" s="474"/>
      <c r="C64" s="475"/>
      <c r="D64" s="474"/>
      <c r="E64" s="475"/>
      <c r="F64" s="474"/>
      <c r="G64" s="475"/>
      <c r="H64" s="414"/>
      <c r="I64" s="476"/>
      <c r="J64" s="476"/>
      <c r="K64" s="473"/>
      <c r="L64" s="473"/>
      <c r="O64" s="516" t="s">
        <v>150</v>
      </c>
      <c r="P64" s="517"/>
      <c r="Q64" s="208"/>
    </row>
    <row r="65" spans="2:25" ht="21.75" customHeight="1">
      <c r="B65" s="474"/>
      <c r="C65" s="475"/>
      <c r="D65" s="474"/>
      <c r="E65" s="475"/>
      <c r="F65" s="474"/>
      <c r="G65" s="475"/>
      <c r="H65" s="414"/>
      <c r="I65" s="476"/>
      <c r="J65" s="476"/>
      <c r="K65" s="473"/>
      <c r="L65" s="473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474"/>
      <c r="C66" s="475"/>
      <c r="D66" s="474"/>
      <c r="E66" s="475"/>
      <c r="F66" s="474"/>
      <c r="G66" s="475"/>
      <c r="H66" s="414"/>
      <c r="I66" s="476"/>
      <c r="J66" s="476"/>
      <c r="K66" s="473"/>
      <c r="L66" s="473"/>
      <c r="O66" s="48" t="s">
        <v>53</v>
      </c>
      <c r="P66" s="48"/>
      <c r="Q66" s="49"/>
      <c r="R66" s="50" t="s">
        <v>68</v>
      </c>
      <c r="S66" s="518" t="s">
        <v>54</v>
      </c>
      <c r="T66" s="519"/>
    </row>
    <row r="67" spans="2:25" ht="21.75" customHeight="1">
      <c r="B67" s="474"/>
      <c r="C67" s="475"/>
      <c r="D67" s="474"/>
      <c r="E67" s="475"/>
      <c r="F67" s="474"/>
      <c r="G67" s="475"/>
      <c r="H67" s="414"/>
      <c r="I67" s="476"/>
      <c r="J67" s="476"/>
      <c r="K67" s="473"/>
      <c r="L67" s="473"/>
      <c r="O67" s="24" t="s">
        <v>55</v>
      </c>
      <c r="P67" s="48"/>
      <c r="Q67" s="49"/>
      <c r="R67" s="50" t="s">
        <v>68</v>
      </c>
      <c r="S67" s="519"/>
      <c r="T67" s="519"/>
    </row>
    <row r="68" spans="2:25" ht="21.75" customHeight="1">
      <c r="B68" s="474"/>
      <c r="C68" s="475"/>
      <c r="D68" s="474"/>
      <c r="E68" s="475"/>
      <c r="F68" s="474"/>
      <c r="G68" s="475"/>
      <c r="H68" s="414"/>
      <c r="I68" s="476"/>
      <c r="J68" s="476"/>
      <c r="K68" s="473"/>
      <c r="L68" s="473"/>
      <c r="O68" s="24" t="s">
        <v>56</v>
      </c>
      <c r="P68" s="48"/>
      <c r="Q68" s="49"/>
      <c r="R68" s="50" t="s">
        <v>68</v>
      </c>
      <c r="S68" s="519"/>
      <c r="T68" s="519"/>
    </row>
    <row r="69" spans="2:25" ht="21.75" customHeight="1">
      <c r="B69" s="474"/>
      <c r="C69" s="475"/>
      <c r="D69" s="474"/>
      <c r="E69" s="475"/>
      <c r="F69" s="474"/>
      <c r="G69" s="475"/>
      <c r="H69" s="414"/>
      <c r="I69" s="476"/>
      <c r="J69" s="476"/>
      <c r="K69" s="473"/>
      <c r="L69" s="473"/>
      <c r="O69" s="24" t="s">
        <v>57</v>
      </c>
      <c r="P69" s="48"/>
      <c r="Q69" s="49"/>
      <c r="R69" s="50" t="s">
        <v>68</v>
      </c>
      <c r="S69" s="519"/>
      <c r="T69" s="519"/>
    </row>
    <row r="70" spans="2:25" ht="21.75" customHeight="1">
      <c r="B70" s="485"/>
      <c r="C70" s="486"/>
      <c r="D70" s="485"/>
      <c r="E70" s="486"/>
      <c r="F70" s="485"/>
      <c r="G70" s="486"/>
      <c r="H70" s="416"/>
      <c r="I70" s="489"/>
      <c r="J70" s="489"/>
      <c r="K70" s="490"/>
      <c r="L70" s="490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5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</row>
    <row r="82" spans="2:15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</row>
    <row r="83" spans="2:15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</row>
    <row r="84" spans="2:15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</row>
    <row r="85" spans="2:15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</row>
    <row r="86" spans="2:15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</row>
    <row r="87" spans="2:15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</row>
    <row r="88" spans="2:15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</row>
    <row r="89" spans="2:15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>
      <c r="B90" s="147"/>
      <c r="C90" s="115"/>
      <c r="K90" s="20"/>
      <c r="L90" s="20"/>
      <c r="M90" s="20"/>
      <c r="N90" s="20"/>
      <c r="O90" s="20"/>
    </row>
    <row r="91" spans="2:15">
      <c r="B91" s="147"/>
      <c r="C91" s="115"/>
      <c r="K91" s="20"/>
      <c r="L91" s="20"/>
      <c r="M91" s="20"/>
      <c r="N91" s="20"/>
      <c r="O91" s="20"/>
    </row>
    <row r="92" spans="2:15">
      <c r="B92" s="147"/>
      <c r="C92" s="115"/>
      <c r="K92" s="20"/>
      <c r="L92" s="20"/>
      <c r="M92" s="20"/>
      <c r="N92" s="20"/>
      <c r="O92" s="20"/>
    </row>
    <row r="93" spans="2:15">
      <c r="B93" s="147"/>
      <c r="C93" s="115"/>
    </row>
    <row r="94" spans="2:15">
      <c r="B94" s="147"/>
      <c r="C94" s="115"/>
    </row>
    <row r="95" spans="2:15">
      <c r="B95" s="147"/>
      <c r="C95" s="115"/>
    </row>
    <row r="96" spans="2:15">
      <c r="B96" s="147"/>
      <c r="C96" s="115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  <row r="143" spans="2:3">
      <c r="B143" s="20"/>
      <c r="C143" s="92"/>
    </row>
    <row r="144" spans="2:3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90" xr:uid="{00000000-0009-0000-0000-000009000000}"/>
  <mergeCells count="134">
    <mergeCell ref="B70:C70"/>
    <mergeCell ref="D70:E70"/>
    <mergeCell ref="F70:G70"/>
    <mergeCell ref="I70:J70"/>
    <mergeCell ref="K70:L70"/>
    <mergeCell ref="I68:J68"/>
    <mergeCell ref="K68:L68"/>
    <mergeCell ref="B69:C69"/>
    <mergeCell ref="D69:E69"/>
    <mergeCell ref="F69:G69"/>
    <mergeCell ref="I69:J69"/>
    <mergeCell ref="K69:L69"/>
    <mergeCell ref="S66:T66"/>
    <mergeCell ref="B67:C67"/>
    <mergeCell ref="D67:E67"/>
    <mergeCell ref="F67:G67"/>
    <mergeCell ref="I67:J67"/>
    <mergeCell ref="K67:L67"/>
    <mergeCell ref="S67:T69"/>
    <mergeCell ref="B68:C68"/>
    <mergeCell ref="D68:E68"/>
    <mergeCell ref="F68:G68"/>
    <mergeCell ref="B65:C65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S60:V60"/>
    <mergeCell ref="B61:C61"/>
    <mergeCell ref="D61:E61"/>
    <mergeCell ref="F61:G61"/>
    <mergeCell ref="I61:J61"/>
    <mergeCell ref="K61:L61"/>
    <mergeCell ref="O61:P61"/>
    <mergeCell ref="B64:C64"/>
    <mergeCell ref="D64:E64"/>
    <mergeCell ref="F64:G64"/>
    <mergeCell ref="I64:J64"/>
    <mergeCell ref="K64:L64"/>
    <mergeCell ref="O64:P64"/>
    <mergeCell ref="B63:C63"/>
    <mergeCell ref="D63:E63"/>
    <mergeCell ref="F63:G63"/>
    <mergeCell ref="I63:J63"/>
    <mergeCell ref="K63:L63"/>
    <mergeCell ref="O63:P63"/>
    <mergeCell ref="B60:C60"/>
    <mergeCell ref="D60:E60"/>
    <mergeCell ref="F60:G60"/>
    <mergeCell ref="I60:J60"/>
    <mergeCell ref="K60:L60"/>
    <mergeCell ref="P58:P59"/>
    <mergeCell ref="Q58:Q59"/>
    <mergeCell ref="R58:R59"/>
    <mergeCell ref="B62:C62"/>
    <mergeCell ref="D62:E62"/>
    <mergeCell ref="F62:G62"/>
    <mergeCell ref="I62:J62"/>
    <mergeCell ref="K62:L62"/>
    <mergeCell ref="O62:P62"/>
    <mergeCell ref="O60:Q60"/>
    <mergeCell ref="W56:W57"/>
    <mergeCell ref="B57:C57"/>
    <mergeCell ref="D57:E57"/>
    <mergeCell ref="F57:G57"/>
    <mergeCell ref="I57:J57"/>
    <mergeCell ref="K57:L57"/>
    <mergeCell ref="S58:U59"/>
    <mergeCell ref="V58:V59"/>
    <mergeCell ref="W58:W59"/>
    <mergeCell ref="B58:C58"/>
    <mergeCell ref="D58:E58"/>
    <mergeCell ref="F58:G58"/>
    <mergeCell ref="I58:J58"/>
    <mergeCell ref="K58:L58"/>
    <mergeCell ref="O58:O59"/>
    <mergeCell ref="B59:C59"/>
    <mergeCell ref="D59:E59"/>
    <mergeCell ref="F59:G59"/>
    <mergeCell ref="I59:J59"/>
    <mergeCell ref="K59:L59"/>
    <mergeCell ref="B56:C56"/>
    <mergeCell ref="D56:E56"/>
    <mergeCell ref="F56:G56"/>
    <mergeCell ref="I56:J56"/>
    <mergeCell ref="Q56:Q57"/>
    <mergeCell ref="R56:R57"/>
    <mergeCell ref="S56:U57"/>
    <mergeCell ref="V56:V57"/>
    <mergeCell ref="A15:A16"/>
    <mergeCell ref="B15:B16"/>
    <mergeCell ref="C15:C16"/>
    <mergeCell ref="D15:E15"/>
    <mergeCell ref="F15:F16"/>
    <mergeCell ref="G15:G16"/>
    <mergeCell ref="K56:L56"/>
    <mergeCell ref="O56:O57"/>
    <mergeCell ref="P56:P57"/>
    <mergeCell ref="U15:U16"/>
    <mergeCell ref="V15:V16"/>
    <mergeCell ref="O15:O16"/>
    <mergeCell ref="P15:P16"/>
    <mergeCell ref="Q15:Q16"/>
    <mergeCell ref="R15:R16"/>
    <mergeCell ref="S15:S16"/>
    <mergeCell ref="T15:T16"/>
    <mergeCell ref="AG15:AG16"/>
    <mergeCell ref="AD15:AD16"/>
    <mergeCell ref="AF15:AF16"/>
    <mergeCell ref="S55:U55"/>
    <mergeCell ref="W15:Z15"/>
    <mergeCell ref="AA15:AA16"/>
    <mergeCell ref="AB15:AB16"/>
    <mergeCell ref="AC15:AC16"/>
    <mergeCell ref="B1:F4"/>
    <mergeCell ref="G1:R2"/>
    <mergeCell ref="G3:R4"/>
    <mergeCell ref="L5:N5"/>
    <mergeCell ref="T5:W5"/>
    <mergeCell ref="G6:H7"/>
    <mergeCell ref="T6:U6"/>
    <mergeCell ref="J15:J16"/>
    <mergeCell ref="K15:K16"/>
    <mergeCell ref="L15:M15"/>
    <mergeCell ref="N15:N16"/>
    <mergeCell ref="H15:H16"/>
    <mergeCell ref="I15:I16"/>
    <mergeCell ref="D54:M54"/>
    <mergeCell ref="W14:Z14"/>
  </mergeCells>
  <conditionalFormatting sqref="B17:B52">
    <cfRule type="duplicateValues" dxfId="277" priority="4"/>
    <cfRule type="duplicateValues" dxfId="276" priority="5"/>
  </conditionalFormatting>
  <conditionalFormatting sqref="B17:B52">
    <cfRule type="duplicateValues" dxfId="275" priority="6"/>
  </conditionalFormatting>
  <conditionalFormatting sqref="B17:B52">
    <cfRule type="duplicateValues" dxfId="274" priority="7"/>
    <cfRule type="duplicateValues" dxfId="273" priority="8"/>
    <cfRule type="duplicateValues" dxfId="272" priority="9"/>
    <cfRule type="duplicateValues" dxfId="271" priority="10"/>
    <cfRule type="duplicateValues" dxfId="270" priority="11"/>
  </conditionalFormatting>
  <conditionalFormatting sqref="C17:C52">
    <cfRule type="duplicateValues" dxfId="269" priority="12"/>
    <cfRule type="duplicateValues" dxfId="268" priority="13"/>
  </conditionalFormatting>
  <conditionalFormatting sqref="C17:C52">
    <cfRule type="duplicateValues" dxfId="267" priority="14"/>
  </conditionalFormatting>
  <conditionalFormatting sqref="C17:C52">
    <cfRule type="duplicateValues" dxfId="266" priority="15"/>
    <cfRule type="duplicateValues" dxfId="265" priority="16"/>
    <cfRule type="duplicateValues" dxfId="264" priority="17"/>
    <cfRule type="duplicateValues" dxfId="263" priority="18"/>
    <cfRule type="duplicateValues" dxfId="262" priority="19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61" priority="1">
      <formula>$I17&lt;&gt;$I$14</formula>
    </cfRule>
    <cfRule type="expression" dxfId="260" priority="2">
      <formula>$I17=$I$14</formula>
    </cfRule>
  </conditionalFormatting>
  <pageMargins left="0.17" right="0.17" top="0.17" bottom="0.17" header="0.17" footer="0.17"/>
  <pageSetup scale="39" orientation="landscape" horizontalDpi="4294967295" verticalDpi="4294967295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Z151"/>
  <sheetViews>
    <sheetView view="pageBreakPreview" topLeftCell="A19" zoomScale="70" zoomScaleNormal="85" zoomScaleSheetLayoutView="70" workbookViewId="0">
      <selection activeCell="O15" sqref="O15:O16"/>
    </sheetView>
  </sheetViews>
  <sheetFormatPr defaultColWidth="9.125" defaultRowHeight="14.25"/>
  <cols>
    <col min="1" max="1" width="9.125" style="12"/>
    <col min="2" max="2" width="15.875" style="12" customWidth="1"/>
    <col min="3" max="3" width="15" style="8" customWidth="1"/>
    <col min="4" max="4" width="9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9.25" style="12" customWidth="1"/>
    <col min="10" max="10" width="11.375" style="12" customWidth="1"/>
    <col min="11" max="11" width="12" style="12" customWidth="1"/>
    <col min="12" max="12" width="11" style="12" customWidth="1"/>
    <col min="13" max="13" width="10.375" style="12" customWidth="1"/>
    <col min="14" max="14" width="23" style="12" customWidth="1"/>
    <col min="15" max="15" width="14.125" style="12" customWidth="1"/>
    <col min="16" max="16" width="10.625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5.125" style="12" customWidth="1"/>
    <col min="22" max="22" width="16.875" style="12" customWidth="1"/>
    <col min="23" max="23" width="9.25" style="12" customWidth="1"/>
    <col min="24" max="25" width="10.25" style="12" customWidth="1"/>
    <col min="26" max="26" width="10.875" style="12" customWidth="1"/>
    <col min="27" max="16384" width="9.125" style="12"/>
  </cols>
  <sheetData>
    <row r="1" spans="1:26" s="4" customFormat="1" ht="15.95" customHeight="1">
      <c r="B1" s="500"/>
      <c r="C1" s="501"/>
      <c r="D1" s="501"/>
      <c r="E1" s="501"/>
      <c r="F1" s="502"/>
      <c r="G1" s="509" t="s">
        <v>108</v>
      </c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</row>
    <row r="2" spans="1:26" s="4" customFormat="1" ht="15.95" customHeight="1">
      <c r="B2" s="503"/>
      <c r="C2" s="504"/>
      <c r="D2" s="504"/>
      <c r="E2" s="504"/>
      <c r="F2" s="505"/>
      <c r="G2" s="511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</row>
    <row r="3" spans="1:26" s="4" customFormat="1" ht="15.95" customHeight="1">
      <c r="B3" s="503"/>
      <c r="C3" s="504"/>
      <c r="D3" s="504"/>
      <c r="E3" s="504"/>
      <c r="F3" s="505"/>
      <c r="G3" s="511" t="s">
        <v>109</v>
      </c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</row>
    <row r="4" spans="1:26" s="4" customFormat="1" ht="15.95" customHeight="1" thickBot="1">
      <c r="B4" s="506"/>
      <c r="C4" s="507"/>
      <c r="D4" s="507"/>
      <c r="E4" s="507"/>
      <c r="F4" s="508"/>
      <c r="G4" s="513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</row>
    <row r="5" spans="1:26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 t="str">
        <f>'1-1Y-2H-3N-BK-CTR-CUP-PRA680'!L5</f>
        <v>722164-722168-722170-722174-722178</v>
      </c>
      <c r="K5" s="32"/>
      <c r="L5" s="530">
        <f>B17</f>
        <v>722164</v>
      </c>
      <c r="M5" s="530"/>
      <c r="N5" s="530"/>
      <c r="O5" s="77"/>
      <c r="P5" s="30"/>
      <c r="T5" s="491" t="s">
        <v>158</v>
      </c>
      <c r="U5" s="491"/>
      <c r="V5" s="491"/>
      <c r="W5" s="491"/>
      <c r="X5" s="27"/>
      <c r="Y5" s="27"/>
      <c r="Z5" s="27"/>
    </row>
    <row r="6" spans="1:26" s="33" customFormat="1" ht="37.5" customHeight="1">
      <c r="B6" s="33" t="s">
        <v>28</v>
      </c>
      <c r="C6" s="28"/>
      <c r="D6" s="28"/>
      <c r="E6" s="34" t="s">
        <v>25</v>
      </c>
      <c r="G6" s="495" t="s">
        <v>110</v>
      </c>
      <c r="H6" s="495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44586</v>
      </c>
      <c r="T6" s="494" t="s">
        <v>69</v>
      </c>
      <c r="U6" s="494"/>
      <c r="V6" s="36" t="s">
        <v>0</v>
      </c>
      <c r="W6" s="36" t="s">
        <v>5</v>
      </c>
      <c r="X6" s="27"/>
      <c r="Y6" s="27"/>
      <c r="Z6" s="27"/>
    </row>
    <row r="7" spans="1:26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495"/>
      <c r="H7" s="495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93" t="str">
        <f>'1-1Y-2H-3N-BK-CTR-CUP-PRA680'!T7</f>
        <v>2J</v>
      </c>
      <c r="U7" s="93" t="str">
        <f>'1-1Y-2H-3N-BK-CTR-CUP-PRA680'!U7</f>
        <v>Ger</v>
      </c>
      <c r="V7" s="94" t="str">
        <f>'1-1Y-2H-3N-BK-CTR-CUP-PRA680'!V7</f>
        <v>CTRLI</v>
      </c>
      <c r="W7" s="94">
        <f>'1-1Y-2H-3N-BK-CTR-CUP-PRA680'!W7</f>
        <v>1</v>
      </c>
    </row>
    <row r="8" spans="1:26" s="33" customFormat="1" ht="21.75" customHeight="1">
      <c r="B8" s="33" t="s">
        <v>29</v>
      </c>
      <c r="C8" s="28"/>
      <c r="D8" s="28"/>
      <c r="E8" s="57" t="str">
        <f>LEFT(I17,6)</f>
        <v>EM1038</v>
      </c>
      <c r="F8" s="33" t="e">
        <f>+VLOOKUP(E8,[3]Sheet1!$A:$B,2,0)</f>
        <v>#N/A</v>
      </c>
      <c r="I8" s="35" t="s">
        <v>36</v>
      </c>
      <c r="L8" s="34" t="str">
        <f>'1-1Y-2H-3N-BK-CTR-CUP-PRA680'!L8</f>
        <v>DF3385</v>
      </c>
      <c r="O8" s="57" t="s">
        <v>162</v>
      </c>
      <c r="P8" s="35"/>
      <c r="R8" s="35"/>
      <c r="S8" s="56">
        <f>'1-1Y-2H-3N-BK-CTR-CUP-PRA680'!S8</f>
        <v>44576</v>
      </c>
      <c r="T8" s="93" t="str">
        <f>'1-1Y-2H-3N-BK-CTR-CUP-PRA680'!T8</f>
        <v>3R</v>
      </c>
      <c r="U8" s="93" t="str">
        <f>'1-1Y-2H-3N-BK-CTR-CUP-PRA680'!U8</f>
        <v>Ger</v>
      </c>
      <c r="V8" s="94" t="str">
        <f>'1-1Y-2H-3N-BK-CTR-CUP-PRA680'!V8</f>
        <v>CUPLI</v>
      </c>
      <c r="W8" s="94">
        <f>'1-1Y-2H-3N-BK-CTR-CUP-PRA680'!W8</f>
        <v>2</v>
      </c>
    </row>
    <row r="9" spans="1:26" s="33" customFormat="1" ht="21.75" customHeight="1">
      <c r="B9" s="33" t="s">
        <v>7</v>
      </c>
      <c r="C9" s="28"/>
      <c r="D9" s="28"/>
      <c r="E9" s="57">
        <f>VLOOKUP(E8,Table35[[fabric code]:[fabric width]],6,0)</f>
        <v>4.5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93" t="str">
        <f>'1-1Y-2H-3N-BK-CTR-CUP-PRA680'!T9</f>
        <v>5K</v>
      </c>
      <c r="U9" s="93" t="str">
        <f>'1-1Y-2H-3N-BK-CTR-CUP-PRA680'!U9</f>
        <v>Ger</v>
      </c>
      <c r="V9" s="94" t="str">
        <f>'1-1Y-2H-3N-BK-CTR-CUP-PRA680'!V9</f>
        <v>STR</v>
      </c>
      <c r="W9" s="94">
        <f>'1-1Y-2H-3N-BK-CTR-CUP-PRA680'!W9</f>
        <v>2</v>
      </c>
    </row>
    <row r="10" spans="1:26" s="33" customFormat="1" ht="21.75" customHeight="1">
      <c r="B10" s="33" t="s">
        <v>30</v>
      </c>
      <c r="C10" s="28"/>
      <c r="D10" s="28"/>
      <c r="E10" s="34">
        <f>+E9</f>
        <v>4.5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face-manual/Die</v>
      </c>
      <c r="N10" s="35"/>
      <c r="O10" s="35"/>
      <c r="P10" s="35"/>
      <c r="Q10" s="74"/>
      <c r="T10" s="148" t="str">
        <f>'1-1Y-2H-3N-BK-CTR-CUP-PRA680'!T10</f>
        <v>6W</v>
      </c>
      <c r="U10" s="148" t="str">
        <f>'1-1Y-2H-3N-BK-CTR-CUP-PRA680'!U10</f>
        <v>Die</v>
      </c>
      <c r="V10" s="149" t="str">
        <f>'1-1Y-2H-3N-BK-CTR-CUP-PRA680'!V10</f>
        <v>STPLA</v>
      </c>
      <c r="W10" s="149">
        <f>'1-1Y-2H-3N-BK-CTR-CUP-PRA680'!W10</f>
        <v>2</v>
      </c>
    </row>
    <row r="11" spans="1:26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+T10</f>
        <v>6W</v>
      </c>
      <c r="M11" s="33" t="str">
        <f>VLOOKUP(L11,T7:W13,3,0)</f>
        <v>STPLA</v>
      </c>
      <c r="N11" s="35"/>
      <c r="O11" s="427"/>
      <c r="P11" s="427"/>
      <c r="Q11" s="427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26" s="33" customFormat="1" ht="27" customHeight="1">
      <c r="B12" s="33" t="s">
        <v>31</v>
      </c>
      <c r="C12" s="28"/>
      <c r="D12" s="28"/>
      <c r="E12" s="38">
        <f>VLOOKUP($L$11,BOL!$A:$B,2,0)</f>
        <v>0</v>
      </c>
      <c r="F12" s="33" t="s">
        <v>33</v>
      </c>
      <c r="G12" s="33" t="str">
        <f>"Code: "&amp;VLOOKUP(L11,BOL!$A:$C,3,0)</f>
        <v xml:space="preserve">Code: </v>
      </c>
      <c r="I12" s="35" t="s">
        <v>39</v>
      </c>
      <c r="L12" s="33">
        <f>VLOOKUP(L11,T7:W12,4,0)</f>
        <v>2</v>
      </c>
      <c r="N12" s="35"/>
      <c r="O12" s="427"/>
      <c r="P12" s="427"/>
      <c r="Q12" s="427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26" s="33" customFormat="1" ht="21.75" customHeight="1">
      <c r="B13" s="33" t="s">
        <v>159</v>
      </c>
      <c r="C13" s="28"/>
      <c r="D13" s="28"/>
      <c r="E13" s="38">
        <f>VLOOKUP($L$11,BOL!$A:$D,4,0)</f>
        <v>7.9559999999999992E-2</v>
      </c>
      <c r="F13" s="33" t="s">
        <v>33</v>
      </c>
      <c r="G13" s="33" t="str">
        <f>"Code: "&amp;VLOOKUP(L11,BOL!$A:$E,5,0)</f>
        <v>Code: H01</v>
      </c>
      <c r="I13" s="35" t="s">
        <v>172</v>
      </c>
      <c r="L13" s="34">
        <f>+'1-1Y-2H-3N-BK-CTR-CUP-PRA680'!L13</f>
        <v>0</v>
      </c>
      <c r="T13" s="93" t="s">
        <v>20</v>
      </c>
      <c r="U13" s="94"/>
      <c r="V13" s="95"/>
      <c r="W13" s="95">
        <f>SUM(W7:W12)</f>
        <v>14</v>
      </c>
    </row>
    <row r="14" spans="1:26" s="33" customFormat="1" ht="21.75" customHeight="1">
      <c r="C14" s="28"/>
      <c r="D14" s="28"/>
      <c r="E14" s="38"/>
      <c r="I14" s="190" t="str">
        <f>+I17</f>
        <v>EM1038-ZCA</v>
      </c>
      <c r="L14" s="34"/>
      <c r="T14" s="93"/>
      <c r="U14" s="94"/>
      <c r="V14" s="95"/>
      <c r="W14" s="95"/>
    </row>
    <row r="15" spans="1:26" s="2" customFormat="1" ht="33" customHeight="1">
      <c r="A15" s="487" t="s">
        <v>70</v>
      </c>
      <c r="B15" s="492" t="s">
        <v>14</v>
      </c>
      <c r="C15" s="492" t="s">
        <v>77</v>
      </c>
      <c r="D15" s="496" t="s">
        <v>78</v>
      </c>
      <c r="E15" s="497"/>
      <c r="F15" s="493" t="s">
        <v>151</v>
      </c>
      <c r="G15" s="493" t="s">
        <v>152</v>
      </c>
      <c r="H15" s="493" t="s">
        <v>153</v>
      </c>
      <c r="I15" s="493" t="s">
        <v>154</v>
      </c>
      <c r="J15" s="493" t="s">
        <v>155</v>
      </c>
      <c r="K15" s="493" t="s">
        <v>83</v>
      </c>
      <c r="L15" s="493" t="s">
        <v>50</v>
      </c>
      <c r="M15" s="493"/>
      <c r="N15" s="493" t="s">
        <v>48</v>
      </c>
      <c r="O15" s="493" t="s">
        <v>79</v>
      </c>
      <c r="P15" s="493" t="s">
        <v>80</v>
      </c>
      <c r="Q15" s="493" t="s">
        <v>59</v>
      </c>
      <c r="R15" s="493" t="s">
        <v>81</v>
      </c>
      <c r="S15" s="493" t="s">
        <v>82</v>
      </c>
      <c r="T15" s="493" t="s">
        <v>49</v>
      </c>
      <c r="U15" s="493" t="s">
        <v>156</v>
      </c>
      <c r="V15" s="493" t="s">
        <v>157</v>
      </c>
      <c r="W15" s="482" t="s">
        <v>24</v>
      </c>
      <c r="X15" s="483"/>
      <c r="Y15" s="483"/>
      <c r="Z15" s="484"/>
    </row>
    <row r="16" spans="1:26" s="2" customFormat="1" ht="79.5" customHeight="1">
      <c r="A16" s="487"/>
      <c r="B16" s="492"/>
      <c r="C16" s="492"/>
      <c r="D16" s="239" t="s">
        <v>185</v>
      </c>
      <c r="E16" s="239" t="s">
        <v>0</v>
      </c>
      <c r="F16" s="492"/>
      <c r="G16" s="493"/>
      <c r="H16" s="493"/>
      <c r="I16" s="493"/>
      <c r="J16" s="493"/>
      <c r="K16" s="493"/>
      <c r="L16" s="191" t="s">
        <v>47</v>
      </c>
      <c r="M16" s="191" t="s">
        <v>20</v>
      </c>
      <c r="N16" s="493"/>
      <c r="O16" s="493"/>
      <c r="P16" s="493"/>
      <c r="Q16" s="493"/>
      <c r="R16" s="493"/>
      <c r="S16" s="493"/>
      <c r="T16" s="493"/>
      <c r="U16" s="493"/>
      <c r="V16" s="493"/>
      <c r="W16" s="230" t="s">
        <v>168</v>
      </c>
      <c r="X16" s="226" t="s">
        <v>169</v>
      </c>
      <c r="Y16" s="226" t="s">
        <v>170</v>
      </c>
      <c r="Z16" s="226" t="s">
        <v>171</v>
      </c>
    </row>
    <row r="17" spans="1:26" s="79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39" t="str">
        <f>'1-1Y-2H-3N-BK-CTR-CUP-PRA680'!D17</f>
        <v>40C</v>
      </c>
      <c r="E17" s="39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3" t="str">
        <f>'1-1Y-2H-3N-BK-CTR-CUP-PRA680'!H17</f>
        <v>NB3385-XBK</v>
      </c>
      <c r="I17" s="368" t="str">
        <f>VLOOKUP(H17,TCVSD[],MATCH($L$11,TCVSD[#Headers],0),0)</f>
        <v>EM1038-ZCA</v>
      </c>
      <c r="J17" s="107">
        <f>VLOOKUP($L$11,Table35[[SPREAD CODE]:[ply]],6,0)</f>
        <v>2</v>
      </c>
      <c r="K17" s="39">
        <f>VLOOKUP(LEFT(H17,6)&amp;D17,Ydz[],MATCH($L$11,Ydz[#Headers],0),0)</f>
        <v>1.859</v>
      </c>
      <c r="L17" s="106">
        <f>((F17)*12)/J17</f>
        <v>144</v>
      </c>
      <c r="M17" s="107">
        <f>IFERROR(ROUNDUP(L17,0),0)</f>
        <v>144</v>
      </c>
      <c r="N17" s="81" t="s">
        <v>106</v>
      </c>
      <c r="O17" s="39">
        <f>L17/12*K17</f>
        <v>22.308</v>
      </c>
      <c r="P17" s="39">
        <f>IFERROR(O17*J17,0)</f>
        <v>44.616</v>
      </c>
      <c r="Q17" s="108">
        <f>+P53</f>
        <v>267.69599999999997</v>
      </c>
      <c r="R17" s="109"/>
      <c r="S17" s="109"/>
      <c r="T17" s="110"/>
      <c r="U17" s="108">
        <f t="shared" ref="U17:U25" si="0">F17*$E$12</f>
        <v>0</v>
      </c>
      <c r="V17" s="108">
        <f t="shared" ref="V17:V25" si="1">F17*$E$13</f>
        <v>1.9094399999999998</v>
      </c>
      <c r="W17" s="200"/>
      <c r="X17" s="200"/>
      <c r="Y17" s="200"/>
      <c r="Z17" s="200">
        <f>+Y17*J17</f>
        <v>0</v>
      </c>
    </row>
    <row r="18" spans="1:26" s="79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39" t="str">
        <f>'1-1Y-2H-3N-BK-CTR-CUP-PRA680'!D18</f>
        <v>36D</v>
      </c>
      <c r="E18" s="39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3" t="str">
        <f>'1-1Y-2H-3N-BK-CTR-CUP-PRA680'!H18</f>
        <v>NB3385-XBK</v>
      </c>
      <c r="I18" s="368" t="str">
        <f>VLOOKUP(H18,TCVSD[],MATCH($L$11,TCVSD[#Headers],0),0)</f>
        <v>EM1038-ZCA</v>
      </c>
      <c r="J18" s="107">
        <f>VLOOKUP($L$11,Table35[[SPREAD CODE]:[ply]],6,0)</f>
        <v>2</v>
      </c>
      <c r="K18" s="39">
        <f>VLOOKUP(LEFT(H18,6)&amp;D18,Ydz[],MATCH($L$11,Ydz[#Headers],0),0)</f>
        <v>1.859</v>
      </c>
      <c r="L18" s="106">
        <f t="shared" ref="L18:L25" si="2">((F18)*12)/J18</f>
        <v>126</v>
      </c>
      <c r="M18" s="107">
        <f t="shared" ref="M18:M52" si="3">IFERROR(ROUNDUP(L18,0),0)</f>
        <v>126</v>
      </c>
      <c r="N18" s="81" t="s">
        <v>106</v>
      </c>
      <c r="O18" s="39">
        <f t="shared" ref="O18:O25" si="4">L18/12*K18</f>
        <v>19.519500000000001</v>
      </c>
      <c r="P18" s="39">
        <f t="shared" ref="P18:P25" si="5">IFERROR(O18*J18,0)</f>
        <v>39.039000000000001</v>
      </c>
      <c r="Q18" s="82"/>
      <c r="R18" s="82"/>
      <c r="S18" s="82"/>
      <c r="T18" s="111"/>
      <c r="U18" s="108">
        <f t="shared" si="0"/>
        <v>0</v>
      </c>
      <c r="V18" s="108">
        <f t="shared" si="1"/>
        <v>1.6707599999999998</v>
      </c>
      <c r="W18" s="200"/>
      <c r="X18" s="200"/>
      <c r="Y18" s="200"/>
      <c r="Z18" s="200"/>
    </row>
    <row r="19" spans="1:26" s="79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39" t="str">
        <f>'1-1Y-2H-3N-BK-CTR-CUP-PRA680'!D19</f>
        <v>38D</v>
      </c>
      <c r="E19" s="39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3" t="str">
        <f>'1-1Y-2H-3N-BK-CTR-CUP-PRA680'!H19</f>
        <v>NB3385-XBK</v>
      </c>
      <c r="I19" s="368" t="str">
        <f>VLOOKUP(H19,TCVSD[],MATCH($L$11,TCVSD[#Headers],0),0)</f>
        <v>EM1038-ZCA</v>
      </c>
      <c r="J19" s="107">
        <f>VLOOKUP($L$11,Table35[[SPREAD CODE]:[ply]],6,0)</f>
        <v>2</v>
      </c>
      <c r="K19" s="39">
        <f>VLOOKUP(LEFT(H19,6)&amp;D19,Ydz[],MATCH($L$11,Ydz[#Headers],0),0)</f>
        <v>1.859</v>
      </c>
      <c r="L19" s="106">
        <f t="shared" si="2"/>
        <v>162</v>
      </c>
      <c r="M19" s="107">
        <f t="shared" si="3"/>
        <v>162</v>
      </c>
      <c r="N19" s="81" t="s">
        <v>106</v>
      </c>
      <c r="O19" s="39">
        <f t="shared" si="4"/>
        <v>25.096499999999999</v>
      </c>
      <c r="P19" s="39">
        <f t="shared" si="5"/>
        <v>50.192999999999998</v>
      </c>
      <c r="Q19" s="82"/>
      <c r="R19" s="82"/>
      <c r="S19" s="82"/>
      <c r="T19" s="111"/>
      <c r="U19" s="108">
        <f t="shared" si="0"/>
        <v>0</v>
      </c>
      <c r="V19" s="108">
        <f t="shared" si="1"/>
        <v>2.1481199999999996</v>
      </c>
      <c r="W19" s="200"/>
      <c r="X19" s="200"/>
      <c r="Y19" s="200"/>
      <c r="Z19" s="200"/>
    </row>
    <row r="20" spans="1:26" s="79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39" t="str">
        <f>'1-1Y-2H-3N-BK-CTR-CUP-PRA680'!D20</f>
        <v>42D</v>
      </c>
      <c r="E20" s="39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3" t="str">
        <f>'1-1Y-2H-3N-BK-CTR-CUP-PRA680'!H20</f>
        <v>NB3385-XBK</v>
      </c>
      <c r="I20" s="368" t="str">
        <f>VLOOKUP(H20,TCVSD[],MATCH($L$11,TCVSD[#Headers],0),0)</f>
        <v>EM1038-ZCA</v>
      </c>
      <c r="J20" s="107">
        <f>VLOOKUP($L$11,Table35[[SPREAD CODE]:[ply]],6,0)</f>
        <v>2</v>
      </c>
      <c r="K20" s="39">
        <f>VLOOKUP(LEFT(H20,6)&amp;D20,Ydz[],MATCH($L$11,Ydz[#Headers],0),0)</f>
        <v>1.859</v>
      </c>
      <c r="L20" s="106">
        <f t="shared" si="2"/>
        <v>90</v>
      </c>
      <c r="M20" s="107">
        <f t="shared" si="3"/>
        <v>90</v>
      </c>
      <c r="N20" s="81" t="s">
        <v>106</v>
      </c>
      <c r="O20" s="39">
        <f t="shared" si="4"/>
        <v>13.942499999999999</v>
      </c>
      <c r="P20" s="39">
        <f t="shared" si="5"/>
        <v>27.884999999999998</v>
      </c>
      <c r="Q20" s="82"/>
      <c r="R20" s="82"/>
      <c r="S20" s="82"/>
      <c r="T20" s="111"/>
      <c r="U20" s="108">
        <f t="shared" si="0"/>
        <v>0</v>
      </c>
      <c r="V20" s="108">
        <f t="shared" si="1"/>
        <v>1.1933999999999998</v>
      </c>
      <c r="W20" s="200"/>
      <c r="X20" s="200"/>
      <c r="Y20" s="200"/>
      <c r="Z20" s="200"/>
    </row>
    <row r="21" spans="1:26" s="79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39" t="str">
        <f>'1-1Y-2H-3N-BK-CTR-CUP-PRA680'!D21</f>
        <v>36DD</v>
      </c>
      <c r="E21" s="39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3" t="str">
        <f>'1-1Y-2H-3N-BK-CTR-CUP-PRA680'!H21</f>
        <v>NB3385-XBK</v>
      </c>
      <c r="I21" s="368" t="str">
        <f>VLOOKUP(H21,TCVSD[],MATCH($L$11,TCVSD[#Headers],0),0)</f>
        <v>EM1038-ZCA</v>
      </c>
      <c r="J21" s="107">
        <f>VLOOKUP($L$11,Table35[[SPREAD CODE]:[ply]],6,0)</f>
        <v>2</v>
      </c>
      <c r="K21" s="39">
        <f>VLOOKUP(LEFT(H21,6)&amp;D21,Ydz[],MATCH($L$11,Ydz[#Headers],0),0)</f>
        <v>1.859</v>
      </c>
      <c r="L21" s="106">
        <f t="shared" si="2"/>
        <v>144</v>
      </c>
      <c r="M21" s="107">
        <f t="shared" si="3"/>
        <v>144</v>
      </c>
      <c r="N21" s="81" t="s">
        <v>106</v>
      </c>
      <c r="O21" s="39">
        <f t="shared" si="4"/>
        <v>22.308</v>
      </c>
      <c r="P21" s="39">
        <f t="shared" si="5"/>
        <v>44.616</v>
      </c>
      <c r="Q21" s="82"/>
      <c r="R21" s="82"/>
      <c r="S21" s="82"/>
      <c r="T21" s="111"/>
      <c r="U21" s="108">
        <f t="shared" si="0"/>
        <v>0</v>
      </c>
      <c r="V21" s="108">
        <f t="shared" si="1"/>
        <v>1.9094399999999998</v>
      </c>
      <c r="W21" s="200"/>
      <c r="X21" s="200"/>
      <c r="Y21" s="200"/>
      <c r="Z21" s="200"/>
    </row>
    <row r="22" spans="1:26" s="79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39" t="str">
        <f>'1-1Y-2H-3N-BK-CTR-CUP-PRA680'!D22</f>
        <v>38DD</v>
      </c>
      <c r="E22" s="39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3" t="str">
        <f>'1-1Y-2H-3N-BK-CTR-CUP-PRA680'!H22</f>
        <v>NB3385-XBK</v>
      </c>
      <c r="I22" s="368" t="str">
        <f>VLOOKUP(H22,TCVSD[],MATCH($L$11,TCVSD[#Headers],0),0)</f>
        <v>EM1038-ZCA</v>
      </c>
      <c r="J22" s="107">
        <f>VLOOKUP($L$11,Table35[[SPREAD CODE]:[ply]],6,0)</f>
        <v>2</v>
      </c>
      <c r="K22" s="39">
        <f>VLOOKUP(LEFT(H22,6)&amp;D22,Ydz[],MATCH($L$11,Ydz[#Headers],0),0)</f>
        <v>1.859</v>
      </c>
      <c r="L22" s="106">
        <f t="shared" si="2"/>
        <v>198</v>
      </c>
      <c r="M22" s="107">
        <f t="shared" si="3"/>
        <v>198</v>
      </c>
      <c r="N22" s="81" t="s">
        <v>106</v>
      </c>
      <c r="O22" s="39">
        <f t="shared" si="4"/>
        <v>30.673500000000001</v>
      </c>
      <c r="P22" s="39">
        <f t="shared" si="5"/>
        <v>61.347000000000001</v>
      </c>
      <c r="Q22" s="82"/>
      <c r="R22" s="82"/>
      <c r="S22" s="82"/>
      <c r="T22" s="111"/>
      <c r="U22" s="108">
        <f t="shared" si="0"/>
        <v>0</v>
      </c>
      <c r="V22" s="108">
        <f t="shared" si="1"/>
        <v>2.6254799999999996</v>
      </c>
      <c r="W22" s="200"/>
      <c r="X22" s="200"/>
      <c r="Y22" s="200"/>
      <c r="Z22" s="200"/>
    </row>
    <row r="23" spans="1:26" s="79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39" t="e">
        <f>'1-1Y-2H-3N-BK-CTR-CUP-PRA680'!D23</f>
        <v>#N/A</v>
      </c>
      <c r="E23" s="39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3" t="e">
        <f>'1-1Y-2H-3N-BK-CTR-CUP-PRA680'!H23</f>
        <v>#N/A</v>
      </c>
      <c r="I23" s="368" t="e">
        <f>VLOOKUP(H23,TCVSD[],MATCH($L$11,TCVSD[#Headers],0),0)</f>
        <v>#N/A</v>
      </c>
      <c r="J23" s="107">
        <f>VLOOKUP($L$11,Table35[[SPREAD CODE]:[ply]],6,0)</f>
        <v>2</v>
      </c>
      <c r="K23" s="39" t="e">
        <f>VLOOKUP(LEFT(H23,6)&amp;D23,Ydz[],MATCH($L$11,Ydz[#Headers],0),0)</f>
        <v>#N/A</v>
      </c>
      <c r="L23" s="106" t="e">
        <f t="shared" si="2"/>
        <v>#N/A</v>
      </c>
      <c r="M23" s="107">
        <f t="shared" si="3"/>
        <v>0</v>
      </c>
      <c r="N23" s="81" t="s">
        <v>106</v>
      </c>
      <c r="O23" s="39" t="e">
        <f t="shared" si="4"/>
        <v>#N/A</v>
      </c>
      <c r="P23" s="39">
        <f t="shared" si="5"/>
        <v>0</v>
      </c>
      <c r="Q23" s="82"/>
      <c r="R23" s="82"/>
      <c r="S23" s="82"/>
      <c r="T23" s="111"/>
      <c r="U23" s="108" t="e">
        <f t="shared" si="0"/>
        <v>#N/A</v>
      </c>
      <c r="V23" s="108" t="e">
        <f t="shared" si="1"/>
        <v>#N/A</v>
      </c>
      <c r="W23" s="200"/>
      <c r="X23" s="200"/>
      <c r="Y23" s="200"/>
      <c r="Z23" s="200"/>
    </row>
    <row r="24" spans="1:26" s="79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39" t="e">
        <f>'1-1Y-2H-3N-BK-CTR-CUP-PRA680'!D24</f>
        <v>#N/A</v>
      </c>
      <c r="E24" s="39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3" t="e">
        <f>'1-1Y-2H-3N-BK-CTR-CUP-PRA680'!H24</f>
        <v>#N/A</v>
      </c>
      <c r="I24" s="368" t="e">
        <f>VLOOKUP(H24,TCVSD[],MATCH($L$11,TCVSD[#Headers],0),0)</f>
        <v>#N/A</v>
      </c>
      <c r="J24" s="107">
        <f>VLOOKUP($L$11,Table35[[SPREAD CODE]:[ply]],6,0)</f>
        <v>2</v>
      </c>
      <c r="K24" s="39" t="e">
        <f>VLOOKUP(LEFT(H24,6)&amp;D24,Ydz[],MATCH($L$11,Ydz[#Headers],0),0)</f>
        <v>#N/A</v>
      </c>
      <c r="L24" s="106" t="e">
        <f t="shared" si="2"/>
        <v>#N/A</v>
      </c>
      <c r="M24" s="107">
        <f t="shared" si="3"/>
        <v>0</v>
      </c>
      <c r="N24" s="81" t="s">
        <v>106</v>
      </c>
      <c r="O24" s="39" t="e">
        <f t="shared" si="4"/>
        <v>#N/A</v>
      </c>
      <c r="P24" s="39">
        <f t="shared" si="5"/>
        <v>0</v>
      </c>
      <c r="Q24" s="82"/>
      <c r="R24" s="82"/>
      <c r="S24" s="82"/>
      <c r="T24" s="111"/>
      <c r="U24" s="108" t="e">
        <f t="shared" si="0"/>
        <v>#N/A</v>
      </c>
      <c r="V24" s="108" t="e">
        <f t="shared" si="1"/>
        <v>#N/A</v>
      </c>
      <c r="W24" s="200"/>
      <c r="X24" s="200"/>
      <c r="Y24" s="200"/>
      <c r="Z24" s="200"/>
    </row>
    <row r="25" spans="1:26" s="79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39" t="e">
        <f>'1-1Y-2H-3N-BK-CTR-CUP-PRA680'!D25</f>
        <v>#N/A</v>
      </c>
      <c r="E25" s="39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3" t="e">
        <f>'1-1Y-2H-3N-BK-CTR-CUP-PRA680'!H25</f>
        <v>#N/A</v>
      </c>
      <c r="I25" s="368" t="e">
        <f>VLOOKUP(H25,TCVSD[],MATCH($L$11,TCVSD[#Headers],0),0)</f>
        <v>#N/A</v>
      </c>
      <c r="J25" s="107">
        <f>VLOOKUP($L$11,Table35[[SPREAD CODE]:[ply]],6,0)</f>
        <v>2</v>
      </c>
      <c r="K25" s="39" t="e">
        <f>VLOOKUP(LEFT(H25,6)&amp;D25,Ydz[],MATCH($L$11,Ydz[#Headers],0),0)</f>
        <v>#N/A</v>
      </c>
      <c r="L25" s="106" t="e">
        <f t="shared" si="2"/>
        <v>#N/A</v>
      </c>
      <c r="M25" s="107">
        <f t="shared" si="3"/>
        <v>0</v>
      </c>
      <c r="N25" s="81" t="s">
        <v>106</v>
      </c>
      <c r="O25" s="39" t="e">
        <f t="shared" si="4"/>
        <v>#N/A</v>
      </c>
      <c r="P25" s="39">
        <f t="shared" si="5"/>
        <v>0</v>
      </c>
      <c r="Q25" s="82"/>
      <c r="R25" s="82"/>
      <c r="S25" s="82"/>
      <c r="T25" s="111"/>
      <c r="U25" s="108" t="e">
        <f t="shared" si="0"/>
        <v>#N/A</v>
      </c>
      <c r="V25" s="108" t="e">
        <f t="shared" si="1"/>
        <v>#N/A</v>
      </c>
      <c r="W25" s="200"/>
      <c r="X25" s="200"/>
      <c r="Y25" s="200"/>
      <c r="Z25" s="200"/>
    </row>
    <row r="26" spans="1:26" s="79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39" t="e">
        <f>'1-1Y-2H-3N-BK-CTR-CUP-PRA680'!D26</f>
        <v>#N/A</v>
      </c>
      <c r="E26" s="39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3" t="e">
        <f>'1-1Y-2H-3N-BK-CTR-CUP-PRA680'!H26</f>
        <v>#N/A</v>
      </c>
      <c r="I26" s="368" t="e">
        <f>VLOOKUP(H26,TCVSD[],MATCH($L$11,TCVSD[#Headers],0),0)</f>
        <v>#N/A</v>
      </c>
      <c r="J26" s="107">
        <f>VLOOKUP($L$11,Table35[[SPREAD CODE]:[ply]],6,0)</f>
        <v>2</v>
      </c>
      <c r="K26" s="39" t="e">
        <f>VLOOKUP(LEFT(H26,6)&amp;D26,Ydz[],MATCH($L$11,Ydz[#Headers],0),0)</f>
        <v>#N/A</v>
      </c>
      <c r="L26" s="106" t="e">
        <f t="shared" ref="L26:L52" si="6">((F26)*12)/J26</f>
        <v>#N/A</v>
      </c>
      <c r="M26" s="107">
        <f t="shared" si="3"/>
        <v>0</v>
      </c>
      <c r="N26" s="81" t="s">
        <v>106</v>
      </c>
      <c r="O26" s="39" t="e">
        <f t="shared" ref="O26:O52" si="7">L26/12*K26</f>
        <v>#N/A</v>
      </c>
      <c r="P26" s="39">
        <f t="shared" ref="P26:P52" si="8">IFERROR(O26*J26,0)</f>
        <v>0</v>
      </c>
      <c r="Q26" s="82"/>
      <c r="R26" s="82"/>
      <c r="S26" s="82"/>
      <c r="T26" s="111"/>
      <c r="U26" s="108" t="e">
        <f t="shared" ref="U26:U52" si="9">F26*$E$12</f>
        <v>#N/A</v>
      </c>
      <c r="V26" s="108" t="e">
        <f t="shared" ref="V26:V52" si="10">F26*$E$13</f>
        <v>#N/A</v>
      </c>
      <c r="W26" s="200"/>
      <c r="X26" s="200"/>
      <c r="Y26" s="200"/>
      <c r="Z26" s="200"/>
    </row>
    <row r="27" spans="1:26" s="79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39" t="e">
        <f>'1-1Y-2H-3N-BK-CTR-CUP-PRA680'!D27</f>
        <v>#N/A</v>
      </c>
      <c r="E27" s="39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3" t="e">
        <f>'1-1Y-2H-3N-BK-CTR-CUP-PRA680'!H27</f>
        <v>#N/A</v>
      </c>
      <c r="I27" s="368" t="e">
        <f>VLOOKUP(H27,TCVSD[],MATCH($L$11,TCVSD[#Headers],0),0)</f>
        <v>#N/A</v>
      </c>
      <c r="J27" s="107">
        <f>VLOOKUP($L$11,Table35[[SPREAD CODE]:[ply]],6,0)</f>
        <v>2</v>
      </c>
      <c r="K27" s="39" t="e">
        <f>VLOOKUP(LEFT(H27,6)&amp;D27,Ydz[],MATCH($L$11,Ydz[#Headers],0),0)</f>
        <v>#N/A</v>
      </c>
      <c r="L27" s="106" t="e">
        <f t="shared" si="6"/>
        <v>#N/A</v>
      </c>
      <c r="M27" s="107">
        <f t="shared" si="3"/>
        <v>0</v>
      </c>
      <c r="N27" s="81" t="s">
        <v>106</v>
      </c>
      <c r="O27" s="39" t="e">
        <f t="shared" si="7"/>
        <v>#N/A</v>
      </c>
      <c r="P27" s="39">
        <f t="shared" si="8"/>
        <v>0</v>
      </c>
      <c r="Q27" s="82"/>
      <c r="R27" s="82"/>
      <c r="S27" s="82"/>
      <c r="T27" s="111"/>
      <c r="U27" s="108" t="e">
        <f t="shared" si="9"/>
        <v>#N/A</v>
      </c>
      <c r="V27" s="108" t="e">
        <f t="shared" si="10"/>
        <v>#N/A</v>
      </c>
      <c r="W27" s="200"/>
      <c r="X27" s="200"/>
      <c r="Y27" s="200"/>
      <c r="Z27" s="200"/>
    </row>
    <row r="28" spans="1:26" s="79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39" t="e">
        <f>'1-1Y-2H-3N-BK-CTR-CUP-PRA680'!D28</f>
        <v>#N/A</v>
      </c>
      <c r="E28" s="39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3" t="e">
        <f>'1-1Y-2H-3N-BK-CTR-CUP-PRA680'!H28</f>
        <v>#N/A</v>
      </c>
      <c r="I28" s="368" t="e">
        <f>VLOOKUP(H28,TCVSD[],MATCH($L$11,TCVSD[#Headers],0),0)</f>
        <v>#N/A</v>
      </c>
      <c r="J28" s="107">
        <f>VLOOKUP($L$11,Table35[[SPREAD CODE]:[ply]],6,0)</f>
        <v>2</v>
      </c>
      <c r="K28" s="39" t="e">
        <f>VLOOKUP(LEFT(H28,6)&amp;D28,Ydz[],MATCH($L$11,Ydz[#Headers],0),0)</f>
        <v>#N/A</v>
      </c>
      <c r="L28" s="106" t="e">
        <f t="shared" si="6"/>
        <v>#N/A</v>
      </c>
      <c r="M28" s="107">
        <f t="shared" si="3"/>
        <v>0</v>
      </c>
      <c r="N28" s="81" t="s">
        <v>106</v>
      </c>
      <c r="O28" s="39" t="e">
        <f t="shared" si="7"/>
        <v>#N/A</v>
      </c>
      <c r="P28" s="39">
        <f t="shared" si="8"/>
        <v>0</v>
      </c>
      <c r="Q28" s="82"/>
      <c r="R28" s="82"/>
      <c r="S28" s="82"/>
      <c r="T28" s="111"/>
      <c r="U28" s="108" t="e">
        <f t="shared" si="9"/>
        <v>#N/A</v>
      </c>
      <c r="V28" s="108" t="e">
        <f t="shared" si="10"/>
        <v>#N/A</v>
      </c>
      <c r="W28" s="200"/>
      <c r="X28" s="200"/>
      <c r="Y28" s="200"/>
      <c r="Z28" s="200"/>
    </row>
    <row r="29" spans="1:26" s="79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39" t="e">
        <f>'1-1Y-2H-3N-BK-CTR-CUP-PRA680'!D29</f>
        <v>#N/A</v>
      </c>
      <c r="E29" s="39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3" t="e">
        <f>'1-1Y-2H-3N-BK-CTR-CUP-PRA680'!H29</f>
        <v>#N/A</v>
      </c>
      <c r="I29" s="368" t="e">
        <f>VLOOKUP(H29,TCVSD[],MATCH($L$11,TCVSD[#Headers],0),0)</f>
        <v>#N/A</v>
      </c>
      <c r="J29" s="107">
        <f>VLOOKUP($L$11,Table35[[SPREAD CODE]:[ply]],6,0)</f>
        <v>2</v>
      </c>
      <c r="K29" s="39" t="e">
        <f>VLOOKUP(LEFT(H29,6)&amp;D29,Ydz[],MATCH($L$11,Ydz[#Headers],0),0)</f>
        <v>#N/A</v>
      </c>
      <c r="L29" s="106" t="e">
        <f t="shared" si="6"/>
        <v>#N/A</v>
      </c>
      <c r="M29" s="107">
        <f t="shared" si="3"/>
        <v>0</v>
      </c>
      <c r="N29" s="81" t="s">
        <v>106</v>
      </c>
      <c r="O29" s="39" t="e">
        <f t="shared" si="7"/>
        <v>#N/A</v>
      </c>
      <c r="P29" s="39">
        <f t="shared" si="8"/>
        <v>0</v>
      </c>
      <c r="Q29" s="82"/>
      <c r="R29" s="82"/>
      <c r="S29" s="82"/>
      <c r="T29" s="111"/>
      <c r="U29" s="108" t="e">
        <f t="shared" si="9"/>
        <v>#N/A</v>
      </c>
      <c r="V29" s="108" t="e">
        <f t="shared" si="10"/>
        <v>#N/A</v>
      </c>
      <c r="W29" s="200"/>
      <c r="X29" s="200"/>
      <c r="Y29" s="200"/>
      <c r="Z29" s="200"/>
    </row>
    <row r="30" spans="1:26" s="79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39" t="e">
        <f>'1-1Y-2H-3N-BK-CTR-CUP-PRA680'!D30</f>
        <v>#N/A</v>
      </c>
      <c r="E30" s="39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3" t="e">
        <f>'1-1Y-2H-3N-BK-CTR-CUP-PRA680'!H30</f>
        <v>#N/A</v>
      </c>
      <c r="I30" s="368" t="e">
        <f>VLOOKUP(H30,TCVSD[],MATCH($L$11,TCVSD[#Headers],0),0)</f>
        <v>#N/A</v>
      </c>
      <c r="J30" s="107">
        <f>VLOOKUP($L$11,Table35[[SPREAD CODE]:[ply]],6,0)</f>
        <v>2</v>
      </c>
      <c r="K30" s="39" t="e">
        <f>VLOOKUP(LEFT(H30,6)&amp;D30,Ydz[],MATCH($L$11,Ydz[#Headers],0),0)</f>
        <v>#N/A</v>
      </c>
      <c r="L30" s="106" t="e">
        <f t="shared" si="6"/>
        <v>#N/A</v>
      </c>
      <c r="M30" s="107">
        <f t="shared" si="3"/>
        <v>0</v>
      </c>
      <c r="N30" s="81" t="s">
        <v>106</v>
      </c>
      <c r="O30" s="39" t="e">
        <f t="shared" si="7"/>
        <v>#N/A</v>
      </c>
      <c r="P30" s="39">
        <f t="shared" si="8"/>
        <v>0</v>
      </c>
      <c r="Q30" s="82"/>
      <c r="R30" s="82"/>
      <c r="S30" s="82"/>
      <c r="T30" s="111"/>
      <c r="U30" s="108" t="e">
        <f t="shared" si="9"/>
        <v>#N/A</v>
      </c>
      <c r="V30" s="108" t="e">
        <f t="shared" si="10"/>
        <v>#N/A</v>
      </c>
      <c r="W30" s="200"/>
      <c r="X30" s="200"/>
      <c r="Y30" s="200"/>
      <c r="Z30" s="200"/>
    </row>
    <row r="31" spans="1:26" s="79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39" t="e">
        <f>'1-1Y-2H-3N-BK-CTR-CUP-PRA680'!D31</f>
        <v>#N/A</v>
      </c>
      <c r="E31" s="39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3" t="e">
        <f>'1-1Y-2H-3N-BK-CTR-CUP-PRA680'!H31</f>
        <v>#N/A</v>
      </c>
      <c r="I31" s="368" t="e">
        <f>VLOOKUP(H31,TCVSD[],MATCH($L$11,TCVSD[#Headers],0),0)</f>
        <v>#N/A</v>
      </c>
      <c r="J31" s="107">
        <f>VLOOKUP($L$11,Table35[[SPREAD CODE]:[ply]],6,0)</f>
        <v>2</v>
      </c>
      <c r="K31" s="39" t="e">
        <f>VLOOKUP(LEFT(H31,6)&amp;D31,Ydz[],MATCH($L$11,Ydz[#Headers],0),0)</f>
        <v>#N/A</v>
      </c>
      <c r="L31" s="106" t="e">
        <f t="shared" si="6"/>
        <v>#N/A</v>
      </c>
      <c r="M31" s="107">
        <f t="shared" si="3"/>
        <v>0</v>
      </c>
      <c r="N31" s="81" t="s">
        <v>106</v>
      </c>
      <c r="O31" s="39" t="e">
        <f t="shared" si="7"/>
        <v>#N/A</v>
      </c>
      <c r="P31" s="39">
        <f t="shared" si="8"/>
        <v>0</v>
      </c>
      <c r="Q31" s="82"/>
      <c r="R31" s="82"/>
      <c r="S31" s="82"/>
      <c r="T31" s="111"/>
      <c r="U31" s="108" t="e">
        <f t="shared" si="9"/>
        <v>#N/A</v>
      </c>
      <c r="V31" s="108" t="e">
        <f t="shared" si="10"/>
        <v>#N/A</v>
      </c>
      <c r="W31" s="200"/>
      <c r="X31" s="200"/>
      <c r="Y31" s="200"/>
      <c r="Z31" s="200"/>
    </row>
    <row r="32" spans="1:26" s="79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39" t="e">
        <f>'1-1Y-2H-3N-BK-CTR-CUP-PRA680'!D32</f>
        <v>#N/A</v>
      </c>
      <c r="E32" s="39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3" t="e">
        <f>'1-1Y-2H-3N-BK-CTR-CUP-PRA680'!H32</f>
        <v>#N/A</v>
      </c>
      <c r="I32" s="368" t="e">
        <f>VLOOKUP(H32,TCVSD[],MATCH($L$11,TCVSD[#Headers],0),0)</f>
        <v>#N/A</v>
      </c>
      <c r="J32" s="107">
        <f>VLOOKUP($L$11,Table35[[SPREAD CODE]:[ply]],6,0)</f>
        <v>2</v>
      </c>
      <c r="K32" s="39" t="e">
        <f>VLOOKUP(LEFT(H32,6)&amp;D32,Ydz[],MATCH($L$11,Ydz[#Headers],0),0)</f>
        <v>#N/A</v>
      </c>
      <c r="L32" s="106" t="e">
        <f t="shared" si="6"/>
        <v>#N/A</v>
      </c>
      <c r="M32" s="107">
        <f t="shared" si="3"/>
        <v>0</v>
      </c>
      <c r="N32" s="81" t="s">
        <v>106</v>
      </c>
      <c r="O32" s="39" t="e">
        <f t="shared" si="7"/>
        <v>#N/A</v>
      </c>
      <c r="P32" s="39">
        <f t="shared" si="8"/>
        <v>0</v>
      </c>
      <c r="Q32" s="82"/>
      <c r="R32" s="82"/>
      <c r="S32" s="82"/>
      <c r="T32" s="111"/>
      <c r="U32" s="108" t="e">
        <f t="shared" si="9"/>
        <v>#N/A</v>
      </c>
      <c r="V32" s="108" t="e">
        <f t="shared" si="10"/>
        <v>#N/A</v>
      </c>
      <c r="W32" s="200"/>
      <c r="X32" s="200"/>
      <c r="Y32" s="200"/>
      <c r="Z32" s="200"/>
    </row>
    <row r="33" spans="1:26" s="79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39" t="e">
        <f>'1-1Y-2H-3N-BK-CTR-CUP-PRA680'!D33</f>
        <v>#N/A</v>
      </c>
      <c r="E33" s="39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3" t="e">
        <f>'1-1Y-2H-3N-BK-CTR-CUP-PRA680'!H33</f>
        <v>#N/A</v>
      </c>
      <c r="I33" s="368" t="e">
        <f>VLOOKUP(H33,TCVSD[],MATCH($L$11,TCVSD[#Headers],0),0)</f>
        <v>#N/A</v>
      </c>
      <c r="J33" s="107">
        <f>VLOOKUP($L$11,Table35[[SPREAD CODE]:[ply]],6,0)</f>
        <v>2</v>
      </c>
      <c r="K33" s="39" t="e">
        <f>VLOOKUP(LEFT(H33,6)&amp;D33,Ydz[],MATCH($L$11,Ydz[#Headers],0),0)</f>
        <v>#N/A</v>
      </c>
      <c r="L33" s="106" t="e">
        <f t="shared" si="6"/>
        <v>#N/A</v>
      </c>
      <c r="M33" s="107">
        <f t="shared" si="3"/>
        <v>0</v>
      </c>
      <c r="N33" s="81" t="s">
        <v>106</v>
      </c>
      <c r="O33" s="39" t="e">
        <f t="shared" si="7"/>
        <v>#N/A</v>
      </c>
      <c r="P33" s="39">
        <f t="shared" si="8"/>
        <v>0</v>
      </c>
      <c r="Q33" s="82"/>
      <c r="R33" s="82"/>
      <c r="S33" s="82"/>
      <c r="T33" s="111"/>
      <c r="U33" s="108" t="e">
        <f t="shared" si="9"/>
        <v>#N/A</v>
      </c>
      <c r="V33" s="108" t="e">
        <f t="shared" si="10"/>
        <v>#N/A</v>
      </c>
      <c r="W33" s="200"/>
      <c r="X33" s="200"/>
      <c r="Y33" s="200"/>
      <c r="Z33" s="200"/>
    </row>
    <row r="34" spans="1:26" s="79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39" t="e">
        <f>'1-1Y-2H-3N-BK-CTR-CUP-PRA680'!D34</f>
        <v>#N/A</v>
      </c>
      <c r="E34" s="39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3" t="e">
        <f>'1-1Y-2H-3N-BK-CTR-CUP-PRA680'!H34</f>
        <v>#N/A</v>
      </c>
      <c r="I34" s="368" t="e">
        <f>VLOOKUP(H34,TCVSD[],MATCH($L$11,TCVSD[#Headers],0),0)</f>
        <v>#N/A</v>
      </c>
      <c r="J34" s="107">
        <f>VLOOKUP($L$11,Table35[[SPREAD CODE]:[ply]],6,0)</f>
        <v>2</v>
      </c>
      <c r="K34" s="39" t="e">
        <f>VLOOKUP(LEFT(H34,6)&amp;D34,Ydz[],MATCH($L$11,Ydz[#Headers],0),0)</f>
        <v>#N/A</v>
      </c>
      <c r="L34" s="106" t="e">
        <f t="shared" si="6"/>
        <v>#N/A</v>
      </c>
      <c r="M34" s="107">
        <f t="shared" si="3"/>
        <v>0</v>
      </c>
      <c r="N34" s="81" t="s">
        <v>106</v>
      </c>
      <c r="O34" s="39" t="e">
        <f t="shared" si="7"/>
        <v>#N/A</v>
      </c>
      <c r="P34" s="39">
        <f t="shared" si="8"/>
        <v>0</v>
      </c>
      <c r="Q34" s="82"/>
      <c r="R34" s="82"/>
      <c r="S34" s="82"/>
      <c r="T34" s="111"/>
      <c r="U34" s="108" t="e">
        <f t="shared" si="9"/>
        <v>#N/A</v>
      </c>
      <c r="V34" s="108" t="e">
        <f t="shared" si="10"/>
        <v>#N/A</v>
      </c>
      <c r="W34" s="200"/>
      <c r="X34" s="200"/>
      <c r="Y34" s="200"/>
      <c r="Z34" s="200"/>
    </row>
    <row r="35" spans="1:26" s="79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39" t="e">
        <f>'1-1Y-2H-3N-BK-CTR-CUP-PRA680'!D35</f>
        <v>#N/A</v>
      </c>
      <c r="E35" s="39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3" t="e">
        <f>'1-1Y-2H-3N-BK-CTR-CUP-PRA680'!H35</f>
        <v>#N/A</v>
      </c>
      <c r="I35" s="368" t="e">
        <f>VLOOKUP(H35,TCVSD[],MATCH($L$11,TCVSD[#Headers],0),0)</f>
        <v>#N/A</v>
      </c>
      <c r="J35" s="107">
        <f>VLOOKUP($L$11,Table35[[SPREAD CODE]:[ply]],6,0)</f>
        <v>2</v>
      </c>
      <c r="K35" s="39" t="e">
        <f>VLOOKUP(LEFT(H35,6)&amp;D35,Ydz[],MATCH($L$11,Ydz[#Headers],0),0)</f>
        <v>#N/A</v>
      </c>
      <c r="L35" s="106" t="e">
        <f t="shared" si="6"/>
        <v>#N/A</v>
      </c>
      <c r="M35" s="107">
        <f t="shared" si="3"/>
        <v>0</v>
      </c>
      <c r="N35" s="81" t="s">
        <v>106</v>
      </c>
      <c r="O35" s="39" t="e">
        <f t="shared" si="7"/>
        <v>#N/A</v>
      </c>
      <c r="P35" s="39">
        <f t="shared" si="8"/>
        <v>0</v>
      </c>
      <c r="Q35" s="82"/>
      <c r="R35" s="82"/>
      <c r="S35" s="82"/>
      <c r="T35" s="111"/>
      <c r="U35" s="108" t="e">
        <f t="shared" si="9"/>
        <v>#N/A</v>
      </c>
      <c r="V35" s="108" t="e">
        <f t="shared" si="10"/>
        <v>#N/A</v>
      </c>
      <c r="W35" s="200"/>
      <c r="X35" s="200"/>
      <c r="Y35" s="200"/>
      <c r="Z35" s="200"/>
    </row>
    <row r="36" spans="1:26" s="79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39" t="e">
        <f>'1-1Y-2H-3N-BK-CTR-CUP-PRA680'!D36</f>
        <v>#N/A</v>
      </c>
      <c r="E36" s="39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3" t="e">
        <f>'1-1Y-2H-3N-BK-CTR-CUP-PRA680'!H36</f>
        <v>#N/A</v>
      </c>
      <c r="I36" s="368" t="e">
        <f>VLOOKUP(H36,TCVSD[],MATCH($L$11,TCVSD[#Headers],0),0)</f>
        <v>#N/A</v>
      </c>
      <c r="J36" s="107">
        <f>VLOOKUP($L$11,Table35[[SPREAD CODE]:[ply]],6,0)</f>
        <v>2</v>
      </c>
      <c r="K36" s="39" t="e">
        <f>VLOOKUP(LEFT(H36,6)&amp;D36,Ydz[],MATCH($L$11,Ydz[#Headers],0),0)</f>
        <v>#N/A</v>
      </c>
      <c r="L36" s="106" t="e">
        <f t="shared" si="6"/>
        <v>#N/A</v>
      </c>
      <c r="M36" s="107">
        <f t="shared" si="3"/>
        <v>0</v>
      </c>
      <c r="N36" s="81" t="s">
        <v>106</v>
      </c>
      <c r="O36" s="39" t="e">
        <f t="shared" si="7"/>
        <v>#N/A</v>
      </c>
      <c r="P36" s="39">
        <f t="shared" si="8"/>
        <v>0</v>
      </c>
      <c r="Q36" s="82"/>
      <c r="R36" s="82"/>
      <c r="S36" s="82"/>
      <c r="T36" s="111"/>
      <c r="U36" s="108" t="e">
        <f t="shared" si="9"/>
        <v>#N/A</v>
      </c>
      <c r="V36" s="108" t="e">
        <f t="shared" si="10"/>
        <v>#N/A</v>
      </c>
      <c r="W36" s="200"/>
      <c r="X36" s="200"/>
      <c r="Y36" s="200"/>
      <c r="Z36" s="200"/>
    </row>
    <row r="37" spans="1:26" s="79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39" t="e">
        <f>'1-1Y-2H-3N-BK-CTR-CUP-PRA680'!D37</f>
        <v>#N/A</v>
      </c>
      <c r="E37" s="39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3" t="e">
        <f>'1-1Y-2H-3N-BK-CTR-CUP-PRA680'!H37</f>
        <v>#N/A</v>
      </c>
      <c r="I37" s="368" t="e">
        <f>VLOOKUP(H37,TCVSD[],MATCH($L$11,TCVSD[#Headers],0),0)</f>
        <v>#N/A</v>
      </c>
      <c r="J37" s="107">
        <f>VLOOKUP($L$11,Table35[[SPREAD CODE]:[ply]],6,0)</f>
        <v>2</v>
      </c>
      <c r="K37" s="39" t="e">
        <f>VLOOKUP(LEFT(H37,6)&amp;D37,Ydz[],MATCH($L$11,Ydz[#Headers],0),0)</f>
        <v>#N/A</v>
      </c>
      <c r="L37" s="106" t="e">
        <f t="shared" si="6"/>
        <v>#N/A</v>
      </c>
      <c r="M37" s="107">
        <f t="shared" si="3"/>
        <v>0</v>
      </c>
      <c r="N37" s="81" t="s">
        <v>106</v>
      </c>
      <c r="O37" s="39" t="e">
        <f t="shared" si="7"/>
        <v>#N/A</v>
      </c>
      <c r="P37" s="39">
        <f t="shared" si="8"/>
        <v>0</v>
      </c>
      <c r="Q37" s="82"/>
      <c r="R37" s="82"/>
      <c r="S37" s="82"/>
      <c r="T37" s="111"/>
      <c r="U37" s="108" t="e">
        <f t="shared" si="9"/>
        <v>#N/A</v>
      </c>
      <c r="V37" s="108" t="e">
        <f t="shared" si="10"/>
        <v>#N/A</v>
      </c>
      <c r="W37" s="200"/>
      <c r="X37" s="200"/>
      <c r="Y37" s="200"/>
      <c r="Z37" s="200"/>
    </row>
    <row r="38" spans="1:26" s="79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39" t="e">
        <f>'1-1Y-2H-3N-BK-CTR-CUP-PRA680'!D38</f>
        <v>#N/A</v>
      </c>
      <c r="E38" s="39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3" t="e">
        <f>'1-1Y-2H-3N-BK-CTR-CUP-PRA680'!H38</f>
        <v>#N/A</v>
      </c>
      <c r="I38" s="368" t="e">
        <f>VLOOKUP(H38,TCVSD[],MATCH($L$11,TCVSD[#Headers],0),0)</f>
        <v>#N/A</v>
      </c>
      <c r="J38" s="107">
        <f>VLOOKUP($L$11,Table35[[SPREAD CODE]:[ply]],6,0)</f>
        <v>2</v>
      </c>
      <c r="K38" s="39" t="e">
        <f>VLOOKUP(LEFT(H38,6)&amp;D38,Ydz[],MATCH($L$11,Ydz[#Headers],0),0)</f>
        <v>#N/A</v>
      </c>
      <c r="L38" s="106" t="e">
        <f t="shared" si="6"/>
        <v>#N/A</v>
      </c>
      <c r="M38" s="107">
        <f t="shared" si="3"/>
        <v>0</v>
      </c>
      <c r="N38" s="81" t="s">
        <v>106</v>
      </c>
      <c r="O38" s="39" t="e">
        <f t="shared" si="7"/>
        <v>#N/A</v>
      </c>
      <c r="P38" s="39">
        <f t="shared" si="8"/>
        <v>0</v>
      </c>
      <c r="Q38" s="82"/>
      <c r="R38" s="82"/>
      <c r="S38" s="82"/>
      <c r="T38" s="111"/>
      <c r="U38" s="108" t="e">
        <f t="shared" si="9"/>
        <v>#N/A</v>
      </c>
      <c r="V38" s="108" t="e">
        <f t="shared" si="10"/>
        <v>#N/A</v>
      </c>
      <c r="W38" s="200"/>
      <c r="X38" s="200"/>
      <c r="Y38" s="200"/>
      <c r="Z38" s="200"/>
    </row>
    <row r="39" spans="1:26" s="79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39" t="e">
        <f>'1-1Y-2H-3N-BK-CTR-CUP-PRA680'!D39</f>
        <v>#N/A</v>
      </c>
      <c r="E39" s="39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3" t="e">
        <f>'1-1Y-2H-3N-BK-CTR-CUP-PRA680'!H39</f>
        <v>#N/A</v>
      </c>
      <c r="I39" s="368" t="e">
        <f>VLOOKUP(H39,TCVSD[],MATCH($L$11,TCVSD[#Headers],0),0)</f>
        <v>#N/A</v>
      </c>
      <c r="J39" s="107">
        <f>VLOOKUP($L$11,Table35[[SPREAD CODE]:[ply]],6,0)</f>
        <v>2</v>
      </c>
      <c r="K39" s="39" t="e">
        <f>VLOOKUP(LEFT(H39,6)&amp;D39,Ydz[],MATCH($L$11,Ydz[#Headers],0),0)</f>
        <v>#N/A</v>
      </c>
      <c r="L39" s="106" t="e">
        <f t="shared" si="6"/>
        <v>#N/A</v>
      </c>
      <c r="M39" s="107">
        <f t="shared" si="3"/>
        <v>0</v>
      </c>
      <c r="N39" s="81" t="s">
        <v>106</v>
      </c>
      <c r="O39" s="39" t="e">
        <f t="shared" si="7"/>
        <v>#N/A</v>
      </c>
      <c r="P39" s="39">
        <f t="shared" si="8"/>
        <v>0</v>
      </c>
      <c r="Q39" s="82"/>
      <c r="R39" s="82"/>
      <c r="S39" s="82"/>
      <c r="T39" s="111"/>
      <c r="U39" s="108" t="e">
        <f t="shared" si="9"/>
        <v>#N/A</v>
      </c>
      <c r="V39" s="108" t="e">
        <f t="shared" si="10"/>
        <v>#N/A</v>
      </c>
      <c r="W39" s="200"/>
      <c r="X39" s="200"/>
      <c r="Y39" s="200"/>
      <c r="Z39" s="200"/>
    </row>
    <row r="40" spans="1:26" s="79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39" t="e">
        <f>'1-1Y-2H-3N-BK-CTR-CUP-PRA680'!D40</f>
        <v>#N/A</v>
      </c>
      <c r="E40" s="39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3" t="e">
        <f>'1-1Y-2H-3N-BK-CTR-CUP-PRA680'!H40</f>
        <v>#N/A</v>
      </c>
      <c r="I40" s="368" t="e">
        <f>VLOOKUP(H40,TCVSD[],MATCH($L$11,TCVSD[#Headers],0),0)</f>
        <v>#N/A</v>
      </c>
      <c r="J40" s="107">
        <f>VLOOKUP($L$11,Table35[[SPREAD CODE]:[ply]],6,0)</f>
        <v>2</v>
      </c>
      <c r="K40" s="39" t="e">
        <f>VLOOKUP(LEFT(H40,6)&amp;D40,Ydz[],MATCH($L$11,Ydz[#Headers],0),0)</f>
        <v>#N/A</v>
      </c>
      <c r="L40" s="106" t="e">
        <f t="shared" si="6"/>
        <v>#N/A</v>
      </c>
      <c r="M40" s="107">
        <f t="shared" si="3"/>
        <v>0</v>
      </c>
      <c r="N40" s="81" t="s">
        <v>106</v>
      </c>
      <c r="O40" s="39" t="e">
        <f t="shared" si="7"/>
        <v>#N/A</v>
      </c>
      <c r="P40" s="39">
        <f t="shared" si="8"/>
        <v>0</v>
      </c>
      <c r="Q40" s="82"/>
      <c r="R40" s="82"/>
      <c r="S40" s="82"/>
      <c r="T40" s="111"/>
      <c r="U40" s="108" t="e">
        <f t="shared" si="9"/>
        <v>#N/A</v>
      </c>
      <c r="V40" s="108" t="e">
        <f t="shared" si="10"/>
        <v>#N/A</v>
      </c>
      <c r="W40" s="200"/>
      <c r="X40" s="200"/>
      <c r="Y40" s="200"/>
      <c r="Z40" s="200"/>
    </row>
    <row r="41" spans="1:26" s="79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39" t="e">
        <f>'1-1Y-2H-3N-BK-CTR-CUP-PRA680'!D41</f>
        <v>#N/A</v>
      </c>
      <c r="E41" s="39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3" t="e">
        <f>'1-1Y-2H-3N-BK-CTR-CUP-PRA680'!H41</f>
        <v>#N/A</v>
      </c>
      <c r="I41" s="368" t="e">
        <f>VLOOKUP(H41,TCVSD[],MATCH($L$11,TCVSD[#Headers],0),0)</f>
        <v>#N/A</v>
      </c>
      <c r="J41" s="107">
        <f>VLOOKUP($L$11,Table35[[SPREAD CODE]:[ply]],6,0)</f>
        <v>2</v>
      </c>
      <c r="K41" s="39" t="e">
        <f>VLOOKUP(LEFT(H41,6)&amp;D41,Ydz[],MATCH($L$11,Ydz[#Headers],0),0)</f>
        <v>#N/A</v>
      </c>
      <c r="L41" s="106" t="e">
        <f t="shared" si="6"/>
        <v>#N/A</v>
      </c>
      <c r="M41" s="107">
        <f t="shared" si="3"/>
        <v>0</v>
      </c>
      <c r="N41" s="81" t="s">
        <v>106</v>
      </c>
      <c r="O41" s="39" t="e">
        <f t="shared" si="7"/>
        <v>#N/A</v>
      </c>
      <c r="P41" s="39">
        <f t="shared" si="8"/>
        <v>0</v>
      </c>
      <c r="Q41" s="82"/>
      <c r="R41" s="82"/>
      <c r="S41" s="82"/>
      <c r="T41" s="111"/>
      <c r="U41" s="108" t="e">
        <f t="shared" si="9"/>
        <v>#N/A</v>
      </c>
      <c r="V41" s="108" t="e">
        <f t="shared" si="10"/>
        <v>#N/A</v>
      </c>
      <c r="W41" s="200"/>
      <c r="X41" s="200"/>
      <c r="Y41" s="200"/>
      <c r="Z41" s="200"/>
    </row>
    <row r="42" spans="1:26" s="79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39" t="e">
        <f>'1-1Y-2H-3N-BK-CTR-CUP-PRA680'!D42</f>
        <v>#N/A</v>
      </c>
      <c r="E42" s="39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3" t="e">
        <f>'1-1Y-2H-3N-BK-CTR-CUP-PRA680'!H42</f>
        <v>#N/A</v>
      </c>
      <c r="I42" s="368" t="e">
        <f>VLOOKUP(H42,TCVSD[],MATCH($L$11,TCVSD[#Headers],0),0)</f>
        <v>#N/A</v>
      </c>
      <c r="J42" s="107">
        <f>VLOOKUP($L$11,Table35[[SPREAD CODE]:[ply]],6,0)</f>
        <v>2</v>
      </c>
      <c r="K42" s="39" t="e">
        <f>VLOOKUP(LEFT(H42,6)&amp;D42,Ydz[],MATCH($L$11,Ydz[#Headers],0),0)</f>
        <v>#N/A</v>
      </c>
      <c r="L42" s="106" t="e">
        <f t="shared" si="6"/>
        <v>#N/A</v>
      </c>
      <c r="M42" s="107">
        <f t="shared" si="3"/>
        <v>0</v>
      </c>
      <c r="N42" s="81" t="s">
        <v>106</v>
      </c>
      <c r="O42" s="39" t="e">
        <f t="shared" si="7"/>
        <v>#N/A</v>
      </c>
      <c r="P42" s="39">
        <f t="shared" si="8"/>
        <v>0</v>
      </c>
      <c r="Q42" s="82"/>
      <c r="R42" s="82"/>
      <c r="S42" s="82"/>
      <c r="T42" s="111"/>
      <c r="U42" s="108" t="e">
        <f t="shared" si="9"/>
        <v>#N/A</v>
      </c>
      <c r="V42" s="108" t="e">
        <f t="shared" si="10"/>
        <v>#N/A</v>
      </c>
      <c r="W42" s="200"/>
      <c r="X42" s="200"/>
      <c r="Y42" s="200"/>
      <c r="Z42" s="200"/>
    </row>
    <row r="43" spans="1:26" s="79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39" t="e">
        <f>'1-1Y-2H-3N-BK-CTR-CUP-PRA680'!D43</f>
        <v>#N/A</v>
      </c>
      <c r="E43" s="39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3" t="e">
        <f>'1-1Y-2H-3N-BK-CTR-CUP-PRA680'!H43</f>
        <v>#N/A</v>
      </c>
      <c r="I43" s="368" t="e">
        <f>VLOOKUP(H43,TCVSD[],MATCH($L$11,TCVSD[#Headers],0),0)</f>
        <v>#N/A</v>
      </c>
      <c r="J43" s="107">
        <f>VLOOKUP($L$11,Table35[[SPREAD CODE]:[ply]],6,0)</f>
        <v>2</v>
      </c>
      <c r="K43" s="39" t="e">
        <f>VLOOKUP(LEFT(H43,6)&amp;D43,Ydz[],MATCH($L$11,Ydz[#Headers],0),0)</f>
        <v>#N/A</v>
      </c>
      <c r="L43" s="106" t="e">
        <f t="shared" si="6"/>
        <v>#N/A</v>
      </c>
      <c r="M43" s="107">
        <f t="shared" si="3"/>
        <v>0</v>
      </c>
      <c r="N43" s="81" t="s">
        <v>106</v>
      </c>
      <c r="O43" s="39" t="e">
        <f t="shared" si="7"/>
        <v>#N/A</v>
      </c>
      <c r="P43" s="39">
        <f t="shared" si="8"/>
        <v>0</v>
      </c>
      <c r="Q43" s="82"/>
      <c r="R43" s="82"/>
      <c r="S43" s="82"/>
      <c r="T43" s="111"/>
      <c r="U43" s="108" t="e">
        <f t="shared" si="9"/>
        <v>#N/A</v>
      </c>
      <c r="V43" s="108" t="e">
        <f t="shared" si="10"/>
        <v>#N/A</v>
      </c>
      <c r="W43" s="200"/>
      <c r="X43" s="200"/>
      <c r="Y43" s="200"/>
      <c r="Z43" s="200"/>
    </row>
    <row r="44" spans="1:26" s="79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39" t="e">
        <f>'1-1Y-2H-3N-BK-CTR-CUP-PRA680'!D44</f>
        <v>#N/A</v>
      </c>
      <c r="E44" s="39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3" t="e">
        <f>'1-1Y-2H-3N-BK-CTR-CUP-PRA680'!H44</f>
        <v>#N/A</v>
      </c>
      <c r="I44" s="368" t="e">
        <f>VLOOKUP(H44,TCVSD[],MATCH($L$11,TCVSD[#Headers],0),0)</f>
        <v>#N/A</v>
      </c>
      <c r="J44" s="107">
        <f>VLOOKUP($L$11,Table35[[SPREAD CODE]:[ply]],6,0)</f>
        <v>2</v>
      </c>
      <c r="K44" s="39" t="e">
        <f>VLOOKUP(LEFT(H44,6)&amp;D44,Ydz[],MATCH($L$11,Ydz[#Headers],0),0)</f>
        <v>#N/A</v>
      </c>
      <c r="L44" s="106" t="e">
        <f t="shared" si="6"/>
        <v>#N/A</v>
      </c>
      <c r="M44" s="107">
        <f t="shared" si="3"/>
        <v>0</v>
      </c>
      <c r="N44" s="81" t="s">
        <v>106</v>
      </c>
      <c r="O44" s="39" t="e">
        <f t="shared" si="7"/>
        <v>#N/A</v>
      </c>
      <c r="P44" s="39">
        <f t="shared" si="8"/>
        <v>0</v>
      </c>
      <c r="Q44" s="82"/>
      <c r="R44" s="82"/>
      <c r="S44" s="82"/>
      <c r="T44" s="111"/>
      <c r="U44" s="108" t="e">
        <f t="shared" si="9"/>
        <v>#N/A</v>
      </c>
      <c r="V44" s="108" t="e">
        <f t="shared" si="10"/>
        <v>#N/A</v>
      </c>
      <c r="W44" s="200"/>
      <c r="X44" s="200"/>
      <c r="Y44" s="200"/>
      <c r="Z44" s="200"/>
    </row>
    <row r="45" spans="1:26" s="79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39" t="e">
        <f>'1-1Y-2H-3N-BK-CTR-CUP-PRA680'!D45</f>
        <v>#N/A</v>
      </c>
      <c r="E45" s="39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3" t="e">
        <f>'1-1Y-2H-3N-BK-CTR-CUP-PRA680'!H45</f>
        <v>#N/A</v>
      </c>
      <c r="I45" s="368" t="e">
        <f>VLOOKUP(H45,TCVSD[],MATCH($L$11,TCVSD[#Headers],0),0)</f>
        <v>#N/A</v>
      </c>
      <c r="J45" s="107">
        <f>VLOOKUP($L$11,Table35[[SPREAD CODE]:[ply]],6,0)</f>
        <v>2</v>
      </c>
      <c r="K45" s="39" t="e">
        <f>VLOOKUP(LEFT(H45,6)&amp;D45,Ydz[],MATCH($L$11,Ydz[#Headers],0),0)</f>
        <v>#N/A</v>
      </c>
      <c r="L45" s="106" t="e">
        <f t="shared" si="6"/>
        <v>#N/A</v>
      </c>
      <c r="M45" s="107">
        <f t="shared" si="3"/>
        <v>0</v>
      </c>
      <c r="N45" s="81" t="s">
        <v>106</v>
      </c>
      <c r="O45" s="39" t="e">
        <f t="shared" si="7"/>
        <v>#N/A</v>
      </c>
      <c r="P45" s="39">
        <f t="shared" si="8"/>
        <v>0</v>
      </c>
      <c r="Q45" s="82"/>
      <c r="R45" s="82"/>
      <c r="S45" s="82"/>
      <c r="T45" s="111"/>
      <c r="U45" s="108" t="e">
        <f t="shared" si="9"/>
        <v>#N/A</v>
      </c>
      <c r="V45" s="108" t="e">
        <f t="shared" si="10"/>
        <v>#N/A</v>
      </c>
      <c r="W45" s="200"/>
      <c r="X45" s="200"/>
      <c r="Y45" s="200"/>
      <c r="Z45" s="200"/>
    </row>
    <row r="46" spans="1:26" s="79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39" t="e">
        <f>'1-1Y-2H-3N-BK-CTR-CUP-PRA680'!D46</f>
        <v>#N/A</v>
      </c>
      <c r="E46" s="39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3" t="e">
        <f>'1-1Y-2H-3N-BK-CTR-CUP-PRA680'!H46</f>
        <v>#N/A</v>
      </c>
      <c r="I46" s="368" t="e">
        <f>VLOOKUP(H46,TCVSD[],MATCH($L$11,TCVSD[#Headers],0),0)</f>
        <v>#N/A</v>
      </c>
      <c r="J46" s="107">
        <f>VLOOKUP($L$11,Table35[[SPREAD CODE]:[ply]],6,0)</f>
        <v>2</v>
      </c>
      <c r="K46" s="39" t="e">
        <f>VLOOKUP(LEFT(H46,6)&amp;D46,Ydz[],MATCH($L$11,Ydz[#Headers],0),0)</f>
        <v>#N/A</v>
      </c>
      <c r="L46" s="106" t="e">
        <f t="shared" si="6"/>
        <v>#N/A</v>
      </c>
      <c r="M46" s="107">
        <f t="shared" si="3"/>
        <v>0</v>
      </c>
      <c r="N46" s="81" t="s">
        <v>106</v>
      </c>
      <c r="O46" s="39" t="e">
        <f t="shared" si="7"/>
        <v>#N/A</v>
      </c>
      <c r="P46" s="39">
        <f t="shared" si="8"/>
        <v>0</v>
      </c>
      <c r="Q46" s="82"/>
      <c r="R46" s="82"/>
      <c r="S46" s="82"/>
      <c r="T46" s="111"/>
      <c r="U46" s="108" t="e">
        <f t="shared" si="9"/>
        <v>#N/A</v>
      </c>
      <c r="V46" s="108" t="e">
        <f t="shared" si="10"/>
        <v>#N/A</v>
      </c>
      <c r="W46" s="200"/>
      <c r="X46" s="200"/>
      <c r="Y46" s="200"/>
      <c r="Z46" s="200"/>
    </row>
    <row r="47" spans="1:26" s="79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39" t="e">
        <f>'1-1Y-2H-3N-BK-CTR-CUP-PRA680'!D47</f>
        <v>#N/A</v>
      </c>
      <c r="E47" s="39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3" t="e">
        <f>'1-1Y-2H-3N-BK-CTR-CUP-PRA680'!H47</f>
        <v>#N/A</v>
      </c>
      <c r="I47" s="368" t="e">
        <f>VLOOKUP(H47,TCVSD[],MATCH($L$11,TCVSD[#Headers],0),0)</f>
        <v>#N/A</v>
      </c>
      <c r="J47" s="107">
        <f>VLOOKUP($L$11,Table35[[SPREAD CODE]:[ply]],6,0)</f>
        <v>2</v>
      </c>
      <c r="K47" s="39" t="e">
        <f>VLOOKUP(LEFT(H47,6)&amp;D47,Ydz[],MATCH($L$11,Ydz[#Headers],0),0)</f>
        <v>#N/A</v>
      </c>
      <c r="L47" s="106" t="e">
        <f t="shared" si="6"/>
        <v>#N/A</v>
      </c>
      <c r="M47" s="107">
        <f t="shared" si="3"/>
        <v>0</v>
      </c>
      <c r="N47" s="81" t="s">
        <v>106</v>
      </c>
      <c r="O47" s="39" t="e">
        <f t="shared" si="7"/>
        <v>#N/A</v>
      </c>
      <c r="P47" s="39">
        <f t="shared" si="8"/>
        <v>0</v>
      </c>
      <c r="Q47" s="82"/>
      <c r="R47" s="82"/>
      <c r="S47" s="82"/>
      <c r="T47" s="111"/>
      <c r="U47" s="108" t="e">
        <f t="shared" si="9"/>
        <v>#N/A</v>
      </c>
      <c r="V47" s="108" t="e">
        <f t="shared" si="10"/>
        <v>#N/A</v>
      </c>
      <c r="W47" s="200"/>
      <c r="X47" s="200"/>
      <c r="Y47" s="200"/>
      <c r="Z47" s="200"/>
    </row>
    <row r="48" spans="1:26" s="79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39" t="e">
        <f>'1-1Y-2H-3N-BK-CTR-CUP-PRA680'!D48</f>
        <v>#N/A</v>
      </c>
      <c r="E48" s="39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3" t="e">
        <f>'1-1Y-2H-3N-BK-CTR-CUP-PRA680'!H48</f>
        <v>#N/A</v>
      </c>
      <c r="I48" s="368" t="e">
        <f>VLOOKUP(H48,TCVSD[],MATCH($L$11,TCVSD[#Headers],0),0)</f>
        <v>#N/A</v>
      </c>
      <c r="J48" s="107">
        <f>VLOOKUP($L$11,Table35[[SPREAD CODE]:[ply]],6,0)</f>
        <v>2</v>
      </c>
      <c r="K48" s="39" t="e">
        <f>VLOOKUP(LEFT(H48,6)&amp;D48,Ydz[],MATCH($L$11,Ydz[#Headers],0),0)</f>
        <v>#N/A</v>
      </c>
      <c r="L48" s="106" t="e">
        <f t="shared" si="6"/>
        <v>#N/A</v>
      </c>
      <c r="M48" s="107">
        <f t="shared" si="3"/>
        <v>0</v>
      </c>
      <c r="N48" s="81" t="s">
        <v>106</v>
      </c>
      <c r="O48" s="39" t="e">
        <f t="shared" si="7"/>
        <v>#N/A</v>
      </c>
      <c r="P48" s="39">
        <f t="shared" si="8"/>
        <v>0</v>
      </c>
      <c r="Q48" s="82"/>
      <c r="R48" s="82"/>
      <c r="S48" s="82"/>
      <c r="T48" s="111"/>
      <c r="U48" s="108" t="e">
        <f t="shared" si="9"/>
        <v>#N/A</v>
      </c>
      <c r="V48" s="108" t="e">
        <f t="shared" si="10"/>
        <v>#N/A</v>
      </c>
      <c r="W48" s="200"/>
      <c r="X48" s="200"/>
      <c r="Y48" s="200"/>
      <c r="Z48" s="200"/>
    </row>
    <row r="49" spans="1:26" s="79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39" t="e">
        <f>'1-1Y-2H-3N-BK-CTR-CUP-PRA680'!D49</f>
        <v>#N/A</v>
      </c>
      <c r="E49" s="39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3" t="e">
        <f>'1-1Y-2H-3N-BK-CTR-CUP-PRA680'!H49</f>
        <v>#N/A</v>
      </c>
      <c r="I49" s="368" t="e">
        <f>VLOOKUP(H49,TCVSD[],MATCH($L$11,TCVSD[#Headers],0),0)</f>
        <v>#N/A</v>
      </c>
      <c r="J49" s="107">
        <f>VLOOKUP($L$11,Table35[[SPREAD CODE]:[ply]],6,0)</f>
        <v>2</v>
      </c>
      <c r="K49" s="39" t="e">
        <f>VLOOKUP(LEFT(H49,6)&amp;D49,Ydz[],MATCH($L$11,Ydz[#Headers],0),0)</f>
        <v>#N/A</v>
      </c>
      <c r="L49" s="106" t="e">
        <f t="shared" si="6"/>
        <v>#N/A</v>
      </c>
      <c r="M49" s="107">
        <f t="shared" si="3"/>
        <v>0</v>
      </c>
      <c r="N49" s="81" t="s">
        <v>106</v>
      </c>
      <c r="O49" s="39" t="e">
        <f t="shared" si="7"/>
        <v>#N/A</v>
      </c>
      <c r="P49" s="39">
        <f t="shared" si="8"/>
        <v>0</v>
      </c>
      <c r="Q49" s="82"/>
      <c r="R49" s="82"/>
      <c r="S49" s="82"/>
      <c r="T49" s="111"/>
      <c r="U49" s="108" t="e">
        <f t="shared" si="9"/>
        <v>#N/A</v>
      </c>
      <c r="V49" s="108" t="e">
        <f t="shared" si="10"/>
        <v>#N/A</v>
      </c>
      <c r="W49" s="200"/>
      <c r="X49" s="200"/>
      <c r="Y49" s="200"/>
      <c r="Z49" s="200"/>
    </row>
    <row r="50" spans="1:26" s="79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39" t="e">
        <f>'1-1Y-2H-3N-BK-CTR-CUP-PRA680'!D50</f>
        <v>#N/A</v>
      </c>
      <c r="E50" s="39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3" t="e">
        <f>'1-1Y-2H-3N-BK-CTR-CUP-PRA680'!H50</f>
        <v>#N/A</v>
      </c>
      <c r="I50" s="368" t="e">
        <f>VLOOKUP(H50,TCVSD[],MATCH($L$11,TCVSD[#Headers],0),0)</f>
        <v>#N/A</v>
      </c>
      <c r="J50" s="107">
        <f>VLOOKUP($L$11,Table35[[SPREAD CODE]:[ply]],6,0)</f>
        <v>2</v>
      </c>
      <c r="K50" s="39" t="e">
        <f>VLOOKUP(LEFT(H50,6)&amp;D50,Ydz[],MATCH($L$11,Ydz[#Headers],0),0)</f>
        <v>#N/A</v>
      </c>
      <c r="L50" s="106" t="e">
        <f t="shared" si="6"/>
        <v>#N/A</v>
      </c>
      <c r="M50" s="107">
        <f t="shared" si="3"/>
        <v>0</v>
      </c>
      <c r="N50" s="81" t="s">
        <v>106</v>
      </c>
      <c r="O50" s="39" t="e">
        <f t="shared" si="7"/>
        <v>#N/A</v>
      </c>
      <c r="P50" s="39">
        <f t="shared" si="8"/>
        <v>0</v>
      </c>
      <c r="Q50" s="82"/>
      <c r="R50" s="82"/>
      <c r="S50" s="82"/>
      <c r="T50" s="111"/>
      <c r="U50" s="108" t="e">
        <f t="shared" si="9"/>
        <v>#N/A</v>
      </c>
      <c r="V50" s="108" t="e">
        <f t="shared" si="10"/>
        <v>#N/A</v>
      </c>
      <c r="W50" s="200"/>
      <c r="X50" s="200"/>
      <c r="Y50" s="200"/>
      <c r="Z50" s="200"/>
    </row>
    <row r="51" spans="1:26" s="79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39" t="e">
        <f>'1-1Y-2H-3N-BK-CTR-CUP-PRA680'!D51</f>
        <v>#N/A</v>
      </c>
      <c r="E51" s="39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3" t="e">
        <f>'1-1Y-2H-3N-BK-CTR-CUP-PRA680'!H51</f>
        <v>#N/A</v>
      </c>
      <c r="I51" s="368" t="e">
        <f>VLOOKUP(H51,TCVSD[],MATCH($L$11,TCVSD[#Headers],0),0)</f>
        <v>#N/A</v>
      </c>
      <c r="J51" s="107">
        <f>VLOOKUP($L$11,Table35[[SPREAD CODE]:[ply]],6,0)</f>
        <v>2</v>
      </c>
      <c r="K51" s="39" t="e">
        <f>VLOOKUP(LEFT(H51,6)&amp;D51,Ydz[],MATCH($L$11,Ydz[#Headers],0),0)</f>
        <v>#N/A</v>
      </c>
      <c r="L51" s="106" t="e">
        <f t="shared" si="6"/>
        <v>#N/A</v>
      </c>
      <c r="M51" s="107">
        <f t="shared" si="3"/>
        <v>0</v>
      </c>
      <c r="N51" s="81" t="s">
        <v>106</v>
      </c>
      <c r="O51" s="39" t="e">
        <f t="shared" si="7"/>
        <v>#N/A</v>
      </c>
      <c r="P51" s="39">
        <f t="shared" si="8"/>
        <v>0</v>
      </c>
      <c r="Q51" s="82"/>
      <c r="R51" s="82"/>
      <c r="S51" s="82"/>
      <c r="T51" s="111"/>
      <c r="U51" s="108" t="e">
        <f t="shared" si="9"/>
        <v>#N/A</v>
      </c>
      <c r="V51" s="108" t="e">
        <f t="shared" si="10"/>
        <v>#N/A</v>
      </c>
      <c r="W51" s="200"/>
      <c r="X51" s="200"/>
      <c r="Y51" s="200"/>
      <c r="Z51" s="200"/>
    </row>
    <row r="52" spans="1:26" s="79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39" t="e">
        <f>'1-1Y-2H-3N-BK-CTR-CUP-PRA680'!D52</f>
        <v>#N/A</v>
      </c>
      <c r="E52" s="39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3" t="e">
        <f>'1-1Y-2H-3N-BK-CTR-CUP-PRA680'!H52</f>
        <v>#N/A</v>
      </c>
      <c r="I52" s="368" t="e">
        <f>VLOOKUP(H52,TCVSD[],MATCH($L$11,TCVSD[#Headers],0),0)</f>
        <v>#N/A</v>
      </c>
      <c r="J52" s="107">
        <f>VLOOKUP($L$11,Table35[[SPREAD CODE]:[ply]],6,0)</f>
        <v>2</v>
      </c>
      <c r="K52" s="39" t="e">
        <f>VLOOKUP(LEFT(H52,6)&amp;D52,Ydz[],MATCH($L$11,Ydz[#Headers],0),0)</f>
        <v>#N/A</v>
      </c>
      <c r="L52" s="106" t="e">
        <f t="shared" si="6"/>
        <v>#N/A</v>
      </c>
      <c r="M52" s="107">
        <f t="shared" si="3"/>
        <v>0</v>
      </c>
      <c r="N52" s="81" t="s">
        <v>106</v>
      </c>
      <c r="O52" s="39" t="e">
        <f t="shared" si="7"/>
        <v>#N/A</v>
      </c>
      <c r="P52" s="39">
        <f t="shared" si="8"/>
        <v>0</v>
      </c>
      <c r="Q52" s="82"/>
      <c r="R52" s="82"/>
      <c r="S52" s="82"/>
      <c r="T52" s="111"/>
      <c r="U52" s="108" t="e">
        <f t="shared" si="9"/>
        <v>#N/A</v>
      </c>
      <c r="V52" s="108" t="e">
        <f t="shared" si="10"/>
        <v>#N/A</v>
      </c>
      <c r="W52" s="200"/>
      <c r="X52" s="200"/>
      <c r="Y52" s="200"/>
      <c r="Z52" s="200"/>
    </row>
    <row r="53" spans="1:26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>+SUBTOTAL(109,L17:L52)</f>
        <v>864</v>
      </c>
      <c r="M53" s="369">
        <f>+SUBTOTAL(109,M17:M52)</f>
        <v>864</v>
      </c>
      <c r="N53" s="369" t="s">
        <v>250</v>
      </c>
      <c r="O53" s="369">
        <f>+SUBTOTAL(109,O17:O52)</f>
        <v>133.84799999999998</v>
      </c>
      <c r="P53" s="369">
        <f>+SUBTOTAL(109,P17:P52)</f>
        <v>267.69599999999997</v>
      </c>
      <c r="Q53" s="369">
        <f>+SUBTOTAL(109,Q17:Q52)</f>
        <v>267.69599999999997</v>
      </c>
      <c r="R53" s="42"/>
      <c r="S53" s="369">
        <f>+SUBTOTAL(109,S17:S52)</f>
        <v>0</v>
      </c>
      <c r="T53" s="112">
        <f>(P53-S53)/P53</f>
        <v>1</v>
      </c>
      <c r="U53" s="369">
        <f>+SUBTOTAL(109,U17:U52)</f>
        <v>0</v>
      </c>
      <c r="V53" s="369">
        <f>+SUBTOTAL(109,V17:V52)</f>
        <v>11.456639999999998</v>
      </c>
      <c r="W53" s="42"/>
      <c r="X53" s="228"/>
      <c r="Y53" s="228"/>
      <c r="Z53" s="71">
        <f>+SUBTOTAL(109,Z17:Z52)</f>
        <v>0</v>
      </c>
    </row>
    <row r="54" spans="1:26" ht="30">
      <c r="B54" s="14" t="s">
        <v>23</v>
      </c>
      <c r="C54" s="14"/>
      <c r="D54" s="60"/>
      <c r="E54" s="83"/>
      <c r="F54" s="83"/>
      <c r="G54" s="13"/>
      <c r="H54" s="13"/>
      <c r="I54" s="1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26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N55" s="132" t="s">
        <v>40</v>
      </c>
      <c r="O55" s="132" t="s">
        <v>44</v>
      </c>
      <c r="P55" s="132" t="s">
        <v>46</v>
      </c>
      <c r="Q55" s="133" t="s">
        <v>139</v>
      </c>
      <c r="R55" s="520" t="s">
        <v>140</v>
      </c>
      <c r="S55" s="520"/>
      <c r="T55" s="520"/>
      <c r="U55" s="132" t="s">
        <v>45</v>
      </c>
      <c r="V55" s="133" t="s">
        <v>84</v>
      </c>
      <c r="W55" s="229"/>
      <c r="X55" s="229"/>
      <c r="Y55" s="229"/>
    </row>
    <row r="56" spans="1:26" ht="32.25" customHeight="1">
      <c r="B56" s="477" t="s">
        <v>15</v>
      </c>
      <c r="C56" s="478"/>
      <c r="D56" s="477" t="s">
        <v>17</v>
      </c>
      <c r="E56" s="478"/>
      <c r="F56" s="477" t="s">
        <v>41</v>
      </c>
      <c r="G56" s="478"/>
      <c r="H56" s="192" t="s">
        <v>21</v>
      </c>
      <c r="I56" s="479" t="s">
        <v>66</v>
      </c>
      <c r="J56" s="479"/>
      <c r="K56" s="515" t="s">
        <v>67</v>
      </c>
      <c r="L56" s="515"/>
      <c r="M56" s="13"/>
      <c r="N56" s="521" t="s">
        <v>42</v>
      </c>
      <c r="O56" s="480"/>
      <c r="P56" s="480"/>
      <c r="Q56" s="480"/>
      <c r="R56" s="480"/>
      <c r="S56" s="523"/>
      <c r="T56" s="524"/>
      <c r="U56" s="480"/>
      <c r="V56" s="480"/>
      <c r="W56" s="142"/>
      <c r="X56" s="142"/>
      <c r="Y56" s="142"/>
    </row>
    <row r="57" spans="1:26" ht="24" customHeight="1">
      <c r="B57" s="474"/>
      <c r="C57" s="475"/>
      <c r="D57" s="474"/>
      <c r="E57" s="475"/>
      <c r="F57" s="474"/>
      <c r="G57" s="475"/>
      <c r="H57" s="192"/>
      <c r="I57" s="476"/>
      <c r="J57" s="476"/>
      <c r="K57" s="473"/>
      <c r="L57" s="473"/>
      <c r="M57" s="13"/>
      <c r="N57" s="522"/>
      <c r="O57" s="481"/>
      <c r="P57" s="481"/>
      <c r="Q57" s="481"/>
      <c r="R57" s="481"/>
      <c r="S57" s="525"/>
      <c r="T57" s="526"/>
      <c r="U57" s="481"/>
      <c r="V57" s="481"/>
      <c r="W57" s="142"/>
      <c r="X57" s="142"/>
      <c r="Y57" s="142"/>
    </row>
    <row r="58" spans="1:26" ht="24" customHeight="1">
      <c r="B58" s="474"/>
      <c r="C58" s="475"/>
      <c r="D58" s="474"/>
      <c r="E58" s="475"/>
      <c r="F58" s="474"/>
      <c r="G58" s="475"/>
      <c r="H58" s="192"/>
      <c r="I58" s="476"/>
      <c r="J58" s="476"/>
      <c r="K58" s="473"/>
      <c r="L58" s="473"/>
      <c r="M58" s="13"/>
      <c r="N58" s="521" t="s">
        <v>43</v>
      </c>
      <c r="O58" s="480"/>
      <c r="P58" s="480"/>
      <c r="Q58" s="480"/>
      <c r="R58" s="480"/>
      <c r="S58" s="523"/>
      <c r="T58" s="524"/>
      <c r="U58" s="480"/>
      <c r="V58" s="480"/>
      <c r="W58" s="142"/>
      <c r="X58" s="142"/>
      <c r="Y58" s="142"/>
    </row>
    <row r="59" spans="1:26" ht="24" customHeight="1">
      <c r="B59" s="474"/>
      <c r="C59" s="475"/>
      <c r="D59" s="474"/>
      <c r="E59" s="475"/>
      <c r="F59" s="474"/>
      <c r="G59" s="475"/>
      <c r="H59" s="192"/>
      <c r="I59" s="476"/>
      <c r="J59" s="476"/>
      <c r="K59" s="473"/>
      <c r="L59" s="473"/>
      <c r="M59" s="13"/>
      <c r="N59" s="522"/>
      <c r="O59" s="481"/>
      <c r="P59" s="481"/>
      <c r="Q59" s="481"/>
      <c r="R59" s="481"/>
      <c r="S59" s="525"/>
      <c r="T59" s="526"/>
      <c r="U59" s="481"/>
      <c r="V59" s="481"/>
      <c r="W59" s="142"/>
      <c r="X59" s="142"/>
      <c r="Y59" s="142"/>
    </row>
    <row r="60" spans="1:26" ht="24" customHeight="1">
      <c r="B60" s="474"/>
      <c r="C60" s="475"/>
      <c r="D60" s="474"/>
      <c r="E60" s="475"/>
      <c r="F60" s="474"/>
      <c r="G60" s="475"/>
      <c r="H60" s="192"/>
      <c r="I60" s="476"/>
      <c r="J60" s="476"/>
      <c r="K60" s="473"/>
      <c r="L60" s="473"/>
      <c r="M60" s="13"/>
      <c r="N60" s="527" t="s">
        <v>141</v>
      </c>
      <c r="O60" s="528"/>
      <c r="P60" s="528"/>
      <c r="R60" s="529" t="s">
        <v>142</v>
      </c>
      <c r="S60" s="529"/>
      <c r="T60" s="529"/>
      <c r="U60" s="529"/>
      <c r="Z60" s="69"/>
    </row>
    <row r="61" spans="1:26" ht="24" customHeight="1">
      <c r="B61" s="474"/>
      <c r="C61" s="475"/>
      <c r="D61" s="474"/>
      <c r="E61" s="475"/>
      <c r="F61" s="474"/>
      <c r="G61" s="475"/>
      <c r="H61" s="192"/>
      <c r="I61" s="476"/>
      <c r="J61" s="476"/>
      <c r="K61" s="473"/>
      <c r="L61" s="473"/>
      <c r="M61" s="13"/>
      <c r="N61" s="516" t="s">
        <v>143</v>
      </c>
      <c r="O61" s="517"/>
      <c r="P61" s="201"/>
      <c r="R61" s="195" t="s">
        <v>40</v>
      </c>
      <c r="S61" s="202" t="s">
        <v>144</v>
      </c>
      <c r="T61" s="202" t="s">
        <v>145</v>
      </c>
      <c r="U61" s="202" t="s">
        <v>146</v>
      </c>
      <c r="Z61" s="69"/>
    </row>
    <row r="62" spans="1:26" ht="24" customHeight="1">
      <c r="B62" s="474"/>
      <c r="C62" s="475"/>
      <c r="D62" s="474"/>
      <c r="E62" s="475"/>
      <c r="F62" s="474"/>
      <c r="G62" s="475"/>
      <c r="H62" s="192"/>
      <c r="I62" s="476"/>
      <c r="J62" s="476"/>
      <c r="K62" s="473"/>
      <c r="L62" s="473"/>
      <c r="M62" s="13"/>
      <c r="N62" s="516" t="s">
        <v>147</v>
      </c>
      <c r="O62" s="517"/>
      <c r="P62" s="203"/>
      <c r="R62" s="204" t="s">
        <v>148</v>
      </c>
      <c r="S62" s="204"/>
      <c r="T62" s="204"/>
      <c r="U62" s="204"/>
    </row>
    <row r="63" spans="1:26" ht="24" customHeight="1">
      <c r="B63" s="474"/>
      <c r="C63" s="475"/>
      <c r="D63" s="474"/>
      <c r="E63" s="475"/>
      <c r="F63" s="474"/>
      <c r="G63" s="475"/>
      <c r="H63" s="192"/>
      <c r="I63" s="476"/>
      <c r="J63" s="476"/>
      <c r="K63" s="473"/>
      <c r="L63" s="473"/>
      <c r="M63" s="205"/>
      <c r="N63" s="516" t="s">
        <v>149</v>
      </c>
      <c r="O63" s="517"/>
      <c r="P63" s="203"/>
      <c r="R63" s="206" t="s">
        <v>43</v>
      </c>
      <c r="S63" s="194"/>
      <c r="T63" s="194"/>
      <c r="U63" s="207"/>
    </row>
    <row r="64" spans="1:26" ht="24" customHeight="1">
      <c r="B64" s="474"/>
      <c r="C64" s="475"/>
      <c r="D64" s="474"/>
      <c r="E64" s="475"/>
      <c r="F64" s="474"/>
      <c r="G64" s="475"/>
      <c r="H64" s="192"/>
      <c r="I64" s="476"/>
      <c r="J64" s="476"/>
      <c r="K64" s="473"/>
      <c r="L64" s="473"/>
      <c r="N64" s="516" t="s">
        <v>150</v>
      </c>
      <c r="O64" s="517"/>
      <c r="P64" s="208"/>
    </row>
    <row r="65" spans="2:25" ht="21.75" customHeight="1">
      <c r="B65" s="474"/>
      <c r="C65" s="475"/>
      <c r="D65" s="474"/>
      <c r="E65" s="475"/>
      <c r="F65" s="474"/>
      <c r="G65" s="475"/>
      <c r="H65" s="192"/>
      <c r="I65" s="476"/>
      <c r="J65" s="476"/>
      <c r="K65" s="473"/>
      <c r="L65" s="473"/>
      <c r="N65" s="21" t="s">
        <v>52</v>
      </c>
      <c r="O65" s="21"/>
      <c r="P65" s="22"/>
      <c r="Q65" s="23"/>
      <c r="R65" s="23"/>
      <c r="S65" s="23"/>
    </row>
    <row r="66" spans="2:25" ht="21.75" customHeight="1">
      <c r="B66" s="474"/>
      <c r="C66" s="475"/>
      <c r="D66" s="474"/>
      <c r="E66" s="475"/>
      <c r="F66" s="474"/>
      <c r="G66" s="475"/>
      <c r="H66" s="192"/>
      <c r="I66" s="476"/>
      <c r="J66" s="476"/>
      <c r="K66" s="473"/>
      <c r="L66" s="473"/>
      <c r="N66" s="48" t="s">
        <v>53</v>
      </c>
      <c r="O66" s="48"/>
      <c r="P66" s="49"/>
      <c r="Q66" s="50" t="s">
        <v>68</v>
      </c>
      <c r="R66" s="518" t="s">
        <v>54</v>
      </c>
      <c r="S66" s="519"/>
    </row>
    <row r="67" spans="2:25" ht="21.75" customHeight="1">
      <c r="B67" s="474"/>
      <c r="C67" s="475"/>
      <c r="D67" s="474"/>
      <c r="E67" s="475"/>
      <c r="F67" s="474"/>
      <c r="G67" s="475"/>
      <c r="H67" s="192"/>
      <c r="I67" s="476"/>
      <c r="J67" s="476"/>
      <c r="K67" s="473"/>
      <c r="L67" s="473"/>
      <c r="N67" s="24" t="s">
        <v>55</v>
      </c>
      <c r="O67" s="48"/>
      <c r="P67" s="49"/>
      <c r="Q67" s="50" t="s">
        <v>68</v>
      </c>
      <c r="R67" s="519"/>
      <c r="S67" s="519"/>
    </row>
    <row r="68" spans="2:25" ht="21.75" customHeight="1">
      <c r="B68" s="474"/>
      <c r="C68" s="475"/>
      <c r="D68" s="474"/>
      <c r="E68" s="475"/>
      <c r="F68" s="474"/>
      <c r="G68" s="475"/>
      <c r="H68" s="192"/>
      <c r="I68" s="476"/>
      <c r="J68" s="476"/>
      <c r="K68" s="473"/>
      <c r="L68" s="473"/>
      <c r="N68" s="24" t="s">
        <v>56</v>
      </c>
      <c r="O68" s="48"/>
      <c r="P68" s="49"/>
      <c r="Q68" s="50" t="s">
        <v>68</v>
      </c>
      <c r="R68" s="519"/>
      <c r="S68" s="519"/>
    </row>
    <row r="69" spans="2:25" ht="21.75" customHeight="1">
      <c r="B69" s="474"/>
      <c r="C69" s="475"/>
      <c r="D69" s="474"/>
      <c r="E69" s="475"/>
      <c r="F69" s="474"/>
      <c r="G69" s="475"/>
      <c r="H69" s="192"/>
      <c r="I69" s="476"/>
      <c r="J69" s="476"/>
      <c r="K69" s="473"/>
      <c r="L69" s="473"/>
      <c r="N69" s="24" t="s">
        <v>57</v>
      </c>
      <c r="O69" s="48"/>
      <c r="P69" s="49"/>
      <c r="Q69" s="50" t="s">
        <v>68</v>
      </c>
      <c r="R69" s="519"/>
      <c r="S69" s="519"/>
    </row>
    <row r="70" spans="2:25" ht="21.75" customHeight="1">
      <c r="B70" s="485"/>
      <c r="C70" s="486"/>
      <c r="D70" s="485"/>
      <c r="E70" s="486"/>
      <c r="F70" s="485"/>
      <c r="G70" s="486"/>
      <c r="H70" s="193"/>
      <c r="I70" s="489"/>
      <c r="J70" s="489"/>
      <c r="K70" s="490"/>
      <c r="L70" s="490"/>
      <c r="N70" s="84" t="s">
        <v>58</v>
      </c>
      <c r="O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9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  <c r="Q81" s="20"/>
      <c r="R81" s="20"/>
      <c r="S81" s="20"/>
    </row>
    <row r="82" spans="2:19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  <c r="Q82" s="20"/>
      <c r="R82" s="20"/>
      <c r="S82" s="20"/>
    </row>
    <row r="83" spans="2:19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  <c r="Q83" s="20"/>
      <c r="R83" s="20"/>
      <c r="S83" s="20"/>
    </row>
    <row r="84" spans="2:19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  <c r="Q84" s="20"/>
      <c r="R84" s="20"/>
      <c r="S84" s="20"/>
    </row>
    <row r="85" spans="2:19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  <c r="Q85" s="20"/>
      <c r="R85" s="20"/>
      <c r="S85" s="20"/>
    </row>
    <row r="86" spans="2:19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  <c r="Q86" s="20"/>
      <c r="R86" s="20"/>
      <c r="S86" s="20"/>
    </row>
    <row r="87" spans="2:19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  <c r="Q87" s="20"/>
      <c r="R87" s="20"/>
      <c r="S87" s="20"/>
    </row>
    <row r="88" spans="2:19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  <c r="Q88" s="20"/>
      <c r="R88" s="20"/>
      <c r="S88" s="20"/>
    </row>
    <row r="89" spans="2:19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Q89" s="20"/>
      <c r="R89" s="20"/>
      <c r="S89" s="20"/>
    </row>
    <row r="90" spans="2:19">
      <c r="B90" s="147"/>
      <c r="C90" s="115"/>
      <c r="K90" s="20"/>
      <c r="L90" s="20"/>
      <c r="M90" s="20"/>
      <c r="N90" s="20"/>
      <c r="O90" s="20"/>
      <c r="Q90" s="20"/>
      <c r="R90" s="20"/>
      <c r="S90" s="20"/>
    </row>
    <row r="91" spans="2:19">
      <c r="B91" s="147"/>
      <c r="C91" s="115"/>
      <c r="K91" s="20"/>
      <c r="L91" s="20"/>
      <c r="M91" s="20"/>
      <c r="N91" s="20"/>
      <c r="O91" s="20"/>
      <c r="Q91" s="20"/>
      <c r="R91" s="20"/>
      <c r="S91" s="20"/>
    </row>
    <row r="92" spans="2:19">
      <c r="B92" s="147"/>
      <c r="C92" s="115"/>
      <c r="K92" s="20"/>
      <c r="L92" s="20"/>
      <c r="M92" s="20"/>
      <c r="N92" s="20"/>
      <c r="O92" s="20"/>
      <c r="Q92" s="20"/>
      <c r="R92" s="20"/>
      <c r="S92" s="20"/>
    </row>
    <row r="93" spans="2:19">
      <c r="B93" s="147"/>
      <c r="C93" s="115"/>
      <c r="Q93" s="20"/>
      <c r="R93" s="20"/>
      <c r="S93" s="20"/>
    </row>
    <row r="94" spans="2:19">
      <c r="B94" s="147"/>
      <c r="C94" s="115"/>
      <c r="Q94" s="20"/>
      <c r="R94" s="20"/>
      <c r="S94" s="20"/>
    </row>
    <row r="95" spans="2:19">
      <c r="B95" s="147"/>
      <c r="C95" s="115"/>
      <c r="Q95" s="20"/>
      <c r="R95" s="20"/>
      <c r="S95" s="20"/>
    </row>
    <row r="96" spans="2:19">
      <c r="B96" s="147"/>
      <c r="C96" s="115"/>
      <c r="Q96" s="20"/>
      <c r="R96" s="20"/>
      <c r="S96" s="20"/>
    </row>
    <row r="97" spans="2:26">
      <c r="B97" s="147"/>
      <c r="C97" s="115"/>
      <c r="Q97" s="20"/>
      <c r="R97" s="20"/>
      <c r="S97" s="20"/>
    </row>
    <row r="98" spans="2:26">
      <c r="B98" s="147"/>
      <c r="C98" s="115"/>
      <c r="Q98" s="20"/>
      <c r="R98" s="20"/>
      <c r="S98" s="20"/>
    </row>
    <row r="99" spans="2:26">
      <c r="B99" s="147"/>
      <c r="C99" s="115"/>
      <c r="Q99" s="20"/>
      <c r="R99" s="20"/>
      <c r="S99" s="20"/>
    </row>
    <row r="100" spans="2:26">
      <c r="B100" s="147"/>
      <c r="C100" s="115"/>
      <c r="Q100" s="20"/>
      <c r="R100" s="20"/>
      <c r="S100" s="20"/>
    </row>
    <row r="101" spans="2:26">
      <c r="B101" s="147"/>
      <c r="C101" s="115"/>
      <c r="Q101" s="20"/>
      <c r="R101" s="20"/>
      <c r="S101" s="20"/>
    </row>
    <row r="102" spans="2:26">
      <c r="B102" s="147"/>
      <c r="C102" s="115"/>
      <c r="Q102" s="20"/>
      <c r="R102" s="20"/>
      <c r="S102" s="20"/>
    </row>
    <row r="103" spans="2:26">
      <c r="B103" s="147"/>
      <c r="C103" s="115"/>
      <c r="Q103" s="20"/>
      <c r="R103" s="20"/>
      <c r="S103" s="20"/>
    </row>
    <row r="104" spans="2:26">
      <c r="B104" s="147"/>
      <c r="C104" s="115"/>
      <c r="Q104" s="20"/>
      <c r="R104" s="20"/>
      <c r="S104" s="20"/>
    </row>
    <row r="105" spans="2:26">
      <c r="B105" s="147"/>
      <c r="C105" s="115"/>
      <c r="Q105" s="20"/>
      <c r="R105" s="20"/>
      <c r="S105" s="20"/>
    </row>
    <row r="106" spans="2:26">
      <c r="B106" s="147"/>
      <c r="C106" s="115"/>
    </row>
    <row r="107" spans="2:26">
      <c r="B107" s="147"/>
      <c r="C107" s="115"/>
    </row>
    <row r="108" spans="2:26" s="53" customFormat="1">
      <c r="B108" s="147"/>
      <c r="C108" s="115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2:26" s="53" customFormat="1">
      <c r="B109" s="147"/>
      <c r="C109" s="115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2:26" s="53" customFormat="1">
      <c r="B110" s="147"/>
      <c r="C110" s="115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2:26" s="53" customFormat="1">
      <c r="B111" s="147"/>
      <c r="C111" s="115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2:26" s="53" customFormat="1">
      <c r="B112" s="147"/>
      <c r="C112" s="115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2:26" s="53" customFormat="1">
      <c r="B113" s="147"/>
      <c r="C113" s="115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2:26" s="53" customFormat="1">
      <c r="B114" s="147"/>
      <c r="C114" s="115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2:26" s="53" customFormat="1">
      <c r="B115" s="147"/>
      <c r="C115" s="115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2:26" s="53" customFormat="1">
      <c r="B116" s="147"/>
      <c r="C116" s="115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2:26" s="53" customFormat="1">
      <c r="B117" s="147"/>
      <c r="C117" s="115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2:26" s="53" customFormat="1">
      <c r="B118" s="147"/>
      <c r="C118" s="115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2:26" s="53" customFormat="1">
      <c r="B119" s="147"/>
      <c r="C119" s="115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2:26" s="53" customFormat="1">
      <c r="B120" s="147"/>
      <c r="C120" s="11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2:26" s="53" customFormat="1">
      <c r="B121" s="147"/>
      <c r="C121" s="11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2:26" s="53" customFormat="1">
      <c r="B122" s="147"/>
      <c r="C122" s="115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2:26" s="53" customFormat="1">
      <c r="B123" s="147"/>
      <c r="C123" s="115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2:26" s="53" customFormat="1">
      <c r="B124" s="147"/>
      <c r="C124" s="115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2:26" s="53" customFormat="1">
      <c r="B125" s="147"/>
      <c r="C125" s="115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2:26" s="53" customFormat="1">
      <c r="B126" s="147"/>
      <c r="C126" s="115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2:26" s="53" customFormat="1">
      <c r="B127" s="147"/>
      <c r="C127" s="115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2:26" s="53" customFormat="1">
      <c r="B128" s="147"/>
      <c r="C128" s="115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2:26" s="53" customFormat="1">
      <c r="B129" s="147"/>
      <c r="C129" s="11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2:26" s="53" customFormat="1">
      <c r="B130" s="147"/>
      <c r="C130" s="11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2:26" s="53" customFormat="1">
      <c r="B131" s="147"/>
      <c r="C131" s="115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2:26" s="53" customFormat="1">
      <c r="B132" s="147"/>
      <c r="C132" s="115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2:26" s="53" customFormat="1">
      <c r="B133" s="147"/>
      <c r="C133" s="115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2:26" s="53" customFormat="1">
      <c r="B134" s="147"/>
      <c r="C134" s="115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2:26" s="53" customFormat="1">
      <c r="B135" s="147"/>
      <c r="C135" s="115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2:26" s="53" customFormat="1">
      <c r="B136" s="147"/>
      <c r="C136" s="115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2:26" s="53" customFormat="1">
      <c r="B137" s="147"/>
      <c r="C137" s="11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2:26" s="53" customFormat="1">
      <c r="B138" s="147"/>
      <c r="C138" s="11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2:26" s="53" customFormat="1">
      <c r="B139" s="147"/>
      <c r="C139" s="11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2:26" s="53" customFormat="1">
      <c r="B140" s="147"/>
      <c r="C140" s="115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2:26" s="53" customFormat="1">
      <c r="B141" s="147"/>
      <c r="C141" s="11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2:26">
      <c r="B142" s="20"/>
      <c r="C142" s="92"/>
    </row>
    <row r="143" spans="2:26">
      <c r="B143" s="20"/>
      <c r="C143" s="92"/>
    </row>
    <row r="144" spans="2:26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81" xr:uid="{00000000-0009-0000-0000-00000A000000}"/>
  <mergeCells count="126"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B65:C65"/>
    <mergeCell ref="R66:S66"/>
    <mergeCell ref="R67:S69"/>
    <mergeCell ref="B67:C67"/>
    <mergeCell ref="D67:E67"/>
    <mergeCell ref="F67:G67"/>
    <mergeCell ref="I67:J67"/>
    <mergeCell ref="K67:L67"/>
    <mergeCell ref="B68:C68"/>
    <mergeCell ref="D68:E68"/>
    <mergeCell ref="F68:G68"/>
    <mergeCell ref="B70:C70"/>
    <mergeCell ref="D70:E70"/>
    <mergeCell ref="F70:G70"/>
    <mergeCell ref="I70:J70"/>
    <mergeCell ref="K70:L70"/>
    <mergeCell ref="I68:J68"/>
    <mergeCell ref="K68:L68"/>
    <mergeCell ref="B69:C69"/>
    <mergeCell ref="D69:E69"/>
    <mergeCell ref="F69:G69"/>
    <mergeCell ref="I69:J69"/>
    <mergeCell ref="K69:L69"/>
    <mergeCell ref="F63:G63"/>
    <mergeCell ref="I63:J63"/>
    <mergeCell ref="K63:L63"/>
    <mergeCell ref="B64:C64"/>
    <mergeCell ref="D64:E64"/>
    <mergeCell ref="F64:G64"/>
    <mergeCell ref="I64:J64"/>
    <mergeCell ref="K64:L64"/>
    <mergeCell ref="N60:P60"/>
    <mergeCell ref="N63:O63"/>
    <mergeCell ref="N64:O64"/>
    <mergeCell ref="B63:C63"/>
    <mergeCell ref="D63:E63"/>
    <mergeCell ref="B62:C62"/>
    <mergeCell ref="D62:E62"/>
    <mergeCell ref="F62:G62"/>
    <mergeCell ref="I62:J62"/>
    <mergeCell ref="K62:L62"/>
    <mergeCell ref="N61:O61"/>
    <mergeCell ref="N62:O62"/>
    <mergeCell ref="B60:C60"/>
    <mergeCell ref="D60:E60"/>
    <mergeCell ref="F60:G60"/>
    <mergeCell ref="I60:J60"/>
    <mergeCell ref="K60:L60"/>
    <mergeCell ref="V58:V59"/>
    <mergeCell ref="B59:C59"/>
    <mergeCell ref="D59:E59"/>
    <mergeCell ref="F59:G59"/>
    <mergeCell ref="I59:J59"/>
    <mergeCell ref="K59:L59"/>
    <mergeCell ref="R60:U60"/>
    <mergeCell ref="B61:C61"/>
    <mergeCell ref="D61:E61"/>
    <mergeCell ref="F61:G61"/>
    <mergeCell ref="I61:J61"/>
    <mergeCell ref="K61:L61"/>
    <mergeCell ref="N58:N59"/>
    <mergeCell ref="O58:O59"/>
    <mergeCell ref="P58:P59"/>
    <mergeCell ref="Q58:Q59"/>
    <mergeCell ref="R58:T59"/>
    <mergeCell ref="U58:U59"/>
    <mergeCell ref="B58:C58"/>
    <mergeCell ref="D58:E58"/>
    <mergeCell ref="F58:G58"/>
    <mergeCell ref="I58:J58"/>
    <mergeCell ref="K58:L58"/>
    <mergeCell ref="K56:L56"/>
    <mergeCell ref="R55:T55"/>
    <mergeCell ref="A15:A16"/>
    <mergeCell ref="L5:N5"/>
    <mergeCell ref="G15:G16"/>
    <mergeCell ref="H15:H16"/>
    <mergeCell ref="V56:V57"/>
    <mergeCell ref="B57:C57"/>
    <mergeCell ref="D57:E57"/>
    <mergeCell ref="F57:G57"/>
    <mergeCell ref="I57:J57"/>
    <mergeCell ref="K57:L57"/>
    <mergeCell ref="B56:C56"/>
    <mergeCell ref="D56:E56"/>
    <mergeCell ref="F56:G56"/>
    <mergeCell ref="I56:J56"/>
    <mergeCell ref="N56:N57"/>
    <mergeCell ref="O56:O57"/>
    <mergeCell ref="P56:P57"/>
    <mergeCell ref="Q56:Q57"/>
    <mergeCell ref="R56:T57"/>
    <mergeCell ref="U56:U57"/>
    <mergeCell ref="B1:F4"/>
    <mergeCell ref="G1:R2"/>
    <mergeCell ref="G3:R4"/>
    <mergeCell ref="T5:W5"/>
    <mergeCell ref="T6:U6"/>
    <mergeCell ref="V15:V16"/>
    <mergeCell ref="G6:H7"/>
    <mergeCell ref="T15:T16"/>
    <mergeCell ref="U15:U16"/>
    <mergeCell ref="I15:I16"/>
    <mergeCell ref="J15:J16"/>
    <mergeCell ref="K15:K16"/>
    <mergeCell ref="L15:M15"/>
    <mergeCell ref="N15:N16"/>
    <mergeCell ref="O15:O16"/>
    <mergeCell ref="B15:B16"/>
    <mergeCell ref="C15:C16"/>
    <mergeCell ref="F15:F16"/>
    <mergeCell ref="S15:S16"/>
    <mergeCell ref="W15:Z15"/>
    <mergeCell ref="P15:P16"/>
    <mergeCell ref="Q15:Q16"/>
    <mergeCell ref="D15:E15"/>
    <mergeCell ref="R15:R16"/>
  </mergeCells>
  <conditionalFormatting sqref="B17:B52">
    <cfRule type="duplicateValues" dxfId="259" priority="6"/>
    <cfRule type="duplicateValues" dxfId="258" priority="7"/>
  </conditionalFormatting>
  <conditionalFormatting sqref="B17:B52">
    <cfRule type="duplicateValues" dxfId="257" priority="8"/>
  </conditionalFormatting>
  <conditionalFormatting sqref="B17:B52">
    <cfRule type="duplicateValues" dxfId="256" priority="9"/>
    <cfRule type="duplicateValues" dxfId="255" priority="10"/>
    <cfRule type="duplicateValues" dxfId="254" priority="11"/>
    <cfRule type="duplicateValues" dxfId="253" priority="12"/>
    <cfRule type="duplicateValues" dxfId="252" priority="13"/>
  </conditionalFormatting>
  <conditionalFormatting sqref="C17:C52">
    <cfRule type="duplicateValues" dxfId="251" priority="14"/>
    <cfRule type="duplicateValues" dxfId="250" priority="15"/>
  </conditionalFormatting>
  <conditionalFormatting sqref="C17:C52">
    <cfRule type="duplicateValues" dxfId="249" priority="16"/>
  </conditionalFormatting>
  <conditionalFormatting sqref="C17:C52">
    <cfRule type="duplicateValues" dxfId="248" priority="17"/>
    <cfRule type="duplicateValues" dxfId="247" priority="18"/>
    <cfRule type="duplicateValues" dxfId="246" priority="19"/>
    <cfRule type="duplicateValues" dxfId="245" priority="20"/>
    <cfRule type="duplicateValues" dxfId="244" priority="21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43" priority="1">
      <formula>$I17&lt;&gt;$I$14</formula>
    </cfRule>
    <cfRule type="expression" dxfId="242" priority="2">
      <formula>$I17=$I$14</formula>
    </cfRule>
  </conditionalFormatting>
  <pageMargins left="0.38" right="0.17" top="0.75" bottom="0.75" header="0.3" footer="0.3"/>
  <pageSetup scale="40" orientation="landscape" horizontalDpi="4294967295" verticalDpi="4294967295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rgb="FFFFFF00"/>
  </sheetPr>
  <dimension ref="A1:M49"/>
  <sheetViews>
    <sheetView view="pageBreakPreview" zoomScaleNormal="40" zoomScaleSheetLayoutView="100" workbookViewId="0">
      <selection activeCell="L19" sqref="L19"/>
    </sheetView>
  </sheetViews>
  <sheetFormatPr defaultColWidth="9.125" defaultRowHeight="14.25"/>
  <cols>
    <col min="1" max="1" width="11" style="12" customWidth="1"/>
    <col min="2" max="2" width="18.75" style="12" customWidth="1"/>
    <col min="3" max="3" width="17.625" style="12" customWidth="1"/>
    <col min="4" max="4" width="13.375" style="12" customWidth="1"/>
    <col min="5" max="5" width="18.875" style="12" customWidth="1"/>
    <col min="6" max="6" width="18.375" style="12" customWidth="1"/>
    <col min="7" max="7" width="16.625" style="12" customWidth="1"/>
    <col min="8" max="8" width="19.875" style="12" customWidth="1"/>
    <col min="9" max="9" width="15.875" style="12" customWidth="1"/>
    <col min="10" max="10" width="10.875" style="12" customWidth="1"/>
    <col min="11" max="16384" width="9.125" style="12"/>
  </cols>
  <sheetData>
    <row r="1" spans="1:13" ht="15" customHeight="1">
      <c r="A1" s="539"/>
      <c r="B1" s="540"/>
      <c r="C1" s="545" t="s">
        <v>173</v>
      </c>
      <c r="D1" s="546"/>
      <c r="E1" s="546"/>
      <c r="F1" s="546"/>
      <c r="G1" s="209" t="s">
        <v>174</v>
      </c>
      <c r="H1" s="5"/>
      <c r="I1" s="20"/>
    </row>
    <row r="2" spans="1:13" ht="15" customHeight="1">
      <c r="A2" s="541"/>
      <c r="B2" s="542"/>
      <c r="C2" s="547"/>
      <c r="D2" s="548"/>
      <c r="E2" s="548"/>
      <c r="F2" s="548"/>
      <c r="G2" s="210" t="s">
        <v>163</v>
      </c>
      <c r="H2" s="6"/>
      <c r="I2" s="20"/>
    </row>
    <row r="3" spans="1:13" ht="15" customHeight="1">
      <c r="A3" s="541"/>
      <c r="B3" s="542"/>
      <c r="C3" s="547"/>
      <c r="D3" s="548"/>
      <c r="E3" s="548"/>
      <c r="F3" s="548"/>
      <c r="G3" s="210" t="s">
        <v>175</v>
      </c>
      <c r="H3" s="6"/>
      <c r="I3" s="20"/>
    </row>
    <row r="4" spans="1:13" ht="15.75" customHeight="1" thickBot="1">
      <c r="A4" s="543"/>
      <c r="B4" s="544"/>
      <c r="C4" s="549"/>
      <c r="D4" s="550"/>
      <c r="E4" s="550"/>
      <c r="F4" s="550"/>
      <c r="G4" s="211" t="s">
        <v>18</v>
      </c>
      <c r="H4" s="7"/>
      <c r="I4" s="20"/>
    </row>
    <row r="5" spans="1:13" s="62" customFormat="1" ht="18.75">
      <c r="A5" s="58" t="s">
        <v>60</v>
      </c>
      <c r="B5" s="59"/>
      <c r="C5" s="75">
        <f ca="1">'1-1Y-2H-3N-BK-CTR-CUP-PRA680'!S6</f>
        <v>44586</v>
      </c>
      <c r="D5" s="75"/>
      <c r="E5" s="384" t="s">
        <v>167</v>
      </c>
      <c r="F5" s="60"/>
      <c r="G5" s="118" t="s">
        <v>51</v>
      </c>
      <c r="H5" s="60" t="str">
        <f>'1-1Y-2H-3N-BK-CTR-CUP-PRA680'!L8</f>
        <v>DF3385</v>
      </c>
      <c r="I5" s="60"/>
    </row>
    <row r="6" spans="1:13" s="62" customFormat="1" ht="24" customHeight="1">
      <c r="A6" s="58" t="s">
        <v>61</v>
      </c>
      <c r="B6" s="58"/>
      <c r="C6" s="75">
        <f>'1-1Y-2H-3N-BK-CTR-CUP-PRA680'!S7</f>
        <v>44575</v>
      </c>
      <c r="D6" s="63" t="str">
        <f>'1-1Y-2H-3N-BK-CTR-CUP-PRA680'!R7</f>
        <v>9h</v>
      </c>
      <c r="E6" s="62" t="s">
        <v>138</v>
      </c>
      <c r="F6" s="75">
        <f>+'1-1Y-2H-3N-BK-CTR-CUP-PRA680'!S8</f>
        <v>44576</v>
      </c>
      <c r="G6" s="30" t="s">
        <v>63</v>
      </c>
    </row>
    <row r="7" spans="1:13" s="62" customFormat="1" ht="18.75">
      <c r="A7" s="58" t="s">
        <v>62</v>
      </c>
      <c r="B7" s="58"/>
      <c r="C7" s="30" t="str">
        <f>'1-1Y-2H-3N-BK-CTR-CUP-PRA680'!L5</f>
        <v>722164-722168-722170-722174-722178</v>
      </c>
      <c r="D7" s="30"/>
      <c r="E7" s="30"/>
      <c r="F7" s="30"/>
      <c r="G7" s="30" t="s">
        <v>172</v>
      </c>
      <c r="H7" s="234">
        <f>+'1-1Y-2H-3N-BK-CTR-CUP-PRA680'!L13</f>
        <v>0</v>
      </c>
      <c r="I7" s="234"/>
      <c r="J7" s="30"/>
    </row>
    <row r="8" spans="1:13" s="62" customFormat="1" ht="18.75">
      <c r="A8" s="58" t="s">
        <v>64</v>
      </c>
      <c r="B8" s="58"/>
      <c r="C8" s="70" t="str">
        <f>'1-1Y-2H-3N-BK-CTR-CUP-PRA680'!E7</f>
        <v>2202006US</v>
      </c>
      <c r="D8" s="91"/>
      <c r="E8" s="64"/>
      <c r="F8" s="64"/>
      <c r="G8" s="383" t="s">
        <v>363</v>
      </c>
      <c r="H8" s="65"/>
      <c r="I8" s="65"/>
      <c r="J8" s="66"/>
    </row>
    <row r="9" spans="1:13" ht="66" customHeight="1">
      <c r="A9" s="196" t="s">
        <v>70</v>
      </c>
      <c r="B9" s="196" t="s">
        <v>164</v>
      </c>
      <c r="C9" s="197" t="s">
        <v>71</v>
      </c>
      <c r="D9" s="196" t="s">
        <v>166</v>
      </c>
      <c r="E9" s="198" t="s">
        <v>165</v>
      </c>
      <c r="F9" s="197" t="s">
        <v>72</v>
      </c>
      <c r="G9" s="197" t="s">
        <v>73</v>
      </c>
      <c r="H9" s="195" t="s">
        <v>12</v>
      </c>
      <c r="I9" s="196" t="s">
        <v>164</v>
      </c>
      <c r="J9" s="243" t="s">
        <v>192</v>
      </c>
      <c r="K9" s="243" t="s">
        <v>93</v>
      </c>
      <c r="L9" s="243" t="s">
        <v>193</v>
      </c>
      <c r="M9" s="243" t="s">
        <v>194</v>
      </c>
    </row>
    <row r="10" spans="1:13" ht="28.5" customHeight="1">
      <c r="A10" s="196">
        <v>1</v>
      </c>
      <c r="B10" s="196" t="str">
        <f>+I10&amp;"-"&amp;G10</f>
        <v>TRA680-ZCA-60</v>
      </c>
      <c r="C10" s="196" t="str">
        <f>+'1-1Y-2H-3N-BK-CTR-CUP-PRA680'!M11</f>
        <v>BK-CTR-CUP</v>
      </c>
      <c r="D10" s="103">
        <f>+'1-1Y-2H-3N-BK-CTR-CUP-PRA680'!P53</f>
        <v>350.33100000000002</v>
      </c>
      <c r="E10" s="116">
        <f>+'1-1Y-2H-3N-BK-CTR-CUP-PRA680'!Q53</f>
        <v>280.85599999999999</v>
      </c>
      <c r="F10" s="105">
        <f>(D10-E10)/D10</f>
        <v>0.19831245308008719</v>
      </c>
      <c r="G10" s="68">
        <f>IFERROR(VLOOKUP(LEFT(I10,6),Table35[[fabric code]:[time relax]],6,0),"Check khổ")</f>
        <v>60</v>
      </c>
      <c r="H10" s="213" t="str">
        <f>VLOOKUP(LEFT(I10,6),Table35[[fabric code]:[time relax]],8,0)&amp;"-"&amp;VLOOKUP(LEFT(I10,6),Table35[[fabric code]:[time relax]],9,0)</f>
        <v>Flat fold-4h</v>
      </c>
      <c r="I10" s="102" t="str">
        <f>+'1-1Y-2H-3N-BK-CTR-CUP-PRA680'!I17</f>
        <v>TRA680-ZCA</v>
      </c>
      <c r="J10" s="243">
        <f>+'1-1Y-2H-3N-BK-CTR-CUP-PRA680'!E12</f>
        <v>6.660000000000001E-3</v>
      </c>
      <c r="K10" s="243" t="str">
        <f>+'1-1Y-2H-3N-BK-CTR-CUP-PRA680'!G12</f>
        <v>Code: BO3</v>
      </c>
      <c r="L10" s="243">
        <f>+'1-1Y-2H-3N-BK-CTR-CUP-PRA680'!E13</f>
        <v>1.6255835999999999E-2</v>
      </c>
      <c r="M10" s="243" t="str">
        <f>+'1-1Y-2H-3N-BK-CTR-CUP-PRA680'!G13</f>
        <v>Code: CO3</v>
      </c>
    </row>
    <row r="11" spans="1:13" ht="28.5" customHeight="1">
      <c r="A11" s="196">
        <v>2</v>
      </c>
      <c r="B11" s="73" t="str">
        <f>+I11&amp;"-"&amp;G11</f>
        <v>LP1743-ZCA-58</v>
      </c>
      <c r="C11" s="73" t="str">
        <f>+'2-2J-CTRLI-LP1743'!M11</f>
        <v>CTRLI</v>
      </c>
      <c r="D11" s="103">
        <f>+'2-2J-CTRLI-LP1743'!P53</f>
        <v>10.224</v>
      </c>
      <c r="E11" s="116">
        <f>+'2-2J-CTRLI-LP1743'!Q53</f>
        <v>8.6319999999999997</v>
      </c>
      <c r="F11" s="105">
        <f>(D11-E11)/D11</f>
        <v>0.15571205007824732</v>
      </c>
      <c r="G11" s="68">
        <f>IFERROR(VLOOKUP(LEFT(I11,6),Table35[[fabric code]:[time relax]],6,0),"Check khổ")</f>
        <v>58</v>
      </c>
      <c r="H11" s="213" t="str">
        <f>VLOOKUP(LEFT(I11,6),Table35[[fabric code]:[time relax]],8,0)&amp;"-"&amp;VLOOKUP(LEFT(I11,6),Table35[[fabric code]:[time relax]],9,0)</f>
        <v>N/A-N/A</v>
      </c>
      <c r="I11" s="102" t="str">
        <f>+'2-2J-CTRLI-LP1743'!I17</f>
        <v>LP1743-ZCA</v>
      </c>
      <c r="J11" s="243">
        <f>+'2-2J-CTRLI-LP1743'!E12</f>
        <v>2.5799999999999998E-3</v>
      </c>
      <c r="K11" s="243" t="str">
        <f>+'2-2J-CTRLI-LP1743'!G12</f>
        <v>Code: BO5</v>
      </c>
      <c r="L11" s="243">
        <f>+'2-2J-CTRLI-LP1743'!E13</f>
        <v>2.8158359999999999E-3</v>
      </c>
      <c r="M11" s="243" t="str">
        <f>+'2-2J-CTRLI-LP1743'!G13</f>
        <v>Code: CO5</v>
      </c>
    </row>
    <row r="12" spans="1:13" ht="28.5" customHeight="1">
      <c r="A12" s="196">
        <v>3</v>
      </c>
      <c r="B12" s="73" t="str">
        <f>+I12&amp;"-"&amp;G12</f>
        <v>CK4W75-ZCA-58</v>
      </c>
      <c r="C12" s="73" t="str">
        <f>+'3-3R-CUPLI-CK4W75'!M11</f>
        <v>CUPLI</v>
      </c>
      <c r="D12" s="103">
        <f>+'3-3R-CUPLI-CK4W75'!P53</f>
        <v>179.71199999999999</v>
      </c>
      <c r="E12" s="116">
        <f>+'3-3R-CUPLI-CK4W75'!Q53</f>
        <v>155</v>
      </c>
      <c r="F12" s="105">
        <f>(D12-E12)/D12</f>
        <v>0.13750890313390307</v>
      </c>
      <c r="G12" s="68">
        <f>IFERROR(VLOOKUP(LEFT(I12,6),Table35[[fabric code]:[time relax]],6,0),"Check khổ")</f>
        <v>58</v>
      </c>
      <c r="H12" s="213" t="str">
        <f>VLOOKUP(LEFT(I12,6),Table35[[fabric code]:[time relax]],8,0)&amp;"-"&amp;VLOOKUP(LEFT(I12,6),Table35[[fabric code]:[time relax]],9,0)</f>
        <v>N/A-N/A</v>
      </c>
      <c r="I12" s="102" t="str">
        <f>+'3-3R-CUPLI-CK4W75'!I17</f>
        <v>CK4W75-ZCA</v>
      </c>
      <c r="J12" s="243">
        <f>+'3-3R-CUPLI-CK4W75'!E12</f>
        <v>4.2599999999999999E-3</v>
      </c>
      <c r="K12" s="243" t="str">
        <f>+'3-3R-CUPLI-CK4W75'!G12</f>
        <v>Code: BO4</v>
      </c>
      <c r="L12" s="243">
        <f>+'3-3R-CUPLI-CK4W75'!E13</f>
        <v>6.7758360000000004E-3</v>
      </c>
      <c r="M12" s="243" t="str">
        <f>+'3-3R-CUPLI-CK4W75'!G13</f>
        <v>Code: CO4</v>
      </c>
    </row>
    <row r="13" spans="1:13" ht="28.5" customHeight="1">
      <c r="A13" s="196">
        <v>4</v>
      </c>
      <c r="B13" s="73" t="str">
        <f>+I13&amp;"-"&amp;G13</f>
        <v>LPC828-ZCA-58</v>
      </c>
      <c r="C13" s="73" t="str">
        <f>+'4-5K-STR-LPC838'!M11</f>
        <v>STR</v>
      </c>
      <c r="D13" s="103">
        <f>+'4-5K-STR-LPC838'!P53</f>
        <v>16.100999999999999</v>
      </c>
      <c r="E13" s="116">
        <f>+'4-5K-STR-LPC838'!Q53</f>
        <v>16.974666666666668</v>
      </c>
      <c r="F13" s="105">
        <f>(D13-E13)/D13</f>
        <v>-5.4261640063764278E-2</v>
      </c>
      <c r="G13" s="68">
        <f>IFERROR(VLOOKUP(LEFT(I13,6),Table35[[fabric code]:[time relax]],6,0),"Check khổ")</f>
        <v>58</v>
      </c>
      <c r="H13" s="213" t="str">
        <f>VLOOKUP(LEFT(I13,6),Table35[[fabric code]:[time relax]],8,0)&amp;"-"&amp;VLOOKUP(LEFT(I13,6),Table35[[fabric code]:[time relax]],9,0)</f>
        <v>N/A-N/A</v>
      </c>
      <c r="I13" s="102" t="str">
        <f>+'4-5K-STR-LPC838'!I17</f>
        <v>LPC828-ZCA</v>
      </c>
      <c r="J13" s="243">
        <f>+'4-5K-STR-LPC838'!E12</f>
        <v>4.8599999999999997E-3</v>
      </c>
      <c r="K13" s="243" t="str">
        <f>+'4-5K-STR-LPC838'!G12</f>
        <v>Code: BO6</v>
      </c>
      <c r="L13" s="243">
        <f>+'4-5K-STR-LPC838'!E13</f>
        <v>8.4558359999999996E-3</v>
      </c>
      <c r="M13" s="243" t="str">
        <f>+'4-5K-STR-LPC838'!G13</f>
        <v>Code: CO6</v>
      </c>
    </row>
    <row r="14" spans="1:13" s="381" customFormat="1" ht="28.5" customHeight="1">
      <c r="A14" s="196">
        <v>5</v>
      </c>
      <c r="B14" s="375" t="str">
        <f>+I14&amp;"-"&amp;G14</f>
        <v>EM1038-ZCA-4.5</v>
      </c>
      <c r="C14" s="375" t="str">
        <f>'5-6W-STPLA-EM1038-die'!M11</f>
        <v>STPLA</v>
      </c>
      <c r="D14" s="376">
        <f>'5-6W-STPLA-EM1038-die'!P53</f>
        <v>267.69599999999997</v>
      </c>
      <c r="E14" s="376">
        <f>'5-6W-STPLA-EM1038-die'!Q53</f>
        <v>267.69599999999997</v>
      </c>
      <c r="F14" s="377">
        <f>(D14-E14)/D14</f>
        <v>0</v>
      </c>
      <c r="G14" s="378">
        <f>IFERROR(VLOOKUP(LEFT(I14,6),Table35[[fabric code]:[time relax]],6,0),"Check khổ")</f>
        <v>4.5</v>
      </c>
      <c r="H14" s="379" t="str">
        <f>VLOOKUP(LEFT(I14,6),Table35[[fabric code]:[time relax]],8,0)&amp;"-"&amp;VLOOKUP(LEFT(I14,6),Table35[[fabric code]:[time relax]],9,0)&amp;" (REN)"</f>
        <v>N/A-N/A (REN)</v>
      </c>
      <c r="I14" s="250" t="str">
        <f>'5-6W-STPLA-EM1038-die'!I17</f>
        <v>EM1038-ZCA</v>
      </c>
      <c r="J14" s="380">
        <f>+'5-6W-STPLA-EM1038-die'!E12</f>
        <v>0</v>
      </c>
      <c r="K14" s="380" t="str">
        <f>+'5-6W-STPLA-EM1038-die'!G12</f>
        <v xml:space="preserve">Code: </v>
      </c>
      <c r="L14" s="380">
        <f>+'5-6W-STPLA-EM1038-die'!E13</f>
        <v>7.9559999999999992E-2</v>
      </c>
      <c r="M14" s="380" t="str">
        <f>+'5-6W-STPLA-EM1038-die'!G13</f>
        <v>Code: H01</v>
      </c>
    </row>
    <row r="15" spans="1:13" ht="28.5" customHeight="1">
      <c r="A15" s="196">
        <v>6</v>
      </c>
      <c r="B15" s="196"/>
      <c r="C15" s="196"/>
      <c r="D15" s="103"/>
      <c r="E15" s="116"/>
      <c r="F15" s="105"/>
      <c r="G15" s="68"/>
      <c r="H15" s="213"/>
      <c r="I15" s="102"/>
      <c r="J15" s="243"/>
      <c r="K15" s="243"/>
      <c r="L15" s="243"/>
      <c r="M15" s="243"/>
    </row>
    <row r="16" spans="1:13" ht="15">
      <c r="A16" s="69"/>
      <c r="B16" s="69"/>
      <c r="C16" s="69"/>
      <c r="D16" s="69"/>
      <c r="E16" s="69"/>
      <c r="F16" s="69"/>
      <c r="G16" s="69"/>
      <c r="H16" s="13"/>
      <c r="I16" s="13"/>
      <c r="J16" s="69"/>
    </row>
    <row r="17" spans="1:13" ht="20.25" customHeight="1">
      <c r="A17" s="69" t="s">
        <v>251</v>
      </c>
      <c r="B17" s="69" t="str">
        <f>+VLOOKUP('1-1Y-2H-3N-BK-CTR-CUP-PRA680'!H17,TCVSD[],7,0)</f>
        <v>TTS ok 4/9/2021</v>
      </c>
      <c r="C17" s="69"/>
      <c r="D17" s="69"/>
      <c r="E17" s="69"/>
      <c r="F17" s="537" t="s">
        <v>180</v>
      </c>
      <c r="G17" s="537"/>
      <c r="H17" s="69"/>
      <c r="I17" s="69"/>
      <c r="J17" s="69"/>
    </row>
    <row r="18" spans="1:13" ht="30" customHeight="1">
      <c r="F18" s="195" t="s">
        <v>181</v>
      </c>
      <c r="G18" s="195" t="s">
        <v>182</v>
      </c>
    </row>
    <row r="19" spans="1:13">
      <c r="F19" s="521"/>
      <c r="G19" s="521"/>
    </row>
    <row r="20" spans="1:13">
      <c r="F20" s="538"/>
      <c r="G20" s="538"/>
    </row>
    <row r="21" spans="1:13" ht="15" customHeight="1">
      <c r="F21" s="522"/>
      <c r="G21" s="522"/>
    </row>
    <row r="22" spans="1:13" ht="15" customHeight="1">
      <c r="F22" s="237" t="str">
        <f>+'1-1Y-2H-3N-BK-CTR-CUP-PRA680'!E11</f>
        <v>Nguyễn Quý</v>
      </c>
      <c r="G22" s="237" t="s">
        <v>183</v>
      </c>
    </row>
    <row r="23" spans="1:13" ht="15" customHeight="1" thickBot="1"/>
    <row r="24" spans="1:13" ht="15.75" customHeight="1">
      <c r="A24" s="539"/>
      <c r="B24" s="540"/>
      <c r="C24" s="545" t="s">
        <v>173</v>
      </c>
      <c r="D24" s="546"/>
      <c r="E24" s="546"/>
      <c r="F24" s="546"/>
      <c r="G24" s="215" t="str">
        <f>+G1</f>
        <v>HYC-F-CCD-002</v>
      </c>
      <c r="H24" s="5"/>
      <c r="I24" s="20"/>
    </row>
    <row r="25" spans="1:13" s="62" customFormat="1" ht="18.75" customHeight="1">
      <c r="A25" s="541"/>
      <c r="B25" s="542"/>
      <c r="C25" s="547"/>
      <c r="D25" s="548"/>
      <c r="E25" s="548"/>
      <c r="F25" s="548"/>
      <c r="G25" s="216" t="str">
        <f>+G2</f>
        <v>Lần sửa đổi: 00</v>
      </c>
      <c r="H25" s="6"/>
      <c r="I25" s="20"/>
      <c r="J25" s="12"/>
    </row>
    <row r="26" spans="1:13" s="62" customFormat="1" ht="24" customHeight="1">
      <c r="A26" s="541"/>
      <c r="B26" s="542"/>
      <c r="C26" s="547"/>
      <c r="D26" s="548"/>
      <c r="E26" s="548"/>
      <c r="F26" s="548"/>
      <c r="G26" s="216" t="str">
        <f>+G3</f>
        <v>Ngày sửa đổi: 25/08/2020</v>
      </c>
      <c r="H26" s="6"/>
      <c r="I26" s="20"/>
      <c r="J26" s="12"/>
    </row>
    <row r="27" spans="1:13" s="62" customFormat="1" ht="19.5" customHeight="1" thickBot="1">
      <c r="A27" s="543"/>
      <c r="B27" s="544"/>
      <c r="C27" s="549"/>
      <c r="D27" s="550"/>
      <c r="E27" s="550"/>
      <c r="F27" s="550"/>
      <c r="G27" s="217" t="str">
        <f>+G4</f>
        <v>Trang: 1/1</v>
      </c>
      <c r="H27" s="7"/>
      <c r="I27" s="20"/>
      <c r="J27" s="12"/>
    </row>
    <row r="28" spans="1:13" s="62" customFormat="1" ht="18.75">
      <c r="A28" s="58" t="s">
        <v>60</v>
      </c>
      <c r="B28" s="59"/>
      <c r="C28" s="75">
        <f ca="1">C5</f>
        <v>44586</v>
      </c>
      <c r="D28" s="75"/>
      <c r="E28" s="214" t="str">
        <f>+E5</f>
        <v>Có Ren</v>
      </c>
      <c r="F28" s="60"/>
      <c r="G28" s="118" t="s">
        <v>51</v>
      </c>
      <c r="H28" s="61" t="str">
        <f>H5</f>
        <v>DF3385</v>
      </c>
      <c r="I28" s="61"/>
      <c r="J28" s="12"/>
    </row>
    <row r="29" spans="1:13" s="62" customFormat="1" ht="24" customHeight="1">
      <c r="A29" s="58" t="s">
        <v>61</v>
      </c>
      <c r="B29" s="58"/>
      <c r="C29" s="75">
        <f>C6</f>
        <v>44575</v>
      </c>
      <c r="D29" s="75" t="str">
        <f>D6</f>
        <v>9h</v>
      </c>
      <c r="E29" s="75" t="str">
        <f>E6</f>
        <v>Ngày issue:</v>
      </c>
      <c r="F29" s="75">
        <f>F6</f>
        <v>44576</v>
      </c>
      <c r="G29" s="30" t="s">
        <v>65</v>
      </c>
      <c r="J29" s="12"/>
    </row>
    <row r="30" spans="1:13" s="62" customFormat="1" ht="18.75">
      <c r="A30" s="58" t="s">
        <v>62</v>
      </c>
      <c r="B30" s="58"/>
      <c r="C30" s="30" t="str">
        <f>C7</f>
        <v>722164-722168-722170-722174-722178</v>
      </c>
      <c r="D30" s="30"/>
      <c r="E30" s="30"/>
      <c r="F30" s="30"/>
      <c r="G30" s="62" t="str">
        <f>+G7</f>
        <v>Hàng:</v>
      </c>
      <c r="H30" s="235">
        <f>+H7</f>
        <v>0</v>
      </c>
      <c r="I30" s="235"/>
      <c r="J30" s="12"/>
    </row>
    <row r="31" spans="1:13" s="62" customFormat="1" ht="18.75">
      <c r="A31" s="58" t="s">
        <v>64</v>
      </c>
      <c r="B31" s="58"/>
      <c r="C31" s="100" t="str">
        <f>C8</f>
        <v>2202006US</v>
      </c>
      <c r="D31" s="100"/>
      <c r="E31" s="64"/>
      <c r="F31" s="64"/>
      <c r="G31" s="61" t="str">
        <f>G8</f>
        <v>Có Mold</v>
      </c>
      <c r="H31" s="65"/>
      <c r="I31" s="65"/>
      <c r="J31" s="66"/>
    </row>
    <row r="32" spans="1:13" ht="62.25" customHeight="1">
      <c r="A32" s="196" t="s">
        <v>70</v>
      </c>
      <c r="B32" s="196" t="s">
        <v>164</v>
      </c>
      <c r="C32" s="197" t="s">
        <v>71</v>
      </c>
      <c r="D32" s="196" t="s">
        <v>166</v>
      </c>
      <c r="E32" s="198" t="s">
        <v>165</v>
      </c>
      <c r="F32" s="197" t="s">
        <v>72</v>
      </c>
      <c r="G32" s="197" t="s">
        <v>73</v>
      </c>
      <c r="H32" s="195" t="s">
        <v>12</v>
      </c>
      <c r="I32" s="196" t="s">
        <v>164</v>
      </c>
      <c r="J32" s="212"/>
      <c r="K32" s="212"/>
      <c r="L32" s="212"/>
      <c r="M32" s="212"/>
    </row>
    <row r="33" spans="1:10" ht="28.5" customHeight="1">
      <c r="A33" s="101">
        <f t="shared" ref="A33:A38" si="0">A10</f>
        <v>1</v>
      </c>
      <c r="B33" s="196" t="str">
        <f t="shared" ref="B33:I33" si="1">+B10</f>
        <v>TRA680-ZCA-60</v>
      </c>
      <c r="C33" s="113" t="str">
        <f t="shared" si="1"/>
        <v>BK-CTR-CUP</v>
      </c>
      <c r="D33" s="103">
        <f t="shared" si="1"/>
        <v>350.33100000000002</v>
      </c>
      <c r="E33" s="104">
        <f t="shared" si="1"/>
        <v>280.85599999999999</v>
      </c>
      <c r="F33" s="67">
        <f t="shared" si="1"/>
        <v>0.19831245308008719</v>
      </c>
      <c r="G33" s="68">
        <f t="shared" si="1"/>
        <v>60</v>
      </c>
      <c r="H33" s="68" t="str">
        <f t="shared" si="1"/>
        <v>Flat fold-4h</v>
      </c>
      <c r="I33" s="196" t="str">
        <f t="shared" si="1"/>
        <v>TRA680-ZCA</v>
      </c>
    </row>
    <row r="34" spans="1:10" ht="28.5" customHeight="1">
      <c r="A34" s="196">
        <f t="shared" si="0"/>
        <v>2</v>
      </c>
      <c r="B34" s="196" t="str">
        <f t="shared" ref="B34:I34" si="2">+B11</f>
        <v>LP1743-ZCA-58</v>
      </c>
      <c r="C34" s="196" t="str">
        <f t="shared" si="2"/>
        <v>CTRLI</v>
      </c>
      <c r="D34" s="103">
        <f t="shared" si="2"/>
        <v>10.224</v>
      </c>
      <c r="E34" s="104">
        <f t="shared" si="2"/>
        <v>8.6319999999999997</v>
      </c>
      <c r="F34" s="67">
        <f t="shared" si="2"/>
        <v>0.15571205007824732</v>
      </c>
      <c r="G34" s="68">
        <f t="shared" si="2"/>
        <v>58</v>
      </c>
      <c r="H34" s="68" t="str">
        <f t="shared" si="2"/>
        <v>N/A-N/A</v>
      </c>
      <c r="I34" s="196" t="str">
        <f t="shared" si="2"/>
        <v>LP1743-ZCA</v>
      </c>
    </row>
    <row r="35" spans="1:10" ht="28.5" customHeight="1">
      <c r="A35" s="196">
        <f t="shared" si="0"/>
        <v>3</v>
      </c>
      <c r="B35" s="196" t="str">
        <f t="shared" ref="B35:I35" si="3">+B12</f>
        <v>CK4W75-ZCA-58</v>
      </c>
      <c r="C35" s="196" t="str">
        <f t="shared" si="3"/>
        <v>CUPLI</v>
      </c>
      <c r="D35" s="103">
        <f t="shared" si="3"/>
        <v>179.71199999999999</v>
      </c>
      <c r="E35" s="104">
        <f t="shared" si="3"/>
        <v>155</v>
      </c>
      <c r="F35" s="67">
        <f t="shared" si="3"/>
        <v>0.13750890313390307</v>
      </c>
      <c r="G35" s="68">
        <f t="shared" si="3"/>
        <v>58</v>
      </c>
      <c r="H35" s="68" t="str">
        <f t="shared" si="3"/>
        <v>N/A-N/A</v>
      </c>
      <c r="I35" s="196" t="str">
        <f t="shared" si="3"/>
        <v>CK4W75-ZCA</v>
      </c>
    </row>
    <row r="36" spans="1:10" ht="28.5" customHeight="1">
      <c r="A36" s="196">
        <f t="shared" si="0"/>
        <v>4</v>
      </c>
      <c r="B36" s="196" t="str">
        <f t="shared" ref="B36:I36" si="4">+B13</f>
        <v>LPC828-ZCA-58</v>
      </c>
      <c r="C36" s="196" t="str">
        <f t="shared" si="4"/>
        <v>STR</v>
      </c>
      <c r="D36" s="103">
        <f t="shared" si="4"/>
        <v>16.100999999999999</v>
      </c>
      <c r="E36" s="104">
        <f t="shared" si="4"/>
        <v>16.974666666666668</v>
      </c>
      <c r="F36" s="67">
        <f t="shared" si="4"/>
        <v>-5.4261640063764278E-2</v>
      </c>
      <c r="G36" s="68">
        <f t="shared" si="4"/>
        <v>58</v>
      </c>
      <c r="H36" s="68" t="str">
        <f t="shared" si="4"/>
        <v>N/A-N/A</v>
      </c>
      <c r="I36" s="196" t="str">
        <f t="shared" si="4"/>
        <v>LPC828-ZCA</v>
      </c>
    </row>
    <row r="37" spans="1:10" s="381" customFormat="1" ht="28.5" customHeight="1">
      <c r="A37" s="375">
        <f t="shared" si="0"/>
        <v>5</v>
      </c>
      <c r="B37" s="375" t="str">
        <f t="shared" ref="B37:I37" si="5">+B14</f>
        <v>EM1038-ZCA-4.5</v>
      </c>
      <c r="C37" s="375" t="str">
        <f t="shared" si="5"/>
        <v>STPLA</v>
      </c>
      <c r="D37" s="376">
        <f t="shared" si="5"/>
        <v>267.69599999999997</v>
      </c>
      <c r="E37" s="428">
        <f t="shared" si="5"/>
        <v>267.69599999999997</v>
      </c>
      <c r="F37" s="428">
        <f t="shared" si="5"/>
        <v>0</v>
      </c>
      <c r="G37" s="378">
        <f t="shared" si="5"/>
        <v>4.5</v>
      </c>
      <c r="H37" s="378" t="str">
        <f t="shared" si="5"/>
        <v>N/A-N/A (REN)</v>
      </c>
      <c r="I37" s="375" t="str">
        <f t="shared" si="5"/>
        <v>EM1038-ZCA</v>
      </c>
    </row>
    <row r="38" spans="1:10" ht="28.5" customHeight="1">
      <c r="A38" s="196">
        <f t="shared" si="0"/>
        <v>6</v>
      </c>
      <c r="B38" s="196">
        <f t="shared" ref="B38:I38" si="6">+B15</f>
        <v>0</v>
      </c>
      <c r="C38" s="196">
        <f t="shared" si="6"/>
        <v>0</v>
      </c>
      <c r="D38" s="103">
        <f t="shared" si="6"/>
        <v>0</v>
      </c>
      <c r="E38" s="104">
        <f t="shared" si="6"/>
        <v>0</v>
      </c>
      <c r="F38" s="67">
        <f t="shared" si="6"/>
        <v>0</v>
      </c>
      <c r="G38" s="68">
        <f t="shared" si="6"/>
        <v>0</v>
      </c>
      <c r="H38" s="68">
        <f t="shared" si="6"/>
        <v>0</v>
      </c>
      <c r="I38" s="196">
        <f t="shared" si="6"/>
        <v>0</v>
      </c>
    </row>
    <row r="39" spans="1:10" ht="15">
      <c r="A39" s="69"/>
      <c r="B39" s="69"/>
      <c r="C39" s="69"/>
      <c r="D39" s="69"/>
      <c r="E39" s="69"/>
      <c r="F39" s="69"/>
      <c r="G39" s="69"/>
      <c r="H39" s="13"/>
      <c r="I39" s="13"/>
      <c r="J39" s="69"/>
    </row>
    <row r="40" spans="1:10" ht="15">
      <c r="A40" s="372" t="str">
        <f>A17</f>
        <v>Check TTS</v>
      </c>
      <c r="B40" s="102" t="str">
        <f>+B17</f>
        <v>TTS ok 4/9/2021</v>
      </c>
      <c r="C40" s="69"/>
      <c r="D40" s="69"/>
      <c r="E40" s="69"/>
      <c r="F40" s="537" t="s">
        <v>180</v>
      </c>
      <c r="G40" s="537"/>
      <c r="H40" s="69"/>
      <c r="I40" s="69"/>
      <c r="J40" s="69"/>
    </row>
    <row r="41" spans="1:10">
      <c r="F41" s="195" t="s">
        <v>181</v>
      </c>
      <c r="G41" s="195" t="s">
        <v>182</v>
      </c>
    </row>
    <row r="42" spans="1:10">
      <c r="F42" s="521"/>
      <c r="G42" s="521"/>
    </row>
    <row r="43" spans="1:10">
      <c r="F43" s="538"/>
      <c r="G43" s="538"/>
    </row>
    <row r="44" spans="1:10">
      <c r="F44" s="522"/>
      <c r="G44" s="522"/>
    </row>
    <row r="45" spans="1:10" ht="15">
      <c r="F45" s="237">
        <f>+'1-1Y-2H-3N-BK-CTR-CUP-PRA680'!E60</f>
        <v>0</v>
      </c>
      <c r="G45" s="237" t="s">
        <v>183</v>
      </c>
    </row>
    <row r="48" spans="1:10" ht="9" customHeight="1"/>
    <row r="49" ht="21" customHeight="1"/>
  </sheetData>
  <mergeCells count="10">
    <mergeCell ref="A1:B4"/>
    <mergeCell ref="C1:F4"/>
    <mergeCell ref="F17:G17"/>
    <mergeCell ref="F19:F21"/>
    <mergeCell ref="G19:G21"/>
    <mergeCell ref="F40:G40"/>
    <mergeCell ref="F42:F44"/>
    <mergeCell ref="G42:G44"/>
    <mergeCell ref="A24:B27"/>
    <mergeCell ref="C24:F27"/>
  </mergeCells>
  <pageMargins left="0.35" right="0.4" top="0.43" bottom="0.22" header="0.3" footer="0.3"/>
  <pageSetup scale="64" orientation="portrait" horizontalDpi="4294967295" verticalDpi="4294967295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Y181"/>
  <sheetViews>
    <sheetView zoomScale="85" zoomScaleNormal="85" workbookViewId="0">
      <selection activeCell="C3" sqref="C3"/>
    </sheetView>
  </sheetViews>
  <sheetFormatPr defaultColWidth="9.125" defaultRowHeight="15.75"/>
  <cols>
    <col min="2" max="2" width="12.375" style="150" bestFit="1" customWidth="1"/>
    <col min="3" max="3" width="11" style="150" bestFit="1" customWidth="1"/>
    <col min="4" max="4" width="17.875" style="150" bestFit="1" customWidth="1"/>
    <col min="5" max="5" width="34" style="150" bestFit="1" customWidth="1"/>
    <col min="6" max="6" width="15.125" style="150" customWidth="1"/>
    <col min="7" max="7" width="11.75" style="150" customWidth="1"/>
    <col min="8" max="8" width="10.875" style="150" customWidth="1"/>
    <col min="9" max="9" width="8.75" style="150" bestFit="1" customWidth="1"/>
    <col min="10" max="10" width="15.75" style="150" bestFit="1" customWidth="1"/>
    <col min="11" max="11" width="19.625" style="150" bestFit="1" customWidth="1"/>
    <col min="12" max="12" width="14.75" style="150" bestFit="1" customWidth="1"/>
    <col min="13" max="13" width="13.375" style="150" bestFit="1" customWidth="1"/>
    <col min="14" max="14" width="13.375" style="424" customWidth="1"/>
    <col min="15" max="15" width="5.625" style="150" bestFit="1" customWidth="1"/>
    <col min="16" max="17" width="9.125" style="153"/>
    <col min="18" max="18" width="12" style="153" customWidth="1"/>
    <col min="19" max="21" width="9.125" style="153"/>
    <col min="22" max="22" width="14.25" style="153" customWidth="1"/>
    <col min="23" max="16384" width="9.125" style="153"/>
  </cols>
  <sheetData>
    <row r="1" spans="1:25" s="150" customFormat="1" ht="65.25" customHeight="1">
      <c r="A1" s="150" t="s">
        <v>70</v>
      </c>
      <c r="B1" s="246" t="s">
        <v>177</v>
      </c>
      <c r="C1" s="246" t="s">
        <v>196</v>
      </c>
      <c r="D1" s="246" t="s">
        <v>197</v>
      </c>
      <c r="E1" s="246" t="s">
        <v>198</v>
      </c>
      <c r="F1" s="246" t="s">
        <v>199</v>
      </c>
      <c r="G1" s="246" t="s">
        <v>200</v>
      </c>
      <c r="H1" s="246" t="s">
        <v>201</v>
      </c>
      <c r="I1" s="246" t="s">
        <v>202</v>
      </c>
      <c r="J1" s="247" t="s">
        <v>203</v>
      </c>
      <c r="K1" s="246" t="s">
        <v>204</v>
      </c>
      <c r="L1" s="246" t="s">
        <v>205</v>
      </c>
      <c r="M1" s="246" t="s">
        <v>206</v>
      </c>
      <c r="N1" s="422" t="s">
        <v>253</v>
      </c>
      <c r="O1" s="207" t="s">
        <v>70</v>
      </c>
      <c r="P1" s="22" t="s">
        <v>189</v>
      </c>
      <c r="Q1" s="240">
        <f>SUM(I:I)</f>
        <v>824.06399999999996</v>
      </c>
      <c r="R1" s="22" t="s">
        <v>190</v>
      </c>
      <c r="S1" s="240">
        <f>+SUM('YEU CAU VAI CUTTING'!D10:D15)</f>
        <v>824.06400000000008</v>
      </c>
      <c r="T1" s="22" t="s">
        <v>191</v>
      </c>
      <c r="U1" s="241">
        <f>+SUM(M:M)</f>
        <v>729.15866666666659</v>
      </c>
      <c r="V1" s="22" t="s">
        <v>207</v>
      </c>
      <c r="W1" s="242">
        <f>+SUM('YEU CAU VAI CUTTING'!E10:E15)</f>
        <v>729.1586666666667</v>
      </c>
      <c r="X1" s="289" t="s">
        <v>224</v>
      </c>
      <c r="Y1" s="290">
        <f>+COUNT(WO!B:B)</f>
        <v>6</v>
      </c>
    </row>
    <row r="2" spans="1:25" s="151" customFormat="1">
      <c r="A2" s="151" t="s">
        <v>535</v>
      </c>
      <c r="B2" s="291">
        <f>+WO!B2</f>
        <v>722164</v>
      </c>
      <c r="C2" s="292">
        <f>+IFERROR(VLOOKUP(B2,'1-1Y-2H-3N-BK-CTR-CUP-PRA680'!$B:$Z,5,0),)</f>
        <v>24</v>
      </c>
      <c r="D2" s="293" t="str">
        <f>+IFERROR(VLOOKUP(B2,'1-1Y-2H-3N-BK-CTR-CUP-PRA680'!$B:$Z,8,0),0)</f>
        <v>TRA680-ZCA</v>
      </c>
      <c r="E2" s="293" t="str">
        <f>+IFERROR(VLOOKUP(B2,'1-1Y-2H-3N-BK-CTR-CUP-PRA680'!$B:$Z,13,0),0)</f>
        <v>2202006US-BK-CTR-CUP1</v>
      </c>
      <c r="F2" s="292">
        <f t="shared" ref="F2:F33" si="0">+SUMIF(E:E,E2,C:C)</f>
        <v>144</v>
      </c>
      <c r="G2" s="292">
        <f>+IFERROR(VLOOKUP(B2,'1-1Y-2H-3N-BK-CTR-CUP-PRA680'!$B:$Z,20,0),0)</f>
        <v>0.15984000000000004</v>
      </c>
      <c r="H2" s="292">
        <f>+IFERROR(VLOOKUP(B2,'1-1Y-2H-3N-BK-CTR-CUP-PRA680'!$B:$Z,21,0),0)</f>
        <v>0.39014006400000001</v>
      </c>
      <c r="I2" s="292">
        <f>+IFERROR(VLOOKUP(B2,'1-1Y-2H-3N-BK-CTR-CUP-PRA680'!$B:$Z,15,0),0)</f>
        <v>55.943999999999996</v>
      </c>
      <c r="J2" s="238">
        <f>+SUMIF('YEU CAU VAI CUTTING'!$I$10:$I$15,D2,'YEU CAU VAI CUTTING'!$D$10:$D$15)</f>
        <v>350.33100000000002</v>
      </c>
      <c r="K2" s="238">
        <f>+SUMIF('YEU CAU VAI CUTTING'!$I$10:$I$15,D2,'YEU CAU VAI CUTTING'!$E$10:$E$15)</f>
        <v>280.85599999999999</v>
      </c>
      <c r="L2" s="249">
        <f>IFERROR(K2/J2,0)</f>
        <v>0.80168754691991284</v>
      </c>
      <c r="M2" s="248">
        <f>+IFERROR(I2*L2,0)</f>
        <v>44.849608124887602</v>
      </c>
      <c r="N2" s="423">
        <f>+VLOOKUP(B2,WO!B:L,10,0)</f>
        <v>44576</v>
      </c>
      <c r="O2" s="207">
        <f>+WO!A2</f>
        <v>1</v>
      </c>
    </row>
    <row r="3" spans="1:25" s="152" customFormat="1">
      <c r="A3" s="151" t="s">
        <v>535</v>
      </c>
      <c r="B3" s="291">
        <f>+WO!B3</f>
        <v>722168</v>
      </c>
      <c r="C3" s="292">
        <f>+IFERROR(VLOOKUP(B3,'1-1Y-2H-3N-BK-CTR-CUP-PRA680'!$B:$Z,5,0),)</f>
        <v>21</v>
      </c>
      <c r="D3" s="293" t="str">
        <f>+IFERROR(VLOOKUP(B3,'1-1Y-2H-3N-BK-CTR-CUP-PRA680'!$B:$Z,8,0),0)</f>
        <v>TRA680-ZCA</v>
      </c>
      <c r="E3" s="293" t="str">
        <f>+IFERROR(VLOOKUP(B3,'1-1Y-2H-3N-BK-CTR-CUP-PRA680'!$B:$Z,13,0),0)</f>
        <v>2202006US-BK-CTR-CUP1</v>
      </c>
      <c r="F3" s="292">
        <f t="shared" si="0"/>
        <v>144</v>
      </c>
      <c r="G3" s="292">
        <f>+IFERROR(VLOOKUP(B3,'1-1Y-2H-3N-BK-CTR-CUP-PRA680'!$B:$Z,20,0),0)</f>
        <v>0.13986000000000001</v>
      </c>
      <c r="H3" s="292">
        <f>+IFERROR(VLOOKUP(B3,'1-1Y-2H-3N-BK-CTR-CUP-PRA680'!$B:$Z,21,0),0)</f>
        <v>0.34137255599999999</v>
      </c>
      <c r="I3" s="292">
        <f>+IFERROR(VLOOKUP(B3,'1-1Y-2H-3N-BK-CTR-CUP-PRA680'!$B:$Z,15,0),0)</f>
        <v>46.62</v>
      </c>
      <c r="J3" s="238">
        <f>+SUMIF('YEU CAU VAI CUTTING'!$I$10:$I$15,D3,'YEU CAU VAI CUTTING'!$D$10:$D$15)</f>
        <v>350.33100000000002</v>
      </c>
      <c r="K3" s="238">
        <f>+SUMIF('YEU CAU VAI CUTTING'!$I$10:$I$15,D3,'YEU CAU VAI CUTTING'!$E$10:$E$15)</f>
        <v>280.85599999999999</v>
      </c>
      <c r="L3" s="249">
        <f t="shared" ref="L3:L38" si="1">IFERROR(K3/J3,0)</f>
        <v>0.80168754691991284</v>
      </c>
      <c r="M3" s="248">
        <f t="shared" ref="M3:M38" si="2">+IFERROR(I3*L3,0)</f>
        <v>37.374673437406337</v>
      </c>
      <c r="N3" s="423">
        <f>+VLOOKUP(B3,WO!B:L,10,0)</f>
        <v>44576</v>
      </c>
      <c r="O3" s="207">
        <f>+WO!A3</f>
        <v>2</v>
      </c>
    </row>
    <row r="4" spans="1:25" s="152" customFormat="1">
      <c r="A4" s="151" t="s">
        <v>535</v>
      </c>
      <c r="B4" s="291">
        <f>+WO!B4</f>
        <v>722170</v>
      </c>
      <c r="C4" s="292">
        <f>+IFERROR(VLOOKUP(B4,'1-1Y-2H-3N-BK-CTR-CUP-PRA680'!$B:$Z,5,0),)</f>
        <v>27</v>
      </c>
      <c r="D4" s="293" t="str">
        <f>+IFERROR(VLOOKUP(B4,'1-1Y-2H-3N-BK-CTR-CUP-PRA680'!$B:$Z,8,0),0)</f>
        <v>TRA680-ZCA</v>
      </c>
      <c r="E4" s="293" t="str">
        <f>+IFERROR(VLOOKUP(B4,'1-1Y-2H-3N-BK-CTR-CUP-PRA680'!$B:$Z,13,0),0)</f>
        <v>2202006US-BK-CTR-CUP1</v>
      </c>
      <c r="F4" s="292">
        <f t="shared" si="0"/>
        <v>144</v>
      </c>
      <c r="G4" s="292">
        <f>+IFERROR(VLOOKUP(B4,'1-1Y-2H-3N-BK-CTR-CUP-PRA680'!$B:$Z,20,0),0)</f>
        <v>0.17982000000000004</v>
      </c>
      <c r="H4" s="292">
        <f>+IFERROR(VLOOKUP(B4,'1-1Y-2H-3N-BK-CTR-CUP-PRA680'!$B:$Z,21,0),0)</f>
        <v>0.43890757199999997</v>
      </c>
      <c r="I4" s="292">
        <f>+IFERROR(VLOOKUP(B4,'1-1Y-2H-3N-BK-CTR-CUP-PRA680'!$B:$Z,15,0),0)</f>
        <v>62.720999999999997</v>
      </c>
      <c r="J4" s="238">
        <f>+SUMIF('YEU CAU VAI CUTTING'!$I$10:$I$15,D4,'YEU CAU VAI CUTTING'!$D$10:$D$15)</f>
        <v>350.33100000000002</v>
      </c>
      <c r="K4" s="238">
        <f>+SUMIF('YEU CAU VAI CUTTING'!$I$10:$I$15,D4,'YEU CAU VAI CUTTING'!$E$10:$E$15)</f>
        <v>280.85599999999999</v>
      </c>
      <c r="L4" s="249">
        <f t="shared" si="1"/>
        <v>0.80168754691991284</v>
      </c>
      <c r="M4" s="248">
        <f t="shared" si="2"/>
        <v>50.282644630363848</v>
      </c>
      <c r="N4" s="423">
        <f>+VLOOKUP(B4,WO!B:L,10,0)</f>
        <v>44576</v>
      </c>
      <c r="O4" s="207">
        <f>+WO!A4</f>
        <v>3</v>
      </c>
    </row>
    <row r="5" spans="1:25" s="152" customFormat="1">
      <c r="A5" s="151" t="s">
        <v>535</v>
      </c>
      <c r="B5" s="291">
        <f>+WO!B5</f>
        <v>722174</v>
      </c>
      <c r="C5" s="292">
        <f>+IFERROR(VLOOKUP(B5,'1-1Y-2H-3N-BK-CTR-CUP-PRA680'!$B:$Z,5,0),)</f>
        <v>15</v>
      </c>
      <c r="D5" s="293" t="str">
        <f>+IFERROR(VLOOKUP(B5,'1-1Y-2H-3N-BK-CTR-CUP-PRA680'!$B:$Z,8,0),0)</f>
        <v>TRA680-ZCA</v>
      </c>
      <c r="E5" s="293" t="str">
        <f>+IFERROR(VLOOKUP(B5,'1-1Y-2H-3N-BK-CTR-CUP-PRA680'!$B:$Z,13,0),0)</f>
        <v>2202006US-BK-CTR-CUP1</v>
      </c>
      <c r="F5" s="292">
        <f t="shared" si="0"/>
        <v>144</v>
      </c>
      <c r="G5" s="292">
        <f>+IFERROR(VLOOKUP(B5,'1-1Y-2H-3N-BK-CTR-CUP-PRA680'!$B:$Z,20,0),0)</f>
        <v>9.9900000000000017E-2</v>
      </c>
      <c r="H5" s="292">
        <f>+IFERROR(VLOOKUP(B5,'1-1Y-2H-3N-BK-CTR-CUP-PRA680'!$B:$Z,21,0),0)</f>
        <v>0.24383753999999999</v>
      </c>
      <c r="I5" s="292">
        <f>+IFERROR(VLOOKUP(B5,'1-1Y-2H-3N-BK-CTR-CUP-PRA680'!$B:$Z,15,0),0)</f>
        <v>42.990000000000009</v>
      </c>
      <c r="J5" s="238">
        <f>+SUMIF('YEU CAU VAI CUTTING'!$I$10:$I$15,D5,'YEU CAU VAI CUTTING'!$D$10:$D$15)</f>
        <v>350.33100000000002</v>
      </c>
      <c r="K5" s="238">
        <f>+SUMIF('YEU CAU VAI CUTTING'!$I$10:$I$15,D5,'YEU CAU VAI CUTTING'!$E$10:$E$15)</f>
        <v>280.85599999999999</v>
      </c>
      <c r="L5" s="249">
        <f t="shared" si="1"/>
        <v>0.80168754691991284</v>
      </c>
      <c r="M5" s="248">
        <f t="shared" si="2"/>
        <v>34.464547642087062</v>
      </c>
      <c r="N5" s="423">
        <f>+VLOOKUP(B5,WO!B:L,10,0)</f>
        <v>44576</v>
      </c>
      <c r="O5" s="207">
        <f>+WO!A5</f>
        <v>4</v>
      </c>
    </row>
    <row r="6" spans="1:25" s="152" customFormat="1">
      <c r="A6" s="151" t="s">
        <v>535</v>
      </c>
      <c r="B6" s="291">
        <f>+WO!B6</f>
        <v>722178</v>
      </c>
      <c r="C6" s="292">
        <f>+IFERROR(VLOOKUP(B6,'1-1Y-2H-3N-BK-CTR-CUP-PRA680'!$B:$Z,5,0),)</f>
        <v>24</v>
      </c>
      <c r="D6" s="293" t="str">
        <f>+IFERROR(VLOOKUP(B6,'1-1Y-2H-3N-BK-CTR-CUP-PRA680'!$B:$Z,8,0),0)</f>
        <v>TRA680-ZCA</v>
      </c>
      <c r="E6" s="293" t="str">
        <f>+IFERROR(VLOOKUP(B6,'1-1Y-2H-3N-BK-CTR-CUP-PRA680'!$B:$Z,13,0),0)</f>
        <v>2202006US-BK-CTR-CUP1</v>
      </c>
      <c r="F6" s="292">
        <f t="shared" si="0"/>
        <v>144</v>
      </c>
      <c r="G6" s="292">
        <f>+IFERROR(VLOOKUP(B6,'1-1Y-2H-3N-BK-CTR-CUP-PRA680'!$B:$Z,20,0),0)</f>
        <v>0.15984000000000004</v>
      </c>
      <c r="H6" s="292">
        <f>+IFERROR(VLOOKUP(B6,'1-1Y-2H-3N-BK-CTR-CUP-PRA680'!$B:$Z,21,0),0)</f>
        <v>0.39014006400000001</v>
      </c>
      <c r="I6" s="292">
        <f>+IFERROR(VLOOKUP(B6,'1-1Y-2H-3N-BK-CTR-CUP-PRA680'!$B:$Z,15,0),0)</f>
        <v>54.935999999999993</v>
      </c>
      <c r="J6" s="238">
        <f>+SUMIF('YEU CAU VAI CUTTING'!$I$10:$I$15,D6,'YEU CAU VAI CUTTING'!$D$10:$D$15)</f>
        <v>350.33100000000002</v>
      </c>
      <c r="K6" s="238">
        <f>+SUMIF('YEU CAU VAI CUTTING'!$I$10:$I$15,D6,'YEU CAU VAI CUTTING'!$E$10:$E$15)</f>
        <v>280.85599999999999</v>
      </c>
      <c r="L6" s="249">
        <f t="shared" si="1"/>
        <v>0.80168754691991284</v>
      </c>
      <c r="M6" s="248">
        <f t="shared" si="2"/>
        <v>44.041507077592328</v>
      </c>
      <c r="N6" s="423">
        <f>+VLOOKUP(B6,WO!B:L,10,0)</f>
        <v>44576</v>
      </c>
      <c r="O6" s="207">
        <f>+WO!A6</f>
        <v>5</v>
      </c>
    </row>
    <row r="7" spans="1:25" s="152" customFormat="1">
      <c r="A7" s="151" t="s">
        <v>535</v>
      </c>
      <c r="B7" s="291">
        <f>+WO!B7</f>
        <v>722180</v>
      </c>
      <c r="C7" s="292">
        <f>+IFERROR(VLOOKUP(B7,'1-1Y-2H-3N-BK-CTR-CUP-PRA680'!$B:$Z,5,0),)</f>
        <v>33</v>
      </c>
      <c r="D7" s="293" t="str">
        <f>+IFERROR(VLOOKUP(B7,'1-1Y-2H-3N-BK-CTR-CUP-PRA680'!$B:$Z,8,0),0)</f>
        <v>TRA680-ZCA</v>
      </c>
      <c r="E7" s="293" t="str">
        <f>+IFERROR(VLOOKUP(B7,'1-1Y-2H-3N-BK-CTR-CUP-PRA680'!$B:$Z,13,0),0)</f>
        <v>2202006US-BK-CTR-CUP1</v>
      </c>
      <c r="F7" s="292">
        <f t="shared" si="0"/>
        <v>144</v>
      </c>
      <c r="G7" s="292">
        <f>+IFERROR(VLOOKUP(B7,'1-1Y-2H-3N-BK-CTR-CUP-PRA680'!$B:$Z,20,0),0)</f>
        <v>0.21978000000000003</v>
      </c>
      <c r="H7" s="292">
        <f>+IFERROR(VLOOKUP(B7,'1-1Y-2H-3N-BK-CTR-CUP-PRA680'!$B:$Z,21,0),0)</f>
        <v>0.536442588</v>
      </c>
      <c r="I7" s="292">
        <f>+IFERROR(VLOOKUP(B7,'1-1Y-2H-3N-BK-CTR-CUP-PRA680'!$B:$Z,15,0),0)</f>
        <v>87.12</v>
      </c>
      <c r="J7" s="238">
        <f>+SUMIF('YEU CAU VAI CUTTING'!$I$10:$I$15,D7,'YEU CAU VAI CUTTING'!$D$10:$D$15)</f>
        <v>350.33100000000002</v>
      </c>
      <c r="K7" s="238">
        <f>+SUMIF('YEU CAU VAI CUTTING'!$I$10:$I$15,D7,'YEU CAU VAI CUTTING'!$E$10:$E$15)</f>
        <v>280.85599999999999</v>
      </c>
      <c r="L7" s="249">
        <f t="shared" si="1"/>
        <v>0.80168754691991284</v>
      </c>
      <c r="M7" s="248">
        <f t="shared" si="2"/>
        <v>69.84301908766281</v>
      </c>
      <c r="N7" s="423">
        <f>+VLOOKUP(B7,WO!B:L,10,0)</f>
        <v>44576</v>
      </c>
      <c r="O7" s="207">
        <f>+WO!A7</f>
        <v>6</v>
      </c>
    </row>
    <row r="8" spans="1:25" s="152" customFormat="1">
      <c r="A8" s="151" t="s">
        <v>535</v>
      </c>
      <c r="B8" s="291">
        <f>+WO!B8</f>
        <v>0</v>
      </c>
      <c r="C8" s="292">
        <f>+IFERROR(VLOOKUP(B8,'1-1Y-2H-3N-BK-CTR-CUP-PRA680'!$B:$Z,5,0),)</f>
        <v>0</v>
      </c>
      <c r="D8" s="293">
        <f>+IFERROR(VLOOKUP(B8,'1-1Y-2H-3N-BK-CTR-CUP-PRA680'!$B:$Z,8,0),0)</f>
        <v>0</v>
      </c>
      <c r="E8" s="293" t="str">
        <f>+IFERROR(VLOOKUP(B8,'1-1Y-2H-3N-BK-CTR-CUP-PRA680'!$B:$Z,13,0),0)</f>
        <v>2202006US-BK-CTR-CUP1</v>
      </c>
      <c r="F8" s="292">
        <f t="shared" si="0"/>
        <v>144</v>
      </c>
      <c r="G8" s="292">
        <f>+IFERROR(VLOOKUP(B8,'1-1Y-2H-3N-BK-CTR-CUP-PRA680'!$B:$Z,20,0),0)</f>
        <v>0</v>
      </c>
      <c r="H8" s="292">
        <f>+IFERROR(VLOOKUP(B8,'1-1Y-2H-3N-BK-CTR-CUP-PRA680'!$B:$Z,21,0),0)</f>
        <v>0</v>
      </c>
      <c r="I8" s="292">
        <f>+IFERROR(VLOOKUP(B8,'1-1Y-2H-3N-BK-CTR-CUP-PRA680'!$B:$Z,15,0),0)</f>
        <v>0</v>
      </c>
      <c r="J8" s="238">
        <f>+SUMIF('YEU CAU VAI CUTTING'!$I$10:$I$15,D8,'YEU CAU VAI CUTTING'!$D$10:$D$15)</f>
        <v>0</v>
      </c>
      <c r="K8" s="238">
        <f>+SUMIF('YEU CAU VAI CUTTING'!$I$10:$I$15,D8,'YEU CAU VAI CUTTING'!$E$10:$E$15)</f>
        <v>0</v>
      </c>
      <c r="L8" s="249">
        <f t="shared" si="1"/>
        <v>0</v>
      </c>
      <c r="M8" s="248">
        <f t="shared" si="2"/>
        <v>0</v>
      </c>
      <c r="N8" s="423" t="e">
        <f>+VLOOKUP(B8,WO!B:L,10,0)</f>
        <v>#N/A</v>
      </c>
      <c r="O8" s="207">
        <f>+WO!A8</f>
        <v>7</v>
      </c>
    </row>
    <row r="9" spans="1:25" s="152" customFormat="1">
      <c r="A9" s="151" t="s">
        <v>535</v>
      </c>
      <c r="B9" s="291">
        <f>+WO!B9</f>
        <v>0</v>
      </c>
      <c r="C9" s="292">
        <f>+IFERROR(VLOOKUP(B9,'1-1Y-2H-3N-BK-CTR-CUP-PRA680'!$B:$Z,5,0),)</f>
        <v>0</v>
      </c>
      <c r="D9" s="293">
        <f>+IFERROR(VLOOKUP(B9,'1-1Y-2H-3N-BK-CTR-CUP-PRA680'!$B:$Z,8,0),0)</f>
        <v>0</v>
      </c>
      <c r="E9" s="293" t="str">
        <f>+IFERROR(VLOOKUP(B9,'1-1Y-2H-3N-BK-CTR-CUP-PRA680'!$B:$Z,13,0),0)</f>
        <v>2202006US-BK-CTR-CUP1</v>
      </c>
      <c r="F9" s="292">
        <f t="shared" si="0"/>
        <v>144</v>
      </c>
      <c r="G9" s="292">
        <f>+IFERROR(VLOOKUP(B9,'1-1Y-2H-3N-BK-CTR-CUP-PRA680'!$B:$Z,20,0),0)</f>
        <v>0</v>
      </c>
      <c r="H9" s="292">
        <f>+IFERROR(VLOOKUP(B9,'1-1Y-2H-3N-BK-CTR-CUP-PRA680'!$B:$Z,21,0),0)</f>
        <v>0</v>
      </c>
      <c r="I9" s="292">
        <f>+IFERROR(VLOOKUP(B9,'1-1Y-2H-3N-BK-CTR-CUP-PRA680'!$B:$Z,15,0),0)</f>
        <v>0</v>
      </c>
      <c r="J9" s="238">
        <f>+SUMIF('YEU CAU VAI CUTTING'!$I$10:$I$15,D9,'YEU CAU VAI CUTTING'!$D$10:$D$15)</f>
        <v>0</v>
      </c>
      <c r="K9" s="238">
        <f>+SUMIF('YEU CAU VAI CUTTING'!$I$10:$I$15,D9,'YEU CAU VAI CUTTING'!$E$10:$E$15)</f>
        <v>0</v>
      </c>
      <c r="L9" s="249">
        <f t="shared" si="1"/>
        <v>0</v>
      </c>
      <c r="M9" s="248">
        <f t="shared" si="2"/>
        <v>0</v>
      </c>
      <c r="N9" s="423" t="e">
        <f>+VLOOKUP(B9,WO!B:L,10,0)</f>
        <v>#N/A</v>
      </c>
      <c r="O9" s="207">
        <f>+WO!A9</f>
        <v>8</v>
      </c>
    </row>
    <row r="10" spans="1:25" s="152" customFormat="1">
      <c r="A10" s="151" t="s">
        <v>535</v>
      </c>
      <c r="B10" s="291">
        <f>+WO!B10</f>
        <v>0</v>
      </c>
      <c r="C10" s="292">
        <f>+IFERROR(VLOOKUP(B10,'1-1Y-2H-3N-BK-CTR-CUP-PRA680'!$B:$Z,5,0),)</f>
        <v>0</v>
      </c>
      <c r="D10" s="293">
        <f>+IFERROR(VLOOKUP(B10,'1-1Y-2H-3N-BK-CTR-CUP-PRA680'!$B:$Z,8,0),0)</f>
        <v>0</v>
      </c>
      <c r="E10" s="293" t="str">
        <f>+IFERROR(VLOOKUP(B10,'1-1Y-2H-3N-BK-CTR-CUP-PRA680'!$B:$Z,13,0),0)</f>
        <v>2202006US-BK-CTR-CUP1</v>
      </c>
      <c r="F10" s="292">
        <f t="shared" si="0"/>
        <v>144</v>
      </c>
      <c r="G10" s="292">
        <f>+IFERROR(VLOOKUP(B10,'1-1Y-2H-3N-BK-CTR-CUP-PRA680'!$B:$Z,20,0),0)</f>
        <v>0</v>
      </c>
      <c r="H10" s="292">
        <f>+IFERROR(VLOOKUP(B10,'1-1Y-2H-3N-BK-CTR-CUP-PRA680'!$B:$Z,21,0),0)</f>
        <v>0</v>
      </c>
      <c r="I10" s="292">
        <f>+IFERROR(VLOOKUP(B10,'1-1Y-2H-3N-BK-CTR-CUP-PRA680'!$B:$Z,15,0),0)</f>
        <v>0</v>
      </c>
      <c r="J10" s="238">
        <f>+SUMIF('YEU CAU VAI CUTTING'!$I$10:$I$15,D10,'YEU CAU VAI CUTTING'!$D$10:$D$15)</f>
        <v>0</v>
      </c>
      <c r="K10" s="238">
        <f>+SUMIF('YEU CAU VAI CUTTING'!$I$10:$I$15,D10,'YEU CAU VAI CUTTING'!$E$10:$E$15)</f>
        <v>0</v>
      </c>
      <c r="L10" s="249">
        <f t="shared" si="1"/>
        <v>0</v>
      </c>
      <c r="M10" s="248">
        <f t="shared" si="2"/>
        <v>0</v>
      </c>
      <c r="N10" s="423" t="e">
        <f>+VLOOKUP(B10,WO!B:L,10,0)</f>
        <v>#N/A</v>
      </c>
      <c r="O10" s="207">
        <f>+WO!A10</f>
        <v>9</v>
      </c>
    </row>
    <row r="11" spans="1:25" s="152" customFormat="1">
      <c r="A11" s="151" t="s">
        <v>535</v>
      </c>
      <c r="B11" s="291">
        <f>+WO!B11</f>
        <v>0</v>
      </c>
      <c r="C11" s="292">
        <f>+IFERROR(VLOOKUP(B11,'1-1Y-2H-3N-BK-CTR-CUP-PRA680'!$B:$Z,5,0),)</f>
        <v>0</v>
      </c>
      <c r="D11" s="293">
        <f>+IFERROR(VLOOKUP(B11,'1-1Y-2H-3N-BK-CTR-CUP-PRA680'!$B:$Z,8,0),0)</f>
        <v>0</v>
      </c>
      <c r="E11" s="293" t="str">
        <f>+IFERROR(VLOOKUP(B11,'1-1Y-2H-3N-BK-CTR-CUP-PRA680'!$B:$Z,13,0),0)</f>
        <v>2202006US-BK-CTR-CUP1</v>
      </c>
      <c r="F11" s="292">
        <f t="shared" si="0"/>
        <v>144</v>
      </c>
      <c r="G11" s="292">
        <f>+IFERROR(VLOOKUP(B11,'1-1Y-2H-3N-BK-CTR-CUP-PRA680'!$B:$Z,20,0),0)</f>
        <v>0</v>
      </c>
      <c r="H11" s="292">
        <f>+IFERROR(VLOOKUP(B11,'1-1Y-2H-3N-BK-CTR-CUP-PRA680'!$B:$Z,21,0),0)</f>
        <v>0</v>
      </c>
      <c r="I11" s="292">
        <f>+IFERROR(VLOOKUP(B11,'1-1Y-2H-3N-BK-CTR-CUP-PRA680'!$B:$Z,15,0),0)</f>
        <v>0</v>
      </c>
      <c r="J11" s="238">
        <f>+SUMIF('YEU CAU VAI CUTTING'!$I$10:$I$15,D11,'YEU CAU VAI CUTTING'!$D$10:$D$15)</f>
        <v>0</v>
      </c>
      <c r="K11" s="238">
        <f>+SUMIF('YEU CAU VAI CUTTING'!$I$10:$I$15,D11,'YEU CAU VAI CUTTING'!$E$10:$E$15)</f>
        <v>0</v>
      </c>
      <c r="L11" s="249">
        <f t="shared" si="1"/>
        <v>0</v>
      </c>
      <c r="M11" s="248">
        <f t="shared" si="2"/>
        <v>0</v>
      </c>
      <c r="N11" s="423" t="e">
        <f>+VLOOKUP(B11,WO!B:L,10,0)</f>
        <v>#N/A</v>
      </c>
      <c r="O11" s="207">
        <f>+WO!A11</f>
        <v>10</v>
      </c>
    </row>
    <row r="12" spans="1:25" s="152" customFormat="1">
      <c r="A12" s="151" t="s">
        <v>535</v>
      </c>
      <c r="B12" s="291">
        <f>+WO!B12</f>
        <v>0</v>
      </c>
      <c r="C12" s="292">
        <f>+IFERROR(VLOOKUP(B12,'1-1Y-2H-3N-BK-CTR-CUP-PRA680'!$B:$Z,5,0),)</f>
        <v>0</v>
      </c>
      <c r="D12" s="293">
        <f>+IFERROR(VLOOKUP(B12,'1-1Y-2H-3N-BK-CTR-CUP-PRA680'!$B:$Z,8,0),0)</f>
        <v>0</v>
      </c>
      <c r="E12" s="293" t="str">
        <f>+IFERROR(VLOOKUP(B12,'1-1Y-2H-3N-BK-CTR-CUP-PRA680'!$B:$Z,13,0),0)</f>
        <v>2202006US-BK-CTR-CUP1</v>
      </c>
      <c r="F12" s="292">
        <f t="shared" si="0"/>
        <v>144</v>
      </c>
      <c r="G12" s="292">
        <f>+IFERROR(VLOOKUP(B12,'1-1Y-2H-3N-BK-CTR-CUP-PRA680'!$B:$Z,20,0),0)</f>
        <v>0</v>
      </c>
      <c r="H12" s="292">
        <f>+IFERROR(VLOOKUP(B12,'1-1Y-2H-3N-BK-CTR-CUP-PRA680'!$B:$Z,21,0),0)</f>
        <v>0</v>
      </c>
      <c r="I12" s="292">
        <f>+IFERROR(VLOOKUP(B12,'1-1Y-2H-3N-BK-CTR-CUP-PRA680'!$B:$Z,15,0),0)</f>
        <v>0</v>
      </c>
      <c r="J12" s="238">
        <f>+SUMIF('YEU CAU VAI CUTTING'!$I$10:$I$15,D12,'YEU CAU VAI CUTTING'!$D$10:$D$15)</f>
        <v>0</v>
      </c>
      <c r="K12" s="238">
        <f>+SUMIF('YEU CAU VAI CUTTING'!$I$10:$I$15,D12,'YEU CAU VAI CUTTING'!$E$10:$E$15)</f>
        <v>0</v>
      </c>
      <c r="L12" s="249">
        <f t="shared" si="1"/>
        <v>0</v>
      </c>
      <c r="M12" s="248">
        <f t="shared" si="2"/>
        <v>0</v>
      </c>
      <c r="N12" s="423" t="e">
        <f>+VLOOKUP(B12,WO!B:L,10,0)</f>
        <v>#N/A</v>
      </c>
      <c r="O12" s="207">
        <f>+WO!A12</f>
        <v>11</v>
      </c>
    </row>
    <row r="13" spans="1:25" s="152" customFormat="1">
      <c r="A13" s="151" t="s">
        <v>535</v>
      </c>
      <c r="B13" s="291">
        <f>+WO!B13</f>
        <v>0</v>
      </c>
      <c r="C13" s="292">
        <f>+IFERROR(VLOOKUP(B13,'1-1Y-2H-3N-BK-CTR-CUP-PRA680'!$B:$Z,5,0),)</f>
        <v>0</v>
      </c>
      <c r="D13" s="293">
        <f>+IFERROR(VLOOKUP(B13,'1-1Y-2H-3N-BK-CTR-CUP-PRA680'!$B:$Z,8,0),0)</f>
        <v>0</v>
      </c>
      <c r="E13" s="293" t="str">
        <f>+IFERROR(VLOOKUP(B13,'1-1Y-2H-3N-BK-CTR-CUP-PRA680'!$B:$Z,13,0),0)</f>
        <v>2202006US-BK-CTR-CUP1</v>
      </c>
      <c r="F13" s="292">
        <f t="shared" si="0"/>
        <v>144</v>
      </c>
      <c r="G13" s="292">
        <f>+IFERROR(VLOOKUP(B13,'1-1Y-2H-3N-BK-CTR-CUP-PRA680'!$B:$Z,20,0),0)</f>
        <v>0</v>
      </c>
      <c r="H13" s="292">
        <f>+IFERROR(VLOOKUP(B13,'1-1Y-2H-3N-BK-CTR-CUP-PRA680'!$B:$Z,21,0),0)</f>
        <v>0</v>
      </c>
      <c r="I13" s="292">
        <f>+IFERROR(VLOOKUP(B13,'1-1Y-2H-3N-BK-CTR-CUP-PRA680'!$B:$Z,15,0),0)</f>
        <v>0</v>
      </c>
      <c r="J13" s="238">
        <f>+SUMIF('YEU CAU VAI CUTTING'!$I$10:$I$15,D13,'YEU CAU VAI CUTTING'!$D$10:$D$15)</f>
        <v>0</v>
      </c>
      <c r="K13" s="238">
        <f>+SUMIF('YEU CAU VAI CUTTING'!$I$10:$I$15,D13,'YEU CAU VAI CUTTING'!$E$10:$E$15)</f>
        <v>0</v>
      </c>
      <c r="L13" s="249">
        <f t="shared" si="1"/>
        <v>0</v>
      </c>
      <c r="M13" s="248">
        <f t="shared" si="2"/>
        <v>0</v>
      </c>
      <c r="N13" s="423" t="e">
        <f>+VLOOKUP(B13,WO!B:L,10,0)</f>
        <v>#N/A</v>
      </c>
      <c r="O13" s="207">
        <f>+WO!A13</f>
        <v>12</v>
      </c>
    </row>
    <row r="14" spans="1:25" s="152" customFormat="1">
      <c r="A14" s="151" t="s">
        <v>535</v>
      </c>
      <c r="B14" s="291">
        <f>+WO!B14</f>
        <v>0</v>
      </c>
      <c r="C14" s="292">
        <f>+IFERROR(VLOOKUP(B14,'1-1Y-2H-3N-BK-CTR-CUP-PRA680'!$B:$Z,5,0),)</f>
        <v>0</v>
      </c>
      <c r="D14" s="293">
        <f>+IFERROR(VLOOKUP(B14,'1-1Y-2H-3N-BK-CTR-CUP-PRA680'!$B:$Z,8,0),0)</f>
        <v>0</v>
      </c>
      <c r="E14" s="293" t="str">
        <f>+IFERROR(VLOOKUP(B14,'1-1Y-2H-3N-BK-CTR-CUP-PRA680'!$B:$Z,13,0),0)</f>
        <v>2202006US-BK-CTR-CUP1</v>
      </c>
      <c r="F14" s="292">
        <f t="shared" si="0"/>
        <v>144</v>
      </c>
      <c r="G14" s="292">
        <f>+IFERROR(VLOOKUP(B14,'1-1Y-2H-3N-BK-CTR-CUP-PRA680'!$B:$Z,20,0),0)</f>
        <v>0</v>
      </c>
      <c r="H14" s="292">
        <f>+IFERROR(VLOOKUP(B14,'1-1Y-2H-3N-BK-CTR-CUP-PRA680'!$B:$Z,21,0),0)</f>
        <v>0</v>
      </c>
      <c r="I14" s="292">
        <f>+IFERROR(VLOOKUP(B14,'1-1Y-2H-3N-BK-CTR-CUP-PRA680'!$B:$Z,15,0),0)</f>
        <v>0</v>
      </c>
      <c r="J14" s="238">
        <f>+SUMIF('YEU CAU VAI CUTTING'!$I$10:$I$15,D14,'YEU CAU VAI CUTTING'!$D$10:$D$15)</f>
        <v>0</v>
      </c>
      <c r="K14" s="238">
        <f>+SUMIF('YEU CAU VAI CUTTING'!$I$10:$I$15,D14,'YEU CAU VAI CUTTING'!$E$10:$E$15)</f>
        <v>0</v>
      </c>
      <c r="L14" s="249">
        <f t="shared" si="1"/>
        <v>0</v>
      </c>
      <c r="M14" s="248">
        <f t="shared" si="2"/>
        <v>0</v>
      </c>
      <c r="N14" s="423" t="e">
        <f>+VLOOKUP(B14,WO!B:L,10,0)</f>
        <v>#N/A</v>
      </c>
      <c r="O14" s="207">
        <f>+WO!A14</f>
        <v>13</v>
      </c>
    </row>
    <row r="15" spans="1:25" s="152" customFormat="1">
      <c r="A15" s="151" t="s">
        <v>535</v>
      </c>
      <c r="B15" s="291">
        <f>+WO!B15</f>
        <v>0</v>
      </c>
      <c r="C15" s="292">
        <f>+IFERROR(VLOOKUP(B15,'1-1Y-2H-3N-BK-CTR-CUP-PRA680'!$B:$Z,5,0),)</f>
        <v>0</v>
      </c>
      <c r="D15" s="293">
        <f>+IFERROR(VLOOKUP(B15,'1-1Y-2H-3N-BK-CTR-CUP-PRA680'!$B:$Z,8,0),0)</f>
        <v>0</v>
      </c>
      <c r="E15" s="293" t="str">
        <f>+IFERROR(VLOOKUP(B15,'1-1Y-2H-3N-BK-CTR-CUP-PRA680'!$B:$Z,13,0),0)</f>
        <v>2202006US-BK-CTR-CUP1</v>
      </c>
      <c r="F15" s="292">
        <f t="shared" si="0"/>
        <v>144</v>
      </c>
      <c r="G15" s="292">
        <f>+IFERROR(VLOOKUP(B15,'1-1Y-2H-3N-BK-CTR-CUP-PRA680'!$B:$Z,20,0),0)</f>
        <v>0</v>
      </c>
      <c r="H15" s="292">
        <f>+IFERROR(VLOOKUP(B15,'1-1Y-2H-3N-BK-CTR-CUP-PRA680'!$B:$Z,21,0),0)</f>
        <v>0</v>
      </c>
      <c r="I15" s="292">
        <f>+IFERROR(VLOOKUP(B15,'1-1Y-2H-3N-BK-CTR-CUP-PRA680'!$B:$Z,15,0),0)</f>
        <v>0</v>
      </c>
      <c r="J15" s="238">
        <f>+SUMIF('YEU CAU VAI CUTTING'!$I$10:$I$15,D15,'YEU CAU VAI CUTTING'!$D$10:$D$15)</f>
        <v>0</v>
      </c>
      <c r="K15" s="238">
        <f>+SUMIF('YEU CAU VAI CUTTING'!$I$10:$I$15,D15,'YEU CAU VAI CUTTING'!$E$10:$E$15)</f>
        <v>0</v>
      </c>
      <c r="L15" s="249">
        <f t="shared" si="1"/>
        <v>0</v>
      </c>
      <c r="M15" s="248">
        <f t="shared" si="2"/>
        <v>0</v>
      </c>
      <c r="N15" s="423" t="e">
        <f>+VLOOKUP(B15,WO!B:L,10,0)</f>
        <v>#N/A</v>
      </c>
      <c r="O15" s="207">
        <f>+WO!A15</f>
        <v>14</v>
      </c>
    </row>
    <row r="16" spans="1:25" s="152" customFormat="1">
      <c r="A16" s="151" t="s">
        <v>535</v>
      </c>
      <c r="B16" s="291">
        <f>+WO!B16</f>
        <v>0</v>
      </c>
      <c r="C16" s="292">
        <f>+IFERROR(VLOOKUP(B16,'1-1Y-2H-3N-BK-CTR-CUP-PRA680'!$B:$Z,5,0),)</f>
        <v>0</v>
      </c>
      <c r="D16" s="293">
        <f>+IFERROR(VLOOKUP(B16,'1-1Y-2H-3N-BK-CTR-CUP-PRA680'!$B:$Z,8,0),0)</f>
        <v>0</v>
      </c>
      <c r="E16" s="293" t="str">
        <f>+IFERROR(VLOOKUP(B16,'1-1Y-2H-3N-BK-CTR-CUP-PRA680'!$B:$Z,13,0),0)</f>
        <v>2202006US-BK-CTR-CUP1</v>
      </c>
      <c r="F16" s="292">
        <f t="shared" si="0"/>
        <v>144</v>
      </c>
      <c r="G16" s="292">
        <f>+IFERROR(VLOOKUP(B16,'1-1Y-2H-3N-BK-CTR-CUP-PRA680'!$B:$Z,20,0),0)</f>
        <v>0</v>
      </c>
      <c r="H16" s="292">
        <f>+IFERROR(VLOOKUP(B16,'1-1Y-2H-3N-BK-CTR-CUP-PRA680'!$B:$Z,21,0),0)</f>
        <v>0</v>
      </c>
      <c r="I16" s="292">
        <f>+IFERROR(VLOOKUP(B16,'1-1Y-2H-3N-BK-CTR-CUP-PRA680'!$B:$Z,15,0),0)</f>
        <v>0</v>
      </c>
      <c r="J16" s="238">
        <f>+SUMIF('YEU CAU VAI CUTTING'!$I$10:$I$15,D16,'YEU CAU VAI CUTTING'!$D$10:$D$15)</f>
        <v>0</v>
      </c>
      <c r="K16" s="238">
        <f>+SUMIF('YEU CAU VAI CUTTING'!$I$10:$I$15,D16,'YEU CAU VAI CUTTING'!$E$10:$E$15)</f>
        <v>0</v>
      </c>
      <c r="L16" s="249">
        <f t="shared" si="1"/>
        <v>0</v>
      </c>
      <c r="M16" s="248">
        <f t="shared" si="2"/>
        <v>0</v>
      </c>
      <c r="N16" s="423" t="e">
        <f>+VLOOKUP(B16,WO!B:L,10,0)</f>
        <v>#N/A</v>
      </c>
      <c r="O16" s="207">
        <f>+WO!A16</f>
        <v>15</v>
      </c>
    </row>
    <row r="17" spans="1:15" s="152" customFormat="1">
      <c r="A17" s="151" t="s">
        <v>535</v>
      </c>
      <c r="B17" s="291">
        <f>+WO!B17</f>
        <v>0</v>
      </c>
      <c r="C17" s="292">
        <f>+IFERROR(VLOOKUP(B17,'1-1Y-2H-3N-BK-CTR-CUP-PRA680'!$B:$Z,5,0),)</f>
        <v>0</v>
      </c>
      <c r="D17" s="293">
        <f>+IFERROR(VLOOKUP(B17,'1-1Y-2H-3N-BK-CTR-CUP-PRA680'!$B:$Z,8,0),0)</f>
        <v>0</v>
      </c>
      <c r="E17" s="293" t="str">
        <f>+IFERROR(VLOOKUP(B17,'1-1Y-2H-3N-BK-CTR-CUP-PRA680'!$B:$Z,13,0),0)</f>
        <v>2202006US-BK-CTR-CUP1</v>
      </c>
      <c r="F17" s="292">
        <f t="shared" si="0"/>
        <v>144</v>
      </c>
      <c r="G17" s="292">
        <f>+IFERROR(VLOOKUP(B17,'1-1Y-2H-3N-BK-CTR-CUP-PRA680'!$B:$Z,20,0),0)</f>
        <v>0</v>
      </c>
      <c r="H17" s="292">
        <f>+IFERROR(VLOOKUP(B17,'1-1Y-2H-3N-BK-CTR-CUP-PRA680'!$B:$Z,21,0),0)</f>
        <v>0</v>
      </c>
      <c r="I17" s="292">
        <f>+IFERROR(VLOOKUP(B17,'1-1Y-2H-3N-BK-CTR-CUP-PRA680'!$B:$Z,15,0),0)</f>
        <v>0</v>
      </c>
      <c r="J17" s="238">
        <f>+SUMIF('YEU CAU VAI CUTTING'!$I$10:$I$15,D17,'YEU CAU VAI CUTTING'!$D$10:$D$15)</f>
        <v>0</v>
      </c>
      <c r="K17" s="238">
        <f>+SUMIF('YEU CAU VAI CUTTING'!$I$10:$I$15,D17,'YEU CAU VAI CUTTING'!$E$10:$E$15)</f>
        <v>0</v>
      </c>
      <c r="L17" s="249">
        <f t="shared" si="1"/>
        <v>0</v>
      </c>
      <c r="M17" s="248">
        <f t="shared" si="2"/>
        <v>0</v>
      </c>
      <c r="N17" s="423" t="e">
        <f>+VLOOKUP(B17,WO!B:L,10,0)</f>
        <v>#N/A</v>
      </c>
      <c r="O17" s="207">
        <f>+WO!A17</f>
        <v>16</v>
      </c>
    </row>
    <row r="18" spans="1:15" s="152" customFormat="1">
      <c r="A18" s="151" t="s">
        <v>535</v>
      </c>
      <c r="B18" s="291">
        <f>+WO!B18</f>
        <v>0</v>
      </c>
      <c r="C18" s="292">
        <f>+IFERROR(VLOOKUP(B18,'1-1Y-2H-3N-BK-CTR-CUP-PRA680'!$B:$Z,5,0),)</f>
        <v>0</v>
      </c>
      <c r="D18" s="293">
        <f>+IFERROR(VLOOKUP(B18,'1-1Y-2H-3N-BK-CTR-CUP-PRA680'!$B:$Z,8,0),0)</f>
        <v>0</v>
      </c>
      <c r="E18" s="293" t="str">
        <f>+IFERROR(VLOOKUP(B18,'1-1Y-2H-3N-BK-CTR-CUP-PRA680'!$B:$Z,13,0),0)</f>
        <v>2202006US-BK-CTR-CUP1</v>
      </c>
      <c r="F18" s="292">
        <f t="shared" si="0"/>
        <v>144</v>
      </c>
      <c r="G18" s="292">
        <f>+IFERROR(VLOOKUP(B18,'1-1Y-2H-3N-BK-CTR-CUP-PRA680'!$B:$Z,20,0),0)</f>
        <v>0</v>
      </c>
      <c r="H18" s="292">
        <f>+IFERROR(VLOOKUP(B18,'1-1Y-2H-3N-BK-CTR-CUP-PRA680'!$B:$Z,21,0),0)</f>
        <v>0</v>
      </c>
      <c r="I18" s="292">
        <f>+IFERROR(VLOOKUP(B18,'1-1Y-2H-3N-BK-CTR-CUP-PRA680'!$B:$Z,15,0),0)</f>
        <v>0</v>
      </c>
      <c r="J18" s="238">
        <f>+SUMIF('YEU CAU VAI CUTTING'!$I$10:$I$15,D18,'YEU CAU VAI CUTTING'!$D$10:$D$15)</f>
        <v>0</v>
      </c>
      <c r="K18" s="238">
        <f>+SUMIF('YEU CAU VAI CUTTING'!$I$10:$I$15,D18,'YEU CAU VAI CUTTING'!$E$10:$E$15)</f>
        <v>0</v>
      </c>
      <c r="L18" s="249">
        <f t="shared" si="1"/>
        <v>0</v>
      </c>
      <c r="M18" s="248">
        <f t="shared" si="2"/>
        <v>0</v>
      </c>
      <c r="N18" s="423" t="e">
        <f>+VLOOKUP(B18,WO!B:L,10,0)</f>
        <v>#N/A</v>
      </c>
      <c r="O18" s="207">
        <f>+WO!A18</f>
        <v>17</v>
      </c>
    </row>
    <row r="19" spans="1:15" s="152" customFormat="1">
      <c r="A19" s="151" t="s">
        <v>535</v>
      </c>
      <c r="B19" s="291">
        <f>+WO!B19</f>
        <v>0</v>
      </c>
      <c r="C19" s="292">
        <f>+IFERROR(VLOOKUP(B19,'1-1Y-2H-3N-BK-CTR-CUP-PRA680'!$B:$Z,5,0),)</f>
        <v>0</v>
      </c>
      <c r="D19" s="293">
        <f>+IFERROR(VLOOKUP(B19,'1-1Y-2H-3N-BK-CTR-CUP-PRA680'!$B:$Z,8,0),0)</f>
        <v>0</v>
      </c>
      <c r="E19" s="293" t="str">
        <f>+IFERROR(VLOOKUP(B19,'1-1Y-2H-3N-BK-CTR-CUP-PRA680'!$B:$Z,13,0),0)</f>
        <v>2202006US-BK-CTR-CUP1</v>
      </c>
      <c r="F19" s="292">
        <f t="shared" si="0"/>
        <v>144</v>
      </c>
      <c r="G19" s="292">
        <f>+IFERROR(VLOOKUP(B19,'1-1Y-2H-3N-BK-CTR-CUP-PRA680'!$B:$Z,20,0),0)</f>
        <v>0</v>
      </c>
      <c r="H19" s="292">
        <f>+IFERROR(VLOOKUP(B19,'1-1Y-2H-3N-BK-CTR-CUP-PRA680'!$B:$Z,21,0),0)</f>
        <v>0</v>
      </c>
      <c r="I19" s="292">
        <f>+IFERROR(VLOOKUP(B19,'1-1Y-2H-3N-BK-CTR-CUP-PRA680'!$B:$Z,15,0),0)</f>
        <v>0</v>
      </c>
      <c r="J19" s="238">
        <f>+SUMIF('YEU CAU VAI CUTTING'!$I$10:$I$15,D19,'YEU CAU VAI CUTTING'!$D$10:$D$15)</f>
        <v>0</v>
      </c>
      <c r="K19" s="238">
        <f>+SUMIF('YEU CAU VAI CUTTING'!$I$10:$I$15,D19,'YEU CAU VAI CUTTING'!$E$10:$E$15)</f>
        <v>0</v>
      </c>
      <c r="L19" s="249">
        <f t="shared" si="1"/>
        <v>0</v>
      </c>
      <c r="M19" s="248">
        <f t="shared" si="2"/>
        <v>0</v>
      </c>
      <c r="N19" s="423" t="e">
        <f>+VLOOKUP(B19,WO!B:L,10,0)</f>
        <v>#N/A</v>
      </c>
      <c r="O19" s="207">
        <f>+WO!A19</f>
        <v>18</v>
      </c>
    </row>
    <row r="20" spans="1:15" s="152" customFormat="1">
      <c r="A20" s="151" t="s">
        <v>535</v>
      </c>
      <c r="B20" s="291">
        <f>+WO!B20</f>
        <v>0</v>
      </c>
      <c r="C20" s="292">
        <f>+IFERROR(VLOOKUP(B20,'1-1Y-2H-3N-BK-CTR-CUP-PRA680'!$B:$Z,5,0),)</f>
        <v>0</v>
      </c>
      <c r="D20" s="293">
        <f>+IFERROR(VLOOKUP(B20,'1-1Y-2H-3N-BK-CTR-CUP-PRA680'!$B:$Z,8,0),0)</f>
        <v>0</v>
      </c>
      <c r="E20" s="293" t="str">
        <f>+IFERROR(VLOOKUP(B20,'1-1Y-2H-3N-BK-CTR-CUP-PRA680'!$B:$Z,13,0),0)</f>
        <v>2202006US-BK-CTR-CUP1</v>
      </c>
      <c r="F20" s="292">
        <f t="shared" si="0"/>
        <v>144</v>
      </c>
      <c r="G20" s="292">
        <f>+IFERROR(VLOOKUP(B20,'1-1Y-2H-3N-BK-CTR-CUP-PRA680'!$B:$Z,20,0),0)</f>
        <v>0</v>
      </c>
      <c r="H20" s="292">
        <f>+IFERROR(VLOOKUP(B20,'1-1Y-2H-3N-BK-CTR-CUP-PRA680'!$B:$Z,21,0),0)</f>
        <v>0</v>
      </c>
      <c r="I20" s="292">
        <f>+IFERROR(VLOOKUP(B20,'1-1Y-2H-3N-BK-CTR-CUP-PRA680'!$B:$Z,15,0),0)</f>
        <v>0</v>
      </c>
      <c r="J20" s="238">
        <f>+SUMIF('YEU CAU VAI CUTTING'!$I$10:$I$15,D20,'YEU CAU VAI CUTTING'!$D$10:$D$15)</f>
        <v>0</v>
      </c>
      <c r="K20" s="238">
        <f>+SUMIF('YEU CAU VAI CUTTING'!$I$10:$I$15,D20,'YEU CAU VAI CUTTING'!$E$10:$E$15)</f>
        <v>0</v>
      </c>
      <c r="L20" s="249">
        <f t="shared" si="1"/>
        <v>0</v>
      </c>
      <c r="M20" s="248">
        <f t="shared" si="2"/>
        <v>0</v>
      </c>
      <c r="N20" s="423" t="e">
        <f>+VLOOKUP(B20,WO!B:L,10,0)</f>
        <v>#N/A</v>
      </c>
      <c r="O20" s="207">
        <f>+WO!A20</f>
        <v>19</v>
      </c>
    </row>
    <row r="21" spans="1:15" s="152" customFormat="1">
      <c r="A21" s="151" t="s">
        <v>535</v>
      </c>
      <c r="B21" s="291">
        <f>+WO!B21</f>
        <v>0</v>
      </c>
      <c r="C21" s="292">
        <f>+IFERROR(VLOOKUP(B21,'1-1Y-2H-3N-BK-CTR-CUP-PRA680'!$B:$Z,5,0),)</f>
        <v>0</v>
      </c>
      <c r="D21" s="293">
        <f>+IFERROR(VLOOKUP(B21,'1-1Y-2H-3N-BK-CTR-CUP-PRA680'!$B:$Z,8,0),0)</f>
        <v>0</v>
      </c>
      <c r="E21" s="293" t="str">
        <f>+IFERROR(VLOOKUP(B21,'1-1Y-2H-3N-BK-CTR-CUP-PRA680'!$B:$Z,13,0),0)</f>
        <v>2202006US-BK-CTR-CUP1</v>
      </c>
      <c r="F21" s="292">
        <f t="shared" si="0"/>
        <v>144</v>
      </c>
      <c r="G21" s="292">
        <f>+IFERROR(VLOOKUP(B21,'1-1Y-2H-3N-BK-CTR-CUP-PRA680'!$B:$Z,20,0),0)</f>
        <v>0</v>
      </c>
      <c r="H21" s="292">
        <f>+IFERROR(VLOOKUP(B21,'1-1Y-2H-3N-BK-CTR-CUP-PRA680'!$B:$Z,21,0),0)</f>
        <v>0</v>
      </c>
      <c r="I21" s="292">
        <f>+IFERROR(VLOOKUP(B21,'1-1Y-2H-3N-BK-CTR-CUP-PRA680'!$B:$Z,15,0),0)</f>
        <v>0</v>
      </c>
      <c r="J21" s="238">
        <f>+SUMIF('YEU CAU VAI CUTTING'!$I$10:$I$15,D21,'YEU CAU VAI CUTTING'!$D$10:$D$15)</f>
        <v>0</v>
      </c>
      <c r="K21" s="238">
        <f>+SUMIF('YEU CAU VAI CUTTING'!$I$10:$I$15,D21,'YEU CAU VAI CUTTING'!$E$10:$E$15)</f>
        <v>0</v>
      </c>
      <c r="L21" s="249">
        <f t="shared" si="1"/>
        <v>0</v>
      </c>
      <c r="M21" s="248">
        <f t="shared" si="2"/>
        <v>0</v>
      </c>
      <c r="N21" s="423" t="e">
        <f>+VLOOKUP(B21,WO!B:L,10,0)</f>
        <v>#N/A</v>
      </c>
      <c r="O21" s="207">
        <f>+WO!A21</f>
        <v>20</v>
      </c>
    </row>
    <row r="22" spans="1:15" s="152" customFormat="1">
      <c r="A22" s="151" t="s">
        <v>535</v>
      </c>
      <c r="B22" s="291">
        <f>+WO!B22</f>
        <v>0</v>
      </c>
      <c r="C22" s="292">
        <f>+IFERROR(VLOOKUP(B22,'1-1Y-2H-3N-BK-CTR-CUP-PRA680'!$B:$Z,5,0),)</f>
        <v>0</v>
      </c>
      <c r="D22" s="293">
        <f>+IFERROR(VLOOKUP(B22,'1-1Y-2H-3N-BK-CTR-CUP-PRA680'!$B:$Z,8,0),0)</f>
        <v>0</v>
      </c>
      <c r="E22" s="293" t="str">
        <f>+IFERROR(VLOOKUP(B22,'1-1Y-2H-3N-BK-CTR-CUP-PRA680'!$B:$Z,13,0),0)</f>
        <v>2202006US-BK-CTR-CUP1</v>
      </c>
      <c r="F22" s="292">
        <f t="shared" si="0"/>
        <v>144</v>
      </c>
      <c r="G22" s="292">
        <f>+IFERROR(VLOOKUP(B22,'1-1Y-2H-3N-BK-CTR-CUP-PRA680'!$B:$Z,20,0),0)</f>
        <v>0</v>
      </c>
      <c r="H22" s="292">
        <f>+IFERROR(VLOOKUP(B22,'1-1Y-2H-3N-BK-CTR-CUP-PRA680'!$B:$Z,21,0),0)</f>
        <v>0</v>
      </c>
      <c r="I22" s="292">
        <f>+IFERROR(VLOOKUP(B22,'1-1Y-2H-3N-BK-CTR-CUP-PRA680'!$B:$Z,15,0),0)</f>
        <v>0</v>
      </c>
      <c r="J22" s="238">
        <f>+SUMIF('YEU CAU VAI CUTTING'!$I$10:$I$15,D22,'YEU CAU VAI CUTTING'!$D$10:$D$15)</f>
        <v>0</v>
      </c>
      <c r="K22" s="238">
        <f>+SUMIF('YEU CAU VAI CUTTING'!$I$10:$I$15,D22,'YEU CAU VAI CUTTING'!$E$10:$E$15)</f>
        <v>0</v>
      </c>
      <c r="L22" s="249">
        <f t="shared" si="1"/>
        <v>0</v>
      </c>
      <c r="M22" s="248">
        <f t="shared" si="2"/>
        <v>0</v>
      </c>
      <c r="N22" s="423" t="e">
        <f>+VLOOKUP(B22,WO!B:L,10,0)</f>
        <v>#N/A</v>
      </c>
      <c r="O22" s="207">
        <f>+WO!A22</f>
        <v>21</v>
      </c>
    </row>
    <row r="23" spans="1:15" s="152" customFormat="1">
      <c r="A23" s="151" t="s">
        <v>535</v>
      </c>
      <c r="B23" s="291">
        <f>+WO!B23</f>
        <v>0</v>
      </c>
      <c r="C23" s="292">
        <f>+IFERROR(VLOOKUP(B23,'1-1Y-2H-3N-BK-CTR-CUP-PRA680'!$B:$Z,5,0),)</f>
        <v>0</v>
      </c>
      <c r="D23" s="293">
        <f>+IFERROR(VLOOKUP(B23,'1-1Y-2H-3N-BK-CTR-CUP-PRA680'!$B:$Z,8,0),0)</f>
        <v>0</v>
      </c>
      <c r="E23" s="293" t="str">
        <f>+IFERROR(VLOOKUP(B23,'1-1Y-2H-3N-BK-CTR-CUP-PRA680'!$B:$Z,13,0),0)</f>
        <v>2202006US-BK-CTR-CUP1</v>
      </c>
      <c r="F23" s="292">
        <f t="shared" si="0"/>
        <v>144</v>
      </c>
      <c r="G23" s="292">
        <f>+IFERROR(VLOOKUP(B23,'1-1Y-2H-3N-BK-CTR-CUP-PRA680'!$B:$Z,20,0),0)</f>
        <v>0</v>
      </c>
      <c r="H23" s="292">
        <f>+IFERROR(VLOOKUP(B23,'1-1Y-2H-3N-BK-CTR-CUP-PRA680'!$B:$Z,21,0),0)</f>
        <v>0</v>
      </c>
      <c r="I23" s="292">
        <f>+IFERROR(VLOOKUP(B23,'1-1Y-2H-3N-BK-CTR-CUP-PRA680'!$B:$Z,15,0),0)</f>
        <v>0</v>
      </c>
      <c r="J23" s="238">
        <f>+SUMIF('YEU CAU VAI CUTTING'!$I$10:$I$15,D23,'YEU CAU VAI CUTTING'!$D$10:$D$15)</f>
        <v>0</v>
      </c>
      <c r="K23" s="238">
        <f>+SUMIF('YEU CAU VAI CUTTING'!$I$10:$I$15,D23,'YEU CAU VAI CUTTING'!$E$10:$E$15)</f>
        <v>0</v>
      </c>
      <c r="L23" s="249">
        <f t="shared" si="1"/>
        <v>0</v>
      </c>
      <c r="M23" s="248">
        <f t="shared" si="2"/>
        <v>0</v>
      </c>
      <c r="N23" s="423" t="e">
        <f>+VLOOKUP(B23,WO!B:L,10,0)</f>
        <v>#N/A</v>
      </c>
      <c r="O23" s="207">
        <f>+WO!A23</f>
        <v>22</v>
      </c>
    </row>
    <row r="24" spans="1:15" s="152" customFormat="1">
      <c r="A24" s="151" t="s">
        <v>535</v>
      </c>
      <c r="B24" s="291">
        <f>+WO!B24</f>
        <v>0</v>
      </c>
      <c r="C24" s="292">
        <f>+IFERROR(VLOOKUP(B24,'1-1Y-2H-3N-BK-CTR-CUP-PRA680'!$B:$Z,5,0),)</f>
        <v>0</v>
      </c>
      <c r="D24" s="293">
        <f>+IFERROR(VLOOKUP(B24,'1-1Y-2H-3N-BK-CTR-CUP-PRA680'!$B:$Z,8,0),0)</f>
        <v>0</v>
      </c>
      <c r="E24" s="293" t="str">
        <f>+IFERROR(VLOOKUP(B24,'1-1Y-2H-3N-BK-CTR-CUP-PRA680'!$B:$Z,13,0),0)</f>
        <v>2202006US-BK-CTR-CUP1</v>
      </c>
      <c r="F24" s="292">
        <f t="shared" si="0"/>
        <v>144</v>
      </c>
      <c r="G24" s="292">
        <f>+IFERROR(VLOOKUP(B24,'1-1Y-2H-3N-BK-CTR-CUP-PRA680'!$B:$Z,20,0),0)</f>
        <v>0</v>
      </c>
      <c r="H24" s="292">
        <f>+IFERROR(VLOOKUP(B24,'1-1Y-2H-3N-BK-CTR-CUP-PRA680'!$B:$Z,21,0),0)</f>
        <v>0</v>
      </c>
      <c r="I24" s="292">
        <f>+IFERROR(VLOOKUP(B24,'1-1Y-2H-3N-BK-CTR-CUP-PRA680'!$B:$Z,15,0),0)</f>
        <v>0</v>
      </c>
      <c r="J24" s="238">
        <f>+SUMIF('YEU CAU VAI CUTTING'!$I$10:$I$15,D24,'YEU CAU VAI CUTTING'!$D$10:$D$15)</f>
        <v>0</v>
      </c>
      <c r="K24" s="238">
        <f>+SUMIF('YEU CAU VAI CUTTING'!$I$10:$I$15,D24,'YEU CAU VAI CUTTING'!$E$10:$E$15)</f>
        <v>0</v>
      </c>
      <c r="L24" s="249">
        <f t="shared" si="1"/>
        <v>0</v>
      </c>
      <c r="M24" s="248">
        <f t="shared" si="2"/>
        <v>0</v>
      </c>
      <c r="N24" s="423" t="e">
        <f>+VLOOKUP(B24,WO!B:L,10,0)</f>
        <v>#N/A</v>
      </c>
      <c r="O24" s="207">
        <f>+WO!A24</f>
        <v>23</v>
      </c>
    </row>
    <row r="25" spans="1:15" s="152" customFormat="1">
      <c r="A25" s="151" t="s">
        <v>535</v>
      </c>
      <c r="B25" s="291">
        <f>+WO!B25</f>
        <v>0</v>
      </c>
      <c r="C25" s="292">
        <f>+IFERROR(VLOOKUP(B25,'1-1Y-2H-3N-BK-CTR-CUP-PRA680'!$B:$Z,5,0),)</f>
        <v>0</v>
      </c>
      <c r="D25" s="293">
        <f>+IFERROR(VLOOKUP(B25,'1-1Y-2H-3N-BK-CTR-CUP-PRA680'!$B:$Z,8,0),0)</f>
        <v>0</v>
      </c>
      <c r="E25" s="293" t="str">
        <f>+IFERROR(VLOOKUP(B25,'1-1Y-2H-3N-BK-CTR-CUP-PRA680'!$B:$Z,13,0),0)</f>
        <v>2202006US-BK-CTR-CUP1</v>
      </c>
      <c r="F25" s="292">
        <f t="shared" si="0"/>
        <v>144</v>
      </c>
      <c r="G25" s="292">
        <f>+IFERROR(VLOOKUP(B25,'1-1Y-2H-3N-BK-CTR-CUP-PRA680'!$B:$Z,20,0),0)</f>
        <v>0</v>
      </c>
      <c r="H25" s="292">
        <f>+IFERROR(VLOOKUP(B25,'1-1Y-2H-3N-BK-CTR-CUP-PRA680'!$B:$Z,21,0),0)</f>
        <v>0</v>
      </c>
      <c r="I25" s="292">
        <f>+IFERROR(VLOOKUP(B25,'1-1Y-2H-3N-BK-CTR-CUP-PRA680'!$B:$Z,15,0),0)</f>
        <v>0</v>
      </c>
      <c r="J25" s="238">
        <f>+SUMIF('YEU CAU VAI CUTTING'!$I$10:$I$15,D25,'YEU CAU VAI CUTTING'!$D$10:$D$15)</f>
        <v>0</v>
      </c>
      <c r="K25" s="238">
        <f>+SUMIF('YEU CAU VAI CUTTING'!$I$10:$I$15,D25,'YEU CAU VAI CUTTING'!$E$10:$E$15)</f>
        <v>0</v>
      </c>
      <c r="L25" s="249">
        <f t="shared" si="1"/>
        <v>0</v>
      </c>
      <c r="M25" s="248">
        <f t="shared" si="2"/>
        <v>0</v>
      </c>
      <c r="N25" s="423" t="e">
        <f>+VLOOKUP(B25,WO!B:L,10,0)</f>
        <v>#N/A</v>
      </c>
      <c r="O25" s="207">
        <f>+WO!A25</f>
        <v>24</v>
      </c>
    </row>
    <row r="26" spans="1:15" s="152" customFormat="1">
      <c r="A26" s="151" t="s">
        <v>535</v>
      </c>
      <c r="B26" s="291">
        <f>+WO!B26</f>
        <v>0</v>
      </c>
      <c r="C26" s="292">
        <f>+IFERROR(VLOOKUP(B26,'1-1Y-2H-3N-BK-CTR-CUP-PRA680'!$B:$Z,5,0),)</f>
        <v>0</v>
      </c>
      <c r="D26" s="293">
        <f>+IFERROR(VLOOKUP(B26,'1-1Y-2H-3N-BK-CTR-CUP-PRA680'!$B:$Z,8,0),0)</f>
        <v>0</v>
      </c>
      <c r="E26" s="293" t="str">
        <f>+IFERROR(VLOOKUP(B26,'1-1Y-2H-3N-BK-CTR-CUP-PRA680'!$B:$Z,13,0),0)</f>
        <v>2202006US-BK-CTR-CUP1</v>
      </c>
      <c r="F26" s="292">
        <f t="shared" si="0"/>
        <v>144</v>
      </c>
      <c r="G26" s="292">
        <f>+IFERROR(VLOOKUP(B26,'1-1Y-2H-3N-BK-CTR-CUP-PRA680'!$B:$Z,20,0),0)</f>
        <v>0</v>
      </c>
      <c r="H26" s="292">
        <f>+IFERROR(VLOOKUP(B26,'1-1Y-2H-3N-BK-CTR-CUP-PRA680'!$B:$Z,21,0),0)</f>
        <v>0</v>
      </c>
      <c r="I26" s="292">
        <f>+IFERROR(VLOOKUP(B26,'1-1Y-2H-3N-BK-CTR-CUP-PRA680'!$B:$Z,15,0),0)</f>
        <v>0</v>
      </c>
      <c r="J26" s="238">
        <f>+SUMIF('YEU CAU VAI CUTTING'!$I$10:$I$15,D26,'YEU CAU VAI CUTTING'!$D$10:$D$15)</f>
        <v>0</v>
      </c>
      <c r="K26" s="238">
        <f>+SUMIF('YEU CAU VAI CUTTING'!$I$10:$I$15,D26,'YEU CAU VAI CUTTING'!$E$10:$E$15)</f>
        <v>0</v>
      </c>
      <c r="L26" s="249">
        <f t="shared" si="1"/>
        <v>0</v>
      </c>
      <c r="M26" s="248">
        <f t="shared" si="2"/>
        <v>0</v>
      </c>
      <c r="N26" s="423" t="e">
        <f>+VLOOKUP(B26,WO!B:L,10,0)</f>
        <v>#N/A</v>
      </c>
      <c r="O26" s="207">
        <f>+WO!A26</f>
        <v>25</v>
      </c>
    </row>
    <row r="27" spans="1:15" s="152" customFormat="1">
      <c r="A27" s="151" t="s">
        <v>535</v>
      </c>
      <c r="B27" s="291">
        <f>+WO!B27</f>
        <v>0</v>
      </c>
      <c r="C27" s="292">
        <f>+IFERROR(VLOOKUP(B27,'1-1Y-2H-3N-BK-CTR-CUP-PRA680'!$B:$Z,5,0),)</f>
        <v>0</v>
      </c>
      <c r="D27" s="293">
        <f>+IFERROR(VLOOKUP(B27,'1-1Y-2H-3N-BK-CTR-CUP-PRA680'!$B:$Z,8,0),0)</f>
        <v>0</v>
      </c>
      <c r="E27" s="293" t="str">
        <f>+IFERROR(VLOOKUP(B27,'1-1Y-2H-3N-BK-CTR-CUP-PRA680'!$B:$Z,13,0),0)</f>
        <v>2202006US-BK-CTR-CUP1</v>
      </c>
      <c r="F27" s="292">
        <f t="shared" si="0"/>
        <v>144</v>
      </c>
      <c r="G27" s="292">
        <f>+IFERROR(VLOOKUP(B27,'1-1Y-2H-3N-BK-CTR-CUP-PRA680'!$B:$Z,20,0),0)</f>
        <v>0</v>
      </c>
      <c r="H27" s="292">
        <f>+IFERROR(VLOOKUP(B27,'1-1Y-2H-3N-BK-CTR-CUP-PRA680'!$B:$Z,21,0),0)</f>
        <v>0</v>
      </c>
      <c r="I27" s="292">
        <f>+IFERROR(VLOOKUP(B27,'1-1Y-2H-3N-BK-CTR-CUP-PRA680'!$B:$Z,15,0),0)</f>
        <v>0</v>
      </c>
      <c r="J27" s="238">
        <f>+SUMIF('YEU CAU VAI CUTTING'!$I$10:$I$15,D27,'YEU CAU VAI CUTTING'!$D$10:$D$15)</f>
        <v>0</v>
      </c>
      <c r="K27" s="238">
        <f>+SUMIF('YEU CAU VAI CUTTING'!$I$10:$I$15,D27,'YEU CAU VAI CUTTING'!$E$10:$E$15)</f>
        <v>0</v>
      </c>
      <c r="L27" s="249">
        <f t="shared" si="1"/>
        <v>0</v>
      </c>
      <c r="M27" s="248">
        <f t="shared" si="2"/>
        <v>0</v>
      </c>
      <c r="N27" s="423" t="e">
        <f>+VLOOKUP(B27,WO!B:L,10,0)</f>
        <v>#N/A</v>
      </c>
      <c r="O27" s="207">
        <f>+WO!A27</f>
        <v>26</v>
      </c>
    </row>
    <row r="28" spans="1:15" s="152" customFormat="1">
      <c r="A28" s="151" t="s">
        <v>535</v>
      </c>
      <c r="B28" s="291">
        <f>+WO!B28</f>
        <v>0</v>
      </c>
      <c r="C28" s="292">
        <f>+IFERROR(VLOOKUP(B28,'1-1Y-2H-3N-BK-CTR-CUP-PRA680'!$B:$Z,5,0),)</f>
        <v>0</v>
      </c>
      <c r="D28" s="293">
        <f>+IFERROR(VLOOKUP(B28,'1-1Y-2H-3N-BK-CTR-CUP-PRA680'!$B:$Z,8,0),0)</f>
        <v>0</v>
      </c>
      <c r="E28" s="293" t="str">
        <f>+IFERROR(VLOOKUP(B28,'1-1Y-2H-3N-BK-CTR-CUP-PRA680'!$B:$Z,13,0),0)</f>
        <v>2202006US-BK-CTR-CUP1</v>
      </c>
      <c r="F28" s="292">
        <f t="shared" si="0"/>
        <v>144</v>
      </c>
      <c r="G28" s="292">
        <f>+IFERROR(VLOOKUP(B28,'1-1Y-2H-3N-BK-CTR-CUP-PRA680'!$B:$Z,20,0),0)</f>
        <v>0</v>
      </c>
      <c r="H28" s="292">
        <f>+IFERROR(VLOOKUP(B28,'1-1Y-2H-3N-BK-CTR-CUP-PRA680'!$B:$Z,21,0),0)</f>
        <v>0</v>
      </c>
      <c r="I28" s="292">
        <f>+IFERROR(VLOOKUP(B28,'1-1Y-2H-3N-BK-CTR-CUP-PRA680'!$B:$Z,15,0),0)</f>
        <v>0</v>
      </c>
      <c r="J28" s="238">
        <f>+SUMIF('YEU CAU VAI CUTTING'!$I$10:$I$15,D28,'YEU CAU VAI CUTTING'!$D$10:$D$15)</f>
        <v>0</v>
      </c>
      <c r="K28" s="238">
        <f>+SUMIF('YEU CAU VAI CUTTING'!$I$10:$I$15,D28,'YEU CAU VAI CUTTING'!$E$10:$E$15)</f>
        <v>0</v>
      </c>
      <c r="L28" s="249">
        <f t="shared" si="1"/>
        <v>0</v>
      </c>
      <c r="M28" s="248">
        <f t="shared" si="2"/>
        <v>0</v>
      </c>
      <c r="N28" s="423" t="e">
        <f>+VLOOKUP(B28,WO!B:L,10,0)</f>
        <v>#N/A</v>
      </c>
      <c r="O28" s="207">
        <f>+WO!A28</f>
        <v>27</v>
      </c>
    </row>
    <row r="29" spans="1:15" s="152" customFormat="1">
      <c r="A29" s="151" t="s">
        <v>535</v>
      </c>
      <c r="B29" s="291">
        <f>+WO!B29</f>
        <v>0</v>
      </c>
      <c r="C29" s="292">
        <f>+IFERROR(VLOOKUP(B29,'1-1Y-2H-3N-BK-CTR-CUP-PRA680'!$B:$Z,5,0),)</f>
        <v>0</v>
      </c>
      <c r="D29" s="293">
        <f>+IFERROR(VLOOKUP(B29,'1-1Y-2H-3N-BK-CTR-CUP-PRA680'!$B:$Z,8,0),0)</f>
        <v>0</v>
      </c>
      <c r="E29" s="293" t="str">
        <f>+IFERROR(VLOOKUP(B29,'1-1Y-2H-3N-BK-CTR-CUP-PRA680'!$B:$Z,13,0),0)</f>
        <v>2202006US-BK-CTR-CUP1</v>
      </c>
      <c r="F29" s="292">
        <f t="shared" si="0"/>
        <v>144</v>
      </c>
      <c r="G29" s="292">
        <f>+IFERROR(VLOOKUP(B29,'1-1Y-2H-3N-BK-CTR-CUP-PRA680'!$B:$Z,20,0),0)</f>
        <v>0</v>
      </c>
      <c r="H29" s="292">
        <f>+IFERROR(VLOOKUP(B29,'1-1Y-2H-3N-BK-CTR-CUP-PRA680'!$B:$Z,21,0),0)</f>
        <v>0</v>
      </c>
      <c r="I29" s="292">
        <f>+IFERROR(VLOOKUP(B29,'1-1Y-2H-3N-BK-CTR-CUP-PRA680'!$B:$Z,15,0),0)</f>
        <v>0</v>
      </c>
      <c r="J29" s="238">
        <f>+SUMIF('YEU CAU VAI CUTTING'!$I$10:$I$15,D29,'YEU CAU VAI CUTTING'!$D$10:$D$15)</f>
        <v>0</v>
      </c>
      <c r="K29" s="238">
        <f>+SUMIF('YEU CAU VAI CUTTING'!$I$10:$I$15,D29,'YEU CAU VAI CUTTING'!$E$10:$E$15)</f>
        <v>0</v>
      </c>
      <c r="L29" s="249">
        <f t="shared" si="1"/>
        <v>0</v>
      </c>
      <c r="M29" s="248">
        <f t="shared" si="2"/>
        <v>0</v>
      </c>
      <c r="N29" s="423" t="e">
        <f>+VLOOKUP(B29,WO!B:L,10,0)</f>
        <v>#N/A</v>
      </c>
      <c r="O29" s="207">
        <f>+WO!A29</f>
        <v>28</v>
      </c>
    </row>
    <row r="30" spans="1:15" s="152" customFormat="1">
      <c r="A30" s="151" t="s">
        <v>535</v>
      </c>
      <c r="B30" s="291">
        <f>+WO!B30</f>
        <v>0</v>
      </c>
      <c r="C30" s="292">
        <f>+IFERROR(VLOOKUP(B30,'1-1Y-2H-3N-BK-CTR-CUP-PRA680'!$B:$Z,5,0),)</f>
        <v>0</v>
      </c>
      <c r="D30" s="293">
        <f>+IFERROR(VLOOKUP(B30,'1-1Y-2H-3N-BK-CTR-CUP-PRA680'!$B:$Z,8,0),0)</f>
        <v>0</v>
      </c>
      <c r="E30" s="293" t="str">
        <f>+IFERROR(VLOOKUP(B30,'1-1Y-2H-3N-BK-CTR-CUP-PRA680'!$B:$Z,13,0),0)</f>
        <v>2202006US-BK-CTR-CUP1</v>
      </c>
      <c r="F30" s="292">
        <f t="shared" si="0"/>
        <v>144</v>
      </c>
      <c r="G30" s="292">
        <f>+IFERROR(VLOOKUP(B30,'1-1Y-2H-3N-BK-CTR-CUP-PRA680'!$B:$Z,20,0),0)</f>
        <v>0</v>
      </c>
      <c r="H30" s="292">
        <f>+IFERROR(VLOOKUP(B30,'1-1Y-2H-3N-BK-CTR-CUP-PRA680'!$B:$Z,21,0),0)</f>
        <v>0</v>
      </c>
      <c r="I30" s="292">
        <f>+IFERROR(VLOOKUP(B30,'1-1Y-2H-3N-BK-CTR-CUP-PRA680'!$B:$Z,15,0),0)</f>
        <v>0</v>
      </c>
      <c r="J30" s="238">
        <f>+SUMIF('YEU CAU VAI CUTTING'!$I$10:$I$15,D30,'YEU CAU VAI CUTTING'!$D$10:$D$15)</f>
        <v>0</v>
      </c>
      <c r="K30" s="238">
        <f>+SUMIF('YEU CAU VAI CUTTING'!$I$10:$I$15,D30,'YEU CAU VAI CUTTING'!$E$10:$E$15)</f>
        <v>0</v>
      </c>
      <c r="L30" s="249">
        <f t="shared" si="1"/>
        <v>0</v>
      </c>
      <c r="M30" s="248">
        <f t="shared" si="2"/>
        <v>0</v>
      </c>
      <c r="N30" s="423" t="e">
        <f>+VLOOKUP(B30,WO!B:L,10,0)</f>
        <v>#N/A</v>
      </c>
      <c r="O30" s="207">
        <f>+WO!A30</f>
        <v>29</v>
      </c>
    </row>
    <row r="31" spans="1:15" s="152" customFormat="1">
      <c r="A31" s="151" t="s">
        <v>535</v>
      </c>
      <c r="B31" s="291">
        <f>+WO!B31</f>
        <v>0</v>
      </c>
      <c r="C31" s="292">
        <f>+IFERROR(VLOOKUP(B31,'1-1Y-2H-3N-BK-CTR-CUP-PRA680'!$B:$Z,5,0),)</f>
        <v>0</v>
      </c>
      <c r="D31" s="293">
        <f>+IFERROR(VLOOKUP(B31,'1-1Y-2H-3N-BK-CTR-CUP-PRA680'!$B:$Z,8,0),0)</f>
        <v>0</v>
      </c>
      <c r="E31" s="293" t="str">
        <f>+IFERROR(VLOOKUP(B31,'1-1Y-2H-3N-BK-CTR-CUP-PRA680'!$B:$Z,13,0),0)</f>
        <v>2202006US-BK-CTR-CUP1</v>
      </c>
      <c r="F31" s="292">
        <f t="shared" si="0"/>
        <v>144</v>
      </c>
      <c r="G31" s="292">
        <f>+IFERROR(VLOOKUP(B31,'1-1Y-2H-3N-BK-CTR-CUP-PRA680'!$B:$Z,20,0),0)</f>
        <v>0</v>
      </c>
      <c r="H31" s="292">
        <f>+IFERROR(VLOOKUP(B31,'1-1Y-2H-3N-BK-CTR-CUP-PRA680'!$B:$Z,21,0),0)</f>
        <v>0</v>
      </c>
      <c r="I31" s="292">
        <f>+IFERROR(VLOOKUP(B31,'1-1Y-2H-3N-BK-CTR-CUP-PRA680'!$B:$Z,15,0),0)</f>
        <v>0</v>
      </c>
      <c r="J31" s="238">
        <f>+SUMIF('YEU CAU VAI CUTTING'!$I$10:$I$15,D31,'YEU CAU VAI CUTTING'!$D$10:$D$15)</f>
        <v>0</v>
      </c>
      <c r="K31" s="238">
        <f>+SUMIF('YEU CAU VAI CUTTING'!$I$10:$I$15,D31,'YEU CAU VAI CUTTING'!$E$10:$E$15)</f>
        <v>0</v>
      </c>
      <c r="L31" s="249">
        <f t="shared" si="1"/>
        <v>0</v>
      </c>
      <c r="M31" s="248">
        <f t="shared" si="2"/>
        <v>0</v>
      </c>
      <c r="N31" s="423" t="e">
        <f>+VLOOKUP(B31,WO!B:L,10,0)</f>
        <v>#N/A</v>
      </c>
      <c r="O31" s="207">
        <f>+WO!A31</f>
        <v>30</v>
      </c>
    </row>
    <row r="32" spans="1:15" s="152" customFormat="1">
      <c r="A32" s="151" t="s">
        <v>535</v>
      </c>
      <c r="B32" s="291">
        <f>+WO!B32</f>
        <v>0</v>
      </c>
      <c r="C32" s="292">
        <f>+IFERROR(VLOOKUP(B32,'1-1Y-2H-3N-BK-CTR-CUP-PRA680'!$B:$Z,5,0),)</f>
        <v>0</v>
      </c>
      <c r="D32" s="293">
        <f>+IFERROR(VLOOKUP(B32,'1-1Y-2H-3N-BK-CTR-CUP-PRA680'!$B:$Z,8,0),0)</f>
        <v>0</v>
      </c>
      <c r="E32" s="293" t="str">
        <f>+IFERROR(VLOOKUP(B32,'1-1Y-2H-3N-BK-CTR-CUP-PRA680'!$B:$Z,13,0),0)</f>
        <v>2202006US-BK-CTR-CUP1</v>
      </c>
      <c r="F32" s="292">
        <f t="shared" si="0"/>
        <v>144</v>
      </c>
      <c r="G32" s="292">
        <f>+IFERROR(VLOOKUP(B32,'1-1Y-2H-3N-BK-CTR-CUP-PRA680'!$B:$Z,20,0),0)</f>
        <v>0</v>
      </c>
      <c r="H32" s="292">
        <f>+IFERROR(VLOOKUP(B32,'1-1Y-2H-3N-BK-CTR-CUP-PRA680'!$B:$Z,21,0),0)</f>
        <v>0</v>
      </c>
      <c r="I32" s="292">
        <f>+IFERROR(VLOOKUP(B32,'1-1Y-2H-3N-BK-CTR-CUP-PRA680'!$B:$Z,15,0),0)</f>
        <v>0</v>
      </c>
      <c r="J32" s="238">
        <f>+SUMIF('YEU CAU VAI CUTTING'!$I$10:$I$15,D32,'YEU CAU VAI CUTTING'!$D$10:$D$15)</f>
        <v>0</v>
      </c>
      <c r="K32" s="238">
        <f>+SUMIF('YEU CAU VAI CUTTING'!$I$10:$I$15,D32,'YEU CAU VAI CUTTING'!$E$10:$E$15)</f>
        <v>0</v>
      </c>
      <c r="L32" s="249">
        <f t="shared" si="1"/>
        <v>0</v>
      </c>
      <c r="M32" s="248">
        <f t="shared" si="2"/>
        <v>0</v>
      </c>
      <c r="N32" s="423" t="e">
        <f>+VLOOKUP(B32,WO!B:L,10,0)</f>
        <v>#N/A</v>
      </c>
      <c r="O32" s="207">
        <f>+WO!A32</f>
        <v>31</v>
      </c>
    </row>
    <row r="33" spans="1:15" s="152" customFormat="1">
      <c r="A33" s="151" t="s">
        <v>535</v>
      </c>
      <c r="B33" s="291">
        <f>+WO!B33</f>
        <v>0</v>
      </c>
      <c r="C33" s="292">
        <f>+IFERROR(VLOOKUP(B33,'1-1Y-2H-3N-BK-CTR-CUP-PRA680'!$B:$Z,5,0),)</f>
        <v>0</v>
      </c>
      <c r="D33" s="293">
        <f>+IFERROR(VLOOKUP(B33,'1-1Y-2H-3N-BK-CTR-CUP-PRA680'!$B:$Z,8,0),0)</f>
        <v>0</v>
      </c>
      <c r="E33" s="293" t="str">
        <f>+IFERROR(VLOOKUP(B33,'1-1Y-2H-3N-BK-CTR-CUP-PRA680'!$B:$Z,13,0),0)</f>
        <v>2202006US-BK-CTR-CUP1</v>
      </c>
      <c r="F33" s="292">
        <f t="shared" si="0"/>
        <v>144</v>
      </c>
      <c r="G33" s="292">
        <f>+IFERROR(VLOOKUP(B33,'1-1Y-2H-3N-BK-CTR-CUP-PRA680'!$B:$Z,20,0),0)</f>
        <v>0</v>
      </c>
      <c r="H33" s="292">
        <f>+IFERROR(VLOOKUP(B33,'1-1Y-2H-3N-BK-CTR-CUP-PRA680'!$B:$Z,21,0),0)</f>
        <v>0</v>
      </c>
      <c r="I33" s="292">
        <f>+IFERROR(VLOOKUP(B33,'1-1Y-2H-3N-BK-CTR-CUP-PRA680'!$B:$Z,15,0),0)</f>
        <v>0</v>
      </c>
      <c r="J33" s="238">
        <f>+SUMIF('YEU CAU VAI CUTTING'!$I$10:$I$15,D33,'YEU CAU VAI CUTTING'!$D$10:$D$15)</f>
        <v>0</v>
      </c>
      <c r="K33" s="238">
        <f>+SUMIF('YEU CAU VAI CUTTING'!$I$10:$I$15,D33,'YEU CAU VAI CUTTING'!$E$10:$E$15)</f>
        <v>0</v>
      </c>
      <c r="L33" s="249">
        <f t="shared" si="1"/>
        <v>0</v>
      </c>
      <c r="M33" s="248">
        <f t="shared" si="2"/>
        <v>0</v>
      </c>
      <c r="N33" s="423" t="e">
        <f>+VLOOKUP(B33,WO!B:L,10,0)</f>
        <v>#N/A</v>
      </c>
      <c r="O33" s="207">
        <f>+WO!A33</f>
        <v>32</v>
      </c>
    </row>
    <row r="34" spans="1:15" s="152" customFormat="1">
      <c r="A34" s="151" t="s">
        <v>535</v>
      </c>
      <c r="B34" s="291">
        <f>+WO!B34</f>
        <v>0</v>
      </c>
      <c r="C34" s="292">
        <f>+IFERROR(VLOOKUP(B34,'1-1Y-2H-3N-BK-CTR-CUP-PRA680'!$B:$Z,5,0),)</f>
        <v>0</v>
      </c>
      <c r="D34" s="293">
        <f>+IFERROR(VLOOKUP(B34,'1-1Y-2H-3N-BK-CTR-CUP-PRA680'!$B:$Z,8,0),0)</f>
        <v>0</v>
      </c>
      <c r="E34" s="293" t="str">
        <f>+IFERROR(VLOOKUP(B34,'1-1Y-2H-3N-BK-CTR-CUP-PRA680'!$B:$Z,13,0),0)</f>
        <v>2202006US-BK-CTR-CUP1</v>
      </c>
      <c r="F34" s="292">
        <f t="shared" ref="F34:F65" si="3">+SUMIF(E:E,E34,C:C)</f>
        <v>144</v>
      </c>
      <c r="G34" s="292">
        <f>+IFERROR(VLOOKUP(B34,'1-1Y-2H-3N-BK-CTR-CUP-PRA680'!$B:$Z,20,0),0)</f>
        <v>0</v>
      </c>
      <c r="H34" s="292">
        <f>+IFERROR(VLOOKUP(B34,'1-1Y-2H-3N-BK-CTR-CUP-PRA680'!$B:$Z,21,0),0)</f>
        <v>0</v>
      </c>
      <c r="I34" s="292">
        <f>+IFERROR(VLOOKUP(B34,'1-1Y-2H-3N-BK-CTR-CUP-PRA680'!$B:$Z,15,0),0)</f>
        <v>0</v>
      </c>
      <c r="J34" s="238">
        <f>+SUMIF('YEU CAU VAI CUTTING'!$I$10:$I$15,D34,'YEU CAU VAI CUTTING'!$D$10:$D$15)</f>
        <v>0</v>
      </c>
      <c r="K34" s="238">
        <f>+SUMIF('YEU CAU VAI CUTTING'!$I$10:$I$15,D34,'YEU CAU VAI CUTTING'!$E$10:$E$15)</f>
        <v>0</v>
      </c>
      <c r="L34" s="249">
        <f t="shared" si="1"/>
        <v>0</v>
      </c>
      <c r="M34" s="248">
        <f t="shared" si="2"/>
        <v>0</v>
      </c>
      <c r="N34" s="423" t="e">
        <f>+VLOOKUP(B34,WO!B:L,10,0)</f>
        <v>#N/A</v>
      </c>
      <c r="O34" s="207">
        <f>+WO!A34</f>
        <v>33</v>
      </c>
    </row>
    <row r="35" spans="1:15" s="152" customFormat="1">
      <c r="A35" s="151" t="s">
        <v>535</v>
      </c>
      <c r="B35" s="291">
        <f>+WO!B35</f>
        <v>0</v>
      </c>
      <c r="C35" s="292">
        <f>+IFERROR(VLOOKUP(B35,'1-1Y-2H-3N-BK-CTR-CUP-PRA680'!$B:$Z,5,0),)</f>
        <v>0</v>
      </c>
      <c r="D35" s="293">
        <f>+IFERROR(VLOOKUP(B35,'1-1Y-2H-3N-BK-CTR-CUP-PRA680'!$B:$Z,8,0),0)</f>
        <v>0</v>
      </c>
      <c r="E35" s="293" t="str">
        <f>+IFERROR(VLOOKUP(B35,'1-1Y-2H-3N-BK-CTR-CUP-PRA680'!$B:$Z,13,0),0)</f>
        <v>2202006US-BK-CTR-CUP1</v>
      </c>
      <c r="F35" s="292">
        <f t="shared" si="3"/>
        <v>144</v>
      </c>
      <c r="G35" s="292">
        <f>+IFERROR(VLOOKUP(B35,'1-1Y-2H-3N-BK-CTR-CUP-PRA680'!$B:$Z,20,0),0)</f>
        <v>0</v>
      </c>
      <c r="H35" s="292">
        <f>+IFERROR(VLOOKUP(B35,'1-1Y-2H-3N-BK-CTR-CUP-PRA680'!$B:$Z,21,0),0)</f>
        <v>0</v>
      </c>
      <c r="I35" s="292">
        <f>+IFERROR(VLOOKUP(B35,'1-1Y-2H-3N-BK-CTR-CUP-PRA680'!$B:$Z,15,0),0)</f>
        <v>0</v>
      </c>
      <c r="J35" s="238">
        <f>+SUMIF('YEU CAU VAI CUTTING'!$I$10:$I$15,D35,'YEU CAU VAI CUTTING'!$D$10:$D$15)</f>
        <v>0</v>
      </c>
      <c r="K35" s="238">
        <f>+SUMIF('YEU CAU VAI CUTTING'!$I$10:$I$15,D35,'YEU CAU VAI CUTTING'!$E$10:$E$15)</f>
        <v>0</v>
      </c>
      <c r="L35" s="249">
        <f t="shared" si="1"/>
        <v>0</v>
      </c>
      <c r="M35" s="248">
        <f t="shared" si="2"/>
        <v>0</v>
      </c>
      <c r="N35" s="423" t="e">
        <f>+VLOOKUP(B35,WO!B:L,10,0)</f>
        <v>#N/A</v>
      </c>
      <c r="O35" s="207">
        <f>+WO!A35</f>
        <v>34</v>
      </c>
    </row>
    <row r="36" spans="1:15" s="152" customFormat="1">
      <c r="A36" s="151" t="s">
        <v>535</v>
      </c>
      <c r="B36" s="291">
        <f>+WO!B36</f>
        <v>0</v>
      </c>
      <c r="C36" s="292">
        <f>+IFERROR(VLOOKUP(B36,'1-1Y-2H-3N-BK-CTR-CUP-PRA680'!$B:$Z,5,0),)</f>
        <v>0</v>
      </c>
      <c r="D36" s="293">
        <f>+IFERROR(VLOOKUP(B36,'1-1Y-2H-3N-BK-CTR-CUP-PRA680'!$B:$Z,8,0),0)</f>
        <v>0</v>
      </c>
      <c r="E36" s="293" t="str">
        <f>+IFERROR(VLOOKUP(B36,'1-1Y-2H-3N-BK-CTR-CUP-PRA680'!$B:$Z,13,0),0)</f>
        <v>2202006US-BK-CTR-CUP1</v>
      </c>
      <c r="F36" s="292">
        <f t="shared" si="3"/>
        <v>144</v>
      </c>
      <c r="G36" s="292">
        <f>+IFERROR(VLOOKUP(B36,'1-1Y-2H-3N-BK-CTR-CUP-PRA680'!$B:$Z,20,0),0)</f>
        <v>0</v>
      </c>
      <c r="H36" s="292">
        <f>+IFERROR(VLOOKUP(B36,'1-1Y-2H-3N-BK-CTR-CUP-PRA680'!$B:$Z,21,0),0)</f>
        <v>0</v>
      </c>
      <c r="I36" s="292">
        <f>+IFERROR(VLOOKUP(B36,'1-1Y-2H-3N-BK-CTR-CUP-PRA680'!$B:$Z,15,0),0)</f>
        <v>0</v>
      </c>
      <c r="J36" s="238">
        <f>+SUMIF('YEU CAU VAI CUTTING'!$I$10:$I$15,D36,'YEU CAU VAI CUTTING'!$D$10:$D$15)</f>
        <v>0</v>
      </c>
      <c r="K36" s="238">
        <f>+SUMIF('YEU CAU VAI CUTTING'!$I$10:$I$15,D36,'YEU CAU VAI CUTTING'!$E$10:$E$15)</f>
        <v>0</v>
      </c>
      <c r="L36" s="249">
        <f t="shared" si="1"/>
        <v>0</v>
      </c>
      <c r="M36" s="248">
        <f t="shared" si="2"/>
        <v>0</v>
      </c>
      <c r="N36" s="423" t="e">
        <f>+VLOOKUP(B36,WO!B:L,10,0)</f>
        <v>#N/A</v>
      </c>
      <c r="O36" s="207">
        <f>+WO!A36</f>
        <v>35</v>
      </c>
    </row>
    <row r="37" spans="1:15" s="152" customFormat="1">
      <c r="A37" s="151" t="s">
        <v>535</v>
      </c>
      <c r="B37" s="291">
        <f>+WO!B37</f>
        <v>0</v>
      </c>
      <c r="C37" s="292">
        <f>+IFERROR(VLOOKUP(B37,'1-1Y-2H-3N-BK-CTR-CUP-PRA680'!$B:$Z,5,0),)</f>
        <v>0</v>
      </c>
      <c r="D37" s="293">
        <f>+IFERROR(VLOOKUP(B37,'1-1Y-2H-3N-BK-CTR-CUP-PRA680'!$B:$Z,8,0),0)</f>
        <v>0</v>
      </c>
      <c r="E37" s="293" t="str">
        <f>+IFERROR(VLOOKUP(B37,'1-1Y-2H-3N-BK-CTR-CUP-PRA680'!$B:$Z,13,0),0)</f>
        <v>2202006US-BK-CTR-CUP1</v>
      </c>
      <c r="F37" s="292">
        <f t="shared" si="3"/>
        <v>144</v>
      </c>
      <c r="G37" s="292">
        <f>+IFERROR(VLOOKUP(B37,'1-1Y-2H-3N-BK-CTR-CUP-PRA680'!$B:$Z,20,0),0)</f>
        <v>0</v>
      </c>
      <c r="H37" s="292">
        <f>+IFERROR(VLOOKUP(B37,'1-1Y-2H-3N-BK-CTR-CUP-PRA680'!$B:$Z,21,0),0)</f>
        <v>0</v>
      </c>
      <c r="I37" s="292">
        <f>+IFERROR(VLOOKUP(B37,'1-1Y-2H-3N-BK-CTR-CUP-PRA680'!$B:$Z,15,0),0)</f>
        <v>0</v>
      </c>
      <c r="J37" s="238">
        <f>+SUMIF('YEU CAU VAI CUTTING'!$I$10:$I$15,D37,'YEU CAU VAI CUTTING'!$D$10:$D$15)</f>
        <v>0</v>
      </c>
      <c r="K37" s="238">
        <f>+SUMIF('YEU CAU VAI CUTTING'!$I$10:$I$15,D37,'YEU CAU VAI CUTTING'!$E$10:$E$15)</f>
        <v>0</v>
      </c>
      <c r="L37" s="249">
        <f t="shared" si="1"/>
        <v>0</v>
      </c>
      <c r="M37" s="248">
        <f t="shared" si="2"/>
        <v>0</v>
      </c>
      <c r="N37" s="423" t="e">
        <f>+VLOOKUP(B37,WO!B:L,10,0)</f>
        <v>#N/A</v>
      </c>
      <c r="O37" s="207">
        <f>+WO!A37</f>
        <v>36</v>
      </c>
    </row>
    <row r="38" spans="1:15" s="152" customFormat="1">
      <c r="A38" s="152" t="s">
        <v>560</v>
      </c>
      <c r="B38" s="294">
        <f>+WO!B2</f>
        <v>722164</v>
      </c>
      <c r="C38" s="295">
        <f>+IFERROR(VLOOKUP(B38,'2-2J-CTRLI-LP1743'!$B:$Z,5,0),)</f>
        <v>24</v>
      </c>
      <c r="D38" s="296" t="str">
        <f>+IFERROR(VLOOKUP(B38,'2-2J-CTRLI-LP1743'!$B:$Z,8,0),0)</f>
        <v>LP1743-ZCA</v>
      </c>
      <c r="E38" s="296" t="str">
        <f>+IFERROR(VLOOKUP(B38,'2-2J-CTRLI-LP1743'!$B:$Z,13,0),0)</f>
        <v>2202006US-CTRLI1</v>
      </c>
      <c r="F38" s="295">
        <f t="shared" si="3"/>
        <v>144</v>
      </c>
      <c r="G38" s="295">
        <f>+IFERROR(VLOOKUP(B38,'2-2J-CTRLI-LP1743'!$B:$Z,20,0),0)</f>
        <v>6.1919999999999996E-2</v>
      </c>
      <c r="H38" s="295">
        <f>+IFERROR(VLOOKUP(B38,'2-2J-CTRLI-LP1743'!$B:$Z,21,0),0)</f>
        <v>6.7580063999999995E-2</v>
      </c>
      <c r="I38" s="295">
        <f>+IFERROR(VLOOKUP(B38,'2-2J-CTRLI-LP1743'!$B:$Z,15,0),0)</f>
        <v>1.7039999999999997</v>
      </c>
      <c r="J38" s="238">
        <f>+SUMIF('YEU CAU VAI CUTTING'!$I$10:$I$15,D38,'YEU CAU VAI CUTTING'!$D$10:$D$15)</f>
        <v>10.224</v>
      </c>
      <c r="K38" s="238">
        <f>+SUMIF('YEU CAU VAI CUTTING'!$I$10:$I$15,D38,'YEU CAU VAI CUTTING'!$E$10:$E$15)</f>
        <v>8.6319999999999997</v>
      </c>
      <c r="L38" s="249">
        <f t="shared" si="1"/>
        <v>0.84428794992175271</v>
      </c>
      <c r="M38" s="248">
        <f t="shared" si="2"/>
        <v>1.4386666666666663</v>
      </c>
      <c r="N38" s="423">
        <f>+VLOOKUP(B38,WO!B:L,10,0)</f>
        <v>44576</v>
      </c>
      <c r="O38" s="207">
        <f>+WO!A2</f>
        <v>1</v>
      </c>
    </row>
    <row r="39" spans="1:15" s="152" customFormat="1">
      <c r="A39" s="152" t="s">
        <v>560</v>
      </c>
      <c r="B39" s="294">
        <f>+WO!B3</f>
        <v>722168</v>
      </c>
      <c r="C39" s="295">
        <f>+IFERROR(VLOOKUP(B39,'2-2J-CTRLI-LP1743'!$B:$Z,5,0),)</f>
        <v>21</v>
      </c>
      <c r="D39" s="296" t="str">
        <f>+IFERROR(VLOOKUP(B39,'2-2J-CTRLI-LP1743'!$B:$Z,8,0),0)</f>
        <v>LP1743-ZCA</v>
      </c>
      <c r="E39" s="296" t="str">
        <f>+IFERROR(VLOOKUP(B39,'2-2J-CTRLI-LP1743'!$B:$Z,13,0),0)</f>
        <v>2202006US-CTRLI1</v>
      </c>
      <c r="F39" s="295">
        <f t="shared" si="3"/>
        <v>144</v>
      </c>
      <c r="G39" s="295">
        <f>+IFERROR(VLOOKUP(B39,'2-2J-CTRLI-LP1743'!$B:$Z,20,0),0)</f>
        <v>5.4179999999999999E-2</v>
      </c>
      <c r="H39" s="295">
        <f>+IFERROR(VLOOKUP(B39,'2-2J-CTRLI-LP1743'!$B:$Z,21,0),0)</f>
        <v>5.9132555999999996E-2</v>
      </c>
      <c r="I39" s="295">
        <f>+IFERROR(VLOOKUP(B39,'2-2J-CTRLI-LP1743'!$B:$Z,15,0),0)</f>
        <v>1.4909999999999999</v>
      </c>
      <c r="J39" s="238">
        <f>+SUMIF('YEU CAU VAI CUTTING'!$I$10:$I$15,D39,'YEU CAU VAI CUTTING'!$D$10:$D$15)</f>
        <v>10.224</v>
      </c>
      <c r="K39" s="238">
        <f>+SUMIF('YEU CAU VAI CUTTING'!$I$10:$I$15,D39,'YEU CAU VAI CUTTING'!$E$10:$E$15)</f>
        <v>8.6319999999999997</v>
      </c>
      <c r="L39" s="249">
        <f t="shared" ref="L39:L73" si="4">IFERROR(K39/J39,0)</f>
        <v>0.84428794992175271</v>
      </c>
      <c r="M39" s="248">
        <f t="shared" ref="M39:M73" si="5">+IFERROR(I39*L39,0)</f>
        <v>1.2588333333333332</v>
      </c>
      <c r="N39" s="423">
        <f>+VLOOKUP(B39,WO!B:L,10,0)</f>
        <v>44576</v>
      </c>
      <c r="O39" s="207">
        <f>+WO!A3</f>
        <v>2</v>
      </c>
    </row>
    <row r="40" spans="1:15" s="152" customFormat="1">
      <c r="A40" s="152" t="s">
        <v>560</v>
      </c>
      <c r="B40" s="294">
        <f>+WO!B4</f>
        <v>722170</v>
      </c>
      <c r="C40" s="295">
        <f>+IFERROR(VLOOKUP(B40,'2-2J-CTRLI-LP1743'!$B:$Z,5,0),)</f>
        <v>27</v>
      </c>
      <c r="D40" s="296" t="str">
        <f>+IFERROR(VLOOKUP(B40,'2-2J-CTRLI-LP1743'!$B:$Z,8,0),0)</f>
        <v>LP1743-ZCA</v>
      </c>
      <c r="E40" s="296" t="str">
        <f>+IFERROR(VLOOKUP(B40,'2-2J-CTRLI-LP1743'!$B:$Z,13,0),0)</f>
        <v>2202006US-CTRLI1</v>
      </c>
      <c r="F40" s="295">
        <f t="shared" si="3"/>
        <v>144</v>
      </c>
      <c r="G40" s="295">
        <f>+IFERROR(VLOOKUP(B40,'2-2J-CTRLI-LP1743'!$B:$Z,20,0),0)</f>
        <v>6.966E-2</v>
      </c>
      <c r="H40" s="295">
        <f>+IFERROR(VLOOKUP(B40,'2-2J-CTRLI-LP1743'!$B:$Z,21,0),0)</f>
        <v>7.6027572000000002E-2</v>
      </c>
      <c r="I40" s="295">
        <f>+IFERROR(VLOOKUP(B40,'2-2J-CTRLI-LP1743'!$B:$Z,15,0),0)</f>
        <v>1.9169999999999998</v>
      </c>
      <c r="J40" s="238">
        <f>+SUMIF('YEU CAU VAI CUTTING'!$I$10:$I$15,D40,'YEU CAU VAI CUTTING'!$D$10:$D$15)</f>
        <v>10.224</v>
      </c>
      <c r="K40" s="238">
        <f>+SUMIF('YEU CAU VAI CUTTING'!$I$10:$I$15,D40,'YEU CAU VAI CUTTING'!$E$10:$E$15)</f>
        <v>8.6319999999999997</v>
      </c>
      <c r="L40" s="249">
        <f t="shared" si="4"/>
        <v>0.84428794992175271</v>
      </c>
      <c r="M40" s="248">
        <f t="shared" si="5"/>
        <v>1.6184999999999998</v>
      </c>
      <c r="N40" s="423">
        <f>+VLOOKUP(B40,WO!B:L,10,0)</f>
        <v>44576</v>
      </c>
      <c r="O40" s="207">
        <f>+WO!A4</f>
        <v>3</v>
      </c>
    </row>
    <row r="41" spans="1:15" s="152" customFormat="1">
      <c r="A41" s="152" t="s">
        <v>560</v>
      </c>
      <c r="B41" s="294">
        <f>+WO!B5</f>
        <v>722174</v>
      </c>
      <c r="C41" s="295">
        <f>+IFERROR(VLOOKUP(B41,'2-2J-CTRLI-LP1743'!$B:$Z,5,0),)</f>
        <v>15</v>
      </c>
      <c r="D41" s="296" t="str">
        <f>+IFERROR(VLOOKUP(B41,'2-2J-CTRLI-LP1743'!$B:$Z,8,0),0)</f>
        <v>LP1743-ZCA</v>
      </c>
      <c r="E41" s="296" t="str">
        <f>+IFERROR(VLOOKUP(B41,'2-2J-CTRLI-LP1743'!$B:$Z,13,0),0)</f>
        <v>2202006US-CTRLI1</v>
      </c>
      <c r="F41" s="295">
        <f t="shared" si="3"/>
        <v>144</v>
      </c>
      <c r="G41" s="295">
        <f>+IFERROR(VLOOKUP(B41,'2-2J-CTRLI-LP1743'!$B:$Z,20,0),0)</f>
        <v>3.8699999999999998E-2</v>
      </c>
      <c r="H41" s="295">
        <f>+IFERROR(VLOOKUP(B41,'2-2J-CTRLI-LP1743'!$B:$Z,21,0),0)</f>
        <v>4.2237539999999997E-2</v>
      </c>
      <c r="I41" s="295">
        <f>+IFERROR(VLOOKUP(B41,'2-2J-CTRLI-LP1743'!$B:$Z,15,0),0)</f>
        <v>1.0649999999999999</v>
      </c>
      <c r="J41" s="238">
        <f>+SUMIF('YEU CAU VAI CUTTING'!$I$10:$I$15,D41,'YEU CAU VAI CUTTING'!$D$10:$D$15)</f>
        <v>10.224</v>
      </c>
      <c r="K41" s="238">
        <f>+SUMIF('YEU CAU VAI CUTTING'!$I$10:$I$15,D41,'YEU CAU VAI CUTTING'!$E$10:$E$15)</f>
        <v>8.6319999999999997</v>
      </c>
      <c r="L41" s="249">
        <f t="shared" si="4"/>
        <v>0.84428794992175271</v>
      </c>
      <c r="M41" s="248">
        <f t="shared" si="5"/>
        <v>0.89916666666666656</v>
      </c>
      <c r="N41" s="423">
        <f>+VLOOKUP(B41,WO!B:L,10,0)</f>
        <v>44576</v>
      </c>
      <c r="O41" s="207">
        <f>+WO!A5</f>
        <v>4</v>
      </c>
    </row>
    <row r="42" spans="1:15" s="152" customFormat="1">
      <c r="A42" s="152" t="s">
        <v>560</v>
      </c>
      <c r="B42" s="294">
        <f>+WO!B6</f>
        <v>722178</v>
      </c>
      <c r="C42" s="295">
        <f>+IFERROR(VLOOKUP(B42,'2-2J-CTRLI-LP1743'!$B:$Z,5,0),)</f>
        <v>24</v>
      </c>
      <c r="D42" s="296" t="str">
        <f>+IFERROR(VLOOKUP(B42,'2-2J-CTRLI-LP1743'!$B:$Z,8,0),0)</f>
        <v>LP1743-ZCA</v>
      </c>
      <c r="E42" s="296" t="str">
        <f>+IFERROR(VLOOKUP(B42,'2-2J-CTRLI-LP1743'!$B:$Z,13,0),0)</f>
        <v>2202006US-CTRLI1</v>
      </c>
      <c r="F42" s="295">
        <f t="shared" si="3"/>
        <v>144</v>
      </c>
      <c r="G42" s="295">
        <f>+IFERROR(VLOOKUP(B42,'2-2J-CTRLI-LP1743'!$B:$Z,20,0),0)</f>
        <v>6.1919999999999996E-2</v>
      </c>
      <c r="H42" s="295">
        <f>+IFERROR(VLOOKUP(B42,'2-2J-CTRLI-LP1743'!$B:$Z,21,0),0)</f>
        <v>6.7580063999999995E-2</v>
      </c>
      <c r="I42" s="295">
        <f>+IFERROR(VLOOKUP(B42,'2-2J-CTRLI-LP1743'!$B:$Z,15,0),0)</f>
        <v>1.7039999999999997</v>
      </c>
      <c r="J42" s="238">
        <f>+SUMIF('YEU CAU VAI CUTTING'!$I$10:$I$15,D42,'YEU CAU VAI CUTTING'!$D$10:$D$15)</f>
        <v>10.224</v>
      </c>
      <c r="K42" s="238">
        <f>+SUMIF('YEU CAU VAI CUTTING'!$I$10:$I$15,D42,'YEU CAU VAI CUTTING'!$E$10:$E$15)</f>
        <v>8.6319999999999997</v>
      </c>
      <c r="L42" s="249">
        <f t="shared" si="4"/>
        <v>0.84428794992175271</v>
      </c>
      <c r="M42" s="248">
        <f t="shared" si="5"/>
        <v>1.4386666666666663</v>
      </c>
      <c r="N42" s="423">
        <f>+VLOOKUP(B42,WO!B:L,10,0)</f>
        <v>44576</v>
      </c>
      <c r="O42" s="207">
        <f>+WO!A6</f>
        <v>5</v>
      </c>
    </row>
    <row r="43" spans="1:15" s="152" customFormat="1">
      <c r="A43" s="152" t="s">
        <v>560</v>
      </c>
      <c r="B43" s="294">
        <f>+WO!B7</f>
        <v>722180</v>
      </c>
      <c r="C43" s="295">
        <f>+IFERROR(VLOOKUP(B43,'2-2J-CTRLI-LP1743'!$B:$Z,5,0),)</f>
        <v>33</v>
      </c>
      <c r="D43" s="296" t="str">
        <f>+IFERROR(VLOOKUP(B43,'2-2J-CTRLI-LP1743'!$B:$Z,8,0),0)</f>
        <v>LP1743-ZCA</v>
      </c>
      <c r="E43" s="296" t="str">
        <f>+IFERROR(VLOOKUP(B43,'2-2J-CTRLI-LP1743'!$B:$Z,13,0),0)</f>
        <v>2202006US-CTRLI1</v>
      </c>
      <c r="F43" s="295">
        <f t="shared" si="3"/>
        <v>144</v>
      </c>
      <c r="G43" s="295">
        <f>+IFERROR(VLOOKUP(B43,'2-2J-CTRLI-LP1743'!$B:$Z,20,0),0)</f>
        <v>8.5139999999999993E-2</v>
      </c>
      <c r="H43" s="295">
        <f>+IFERROR(VLOOKUP(B43,'2-2J-CTRLI-LP1743'!$B:$Z,21,0),0)</f>
        <v>9.2922588E-2</v>
      </c>
      <c r="I43" s="295">
        <f>+IFERROR(VLOOKUP(B43,'2-2J-CTRLI-LP1743'!$B:$Z,15,0),0)</f>
        <v>2.343</v>
      </c>
      <c r="J43" s="238">
        <f>+SUMIF('YEU CAU VAI CUTTING'!$I$10:$I$15,D43,'YEU CAU VAI CUTTING'!$D$10:$D$15)</f>
        <v>10.224</v>
      </c>
      <c r="K43" s="238">
        <f>+SUMIF('YEU CAU VAI CUTTING'!$I$10:$I$15,D43,'YEU CAU VAI CUTTING'!$E$10:$E$15)</f>
        <v>8.6319999999999997</v>
      </c>
      <c r="L43" s="249">
        <f t="shared" si="4"/>
        <v>0.84428794992175271</v>
      </c>
      <c r="M43" s="248">
        <f t="shared" si="5"/>
        <v>1.9781666666666666</v>
      </c>
      <c r="N43" s="423">
        <f>+VLOOKUP(B43,WO!B:L,10,0)</f>
        <v>44576</v>
      </c>
      <c r="O43" s="207">
        <f>+WO!A7</f>
        <v>6</v>
      </c>
    </row>
    <row r="44" spans="1:15" s="152" customFormat="1">
      <c r="A44" s="152" t="s">
        <v>560</v>
      </c>
      <c r="B44" s="294">
        <f>+WO!B8</f>
        <v>0</v>
      </c>
      <c r="C44" s="295">
        <f>+IFERROR(VLOOKUP(B44,'2-2J-CTRLI-LP1743'!$B:$Z,5,0),)</f>
        <v>0</v>
      </c>
      <c r="D44" s="296">
        <f>+IFERROR(VLOOKUP(B44,'2-2J-CTRLI-LP1743'!$B:$Z,8,0),0)</f>
        <v>0</v>
      </c>
      <c r="E44" s="296" t="str">
        <f>+IFERROR(VLOOKUP(B44,'2-2J-CTRLI-LP1743'!$B:$Z,13,0),0)</f>
        <v>2202006US-CTRLI1</v>
      </c>
      <c r="F44" s="295">
        <f t="shared" si="3"/>
        <v>144</v>
      </c>
      <c r="G44" s="295">
        <f>+IFERROR(VLOOKUP(B44,'2-2J-CTRLI-LP1743'!$B:$Z,20,0),0)</f>
        <v>0</v>
      </c>
      <c r="H44" s="295">
        <f>+IFERROR(VLOOKUP(B44,'2-2J-CTRLI-LP1743'!$B:$Z,21,0),0)</f>
        <v>0</v>
      </c>
      <c r="I44" s="295">
        <f>+IFERROR(VLOOKUP(B44,'2-2J-CTRLI-LP1743'!$B:$Z,15,0),0)</f>
        <v>0</v>
      </c>
      <c r="J44" s="238">
        <f>+SUMIF('YEU CAU VAI CUTTING'!$I$10:$I$15,D44,'YEU CAU VAI CUTTING'!$D$10:$D$15)</f>
        <v>0</v>
      </c>
      <c r="K44" s="238">
        <f>+SUMIF('YEU CAU VAI CUTTING'!$I$10:$I$15,D44,'YEU CAU VAI CUTTING'!$E$10:$E$15)</f>
        <v>0</v>
      </c>
      <c r="L44" s="249">
        <f t="shared" si="4"/>
        <v>0</v>
      </c>
      <c r="M44" s="248">
        <f t="shared" si="5"/>
        <v>0</v>
      </c>
      <c r="N44" s="423" t="e">
        <f>+VLOOKUP(B44,WO!B:L,10,0)</f>
        <v>#N/A</v>
      </c>
      <c r="O44" s="207">
        <f>+WO!A8</f>
        <v>7</v>
      </c>
    </row>
    <row r="45" spans="1:15" s="152" customFormat="1">
      <c r="A45" s="152" t="s">
        <v>560</v>
      </c>
      <c r="B45" s="294">
        <f>+WO!B9</f>
        <v>0</v>
      </c>
      <c r="C45" s="295">
        <f>+IFERROR(VLOOKUP(B45,'2-2J-CTRLI-LP1743'!$B:$Z,5,0),)</f>
        <v>0</v>
      </c>
      <c r="D45" s="296">
        <f>+IFERROR(VLOOKUP(B45,'2-2J-CTRLI-LP1743'!$B:$Z,8,0),0)</f>
        <v>0</v>
      </c>
      <c r="E45" s="296" t="str">
        <f>+IFERROR(VLOOKUP(B45,'2-2J-CTRLI-LP1743'!$B:$Z,13,0),0)</f>
        <v>2202006US-CTRLI1</v>
      </c>
      <c r="F45" s="295">
        <f t="shared" si="3"/>
        <v>144</v>
      </c>
      <c r="G45" s="295">
        <f>+IFERROR(VLOOKUP(B45,'2-2J-CTRLI-LP1743'!$B:$Z,20,0),0)</f>
        <v>0</v>
      </c>
      <c r="H45" s="295">
        <f>+IFERROR(VLOOKUP(B45,'2-2J-CTRLI-LP1743'!$B:$Z,21,0),0)</f>
        <v>0</v>
      </c>
      <c r="I45" s="295">
        <f>+IFERROR(VLOOKUP(B45,'2-2J-CTRLI-LP1743'!$B:$Z,15,0),0)</f>
        <v>0</v>
      </c>
      <c r="J45" s="238">
        <f>+SUMIF('YEU CAU VAI CUTTING'!$I$10:$I$15,D45,'YEU CAU VAI CUTTING'!$D$10:$D$15)</f>
        <v>0</v>
      </c>
      <c r="K45" s="238">
        <f>+SUMIF('YEU CAU VAI CUTTING'!$I$10:$I$15,D45,'YEU CAU VAI CUTTING'!$E$10:$E$15)</f>
        <v>0</v>
      </c>
      <c r="L45" s="249">
        <f t="shared" si="4"/>
        <v>0</v>
      </c>
      <c r="M45" s="248">
        <f t="shared" si="5"/>
        <v>0</v>
      </c>
      <c r="N45" s="423" t="e">
        <f>+VLOOKUP(B45,WO!B:L,10,0)</f>
        <v>#N/A</v>
      </c>
      <c r="O45" s="207">
        <f>+WO!A9</f>
        <v>8</v>
      </c>
    </row>
    <row r="46" spans="1:15" s="152" customFormat="1">
      <c r="A46" s="152" t="s">
        <v>560</v>
      </c>
      <c r="B46" s="294">
        <f>+WO!B10</f>
        <v>0</v>
      </c>
      <c r="C46" s="295">
        <f>+IFERROR(VLOOKUP(B46,'2-2J-CTRLI-LP1743'!$B:$Z,5,0),)</f>
        <v>0</v>
      </c>
      <c r="D46" s="296">
        <f>+IFERROR(VLOOKUP(B46,'2-2J-CTRLI-LP1743'!$B:$Z,8,0),0)</f>
        <v>0</v>
      </c>
      <c r="E46" s="296" t="str">
        <f>+IFERROR(VLOOKUP(B46,'2-2J-CTRLI-LP1743'!$B:$Z,13,0),0)</f>
        <v>2202006US-CTRLI1</v>
      </c>
      <c r="F46" s="295">
        <f t="shared" si="3"/>
        <v>144</v>
      </c>
      <c r="G46" s="295">
        <f>+IFERROR(VLOOKUP(B46,'2-2J-CTRLI-LP1743'!$B:$Z,20,0),0)</f>
        <v>0</v>
      </c>
      <c r="H46" s="295">
        <f>+IFERROR(VLOOKUP(B46,'2-2J-CTRLI-LP1743'!$B:$Z,21,0),0)</f>
        <v>0</v>
      </c>
      <c r="I46" s="295">
        <f>+IFERROR(VLOOKUP(B46,'2-2J-CTRLI-LP1743'!$B:$Z,15,0),0)</f>
        <v>0</v>
      </c>
      <c r="J46" s="238">
        <f>+SUMIF('YEU CAU VAI CUTTING'!$I$10:$I$15,D46,'YEU CAU VAI CUTTING'!$D$10:$D$15)</f>
        <v>0</v>
      </c>
      <c r="K46" s="238">
        <f>+SUMIF('YEU CAU VAI CUTTING'!$I$10:$I$15,D46,'YEU CAU VAI CUTTING'!$E$10:$E$15)</f>
        <v>0</v>
      </c>
      <c r="L46" s="249">
        <f t="shared" si="4"/>
        <v>0</v>
      </c>
      <c r="M46" s="248">
        <f t="shared" si="5"/>
        <v>0</v>
      </c>
      <c r="N46" s="423" t="e">
        <f>+VLOOKUP(B46,WO!B:L,10,0)</f>
        <v>#N/A</v>
      </c>
      <c r="O46" s="207">
        <f>+WO!A10</f>
        <v>9</v>
      </c>
    </row>
    <row r="47" spans="1:15" s="152" customFormat="1">
      <c r="A47" s="152" t="s">
        <v>560</v>
      </c>
      <c r="B47" s="294">
        <f>+WO!B11</f>
        <v>0</v>
      </c>
      <c r="C47" s="295">
        <f>+IFERROR(VLOOKUP(B47,'2-2J-CTRLI-LP1743'!$B:$Z,5,0),)</f>
        <v>0</v>
      </c>
      <c r="D47" s="296">
        <f>+IFERROR(VLOOKUP(B47,'2-2J-CTRLI-LP1743'!$B:$Z,8,0),0)</f>
        <v>0</v>
      </c>
      <c r="E47" s="296" t="str">
        <f>+IFERROR(VLOOKUP(B47,'2-2J-CTRLI-LP1743'!$B:$Z,13,0),0)</f>
        <v>2202006US-CTRLI1</v>
      </c>
      <c r="F47" s="295">
        <f t="shared" si="3"/>
        <v>144</v>
      </c>
      <c r="G47" s="295">
        <f>+IFERROR(VLOOKUP(B47,'2-2J-CTRLI-LP1743'!$B:$Z,20,0),0)</f>
        <v>0</v>
      </c>
      <c r="H47" s="295">
        <f>+IFERROR(VLOOKUP(B47,'2-2J-CTRLI-LP1743'!$B:$Z,21,0),0)</f>
        <v>0</v>
      </c>
      <c r="I47" s="295">
        <f>+IFERROR(VLOOKUP(B47,'2-2J-CTRLI-LP1743'!$B:$Z,15,0),0)</f>
        <v>0</v>
      </c>
      <c r="J47" s="238">
        <f>+SUMIF('YEU CAU VAI CUTTING'!$I$10:$I$15,D47,'YEU CAU VAI CUTTING'!$D$10:$D$15)</f>
        <v>0</v>
      </c>
      <c r="K47" s="238">
        <f>+SUMIF('YEU CAU VAI CUTTING'!$I$10:$I$15,D47,'YEU CAU VAI CUTTING'!$E$10:$E$15)</f>
        <v>0</v>
      </c>
      <c r="L47" s="249">
        <f t="shared" si="4"/>
        <v>0</v>
      </c>
      <c r="M47" s="248">
        <f t="shared" si="5"/>
        <v>0</v>
      </c>
      <c r="N47" s="423" t="e">
        <f>+VLOOKUP(B47,WO!B:L,10,0)</f>
        <v>#N/A</v>
      </c>
      <c r="O47" s="207">
        <f>+WO!A11</f>
        <v>10</v>
      </c>
    </row>
    <row r="48" spans="1:15" s="152" customFormat="1">
      <c r="A48" s="152" t="s">
        <v>560</v>
      </c>
      <c r="B48" s="294">
        <f>+WO!B12</f>
        <v>0</v>
      </c>
      <c r="C48" s="295">
        <f>+IFERROR(VLOOKUP(B48,'2-2J-CTRLI-LP1743'!$B:$Z,5,0),)</f>
        <v>0</v>
      </c>
      <c r="D48" s="296">
        <f>+IFERROR(VLOOKUP(B48,'2-2J-CTRLI-LP1743'!$B:$Z,8,0),0)</f>
        <v>0</v>
      </c>
      <c r="E48" s="296" t="str">
        <f>+IFERROR(VLOOKUP(B48,'2-2J-CTRLI-LP1743'!$B:$Z,13,0),0)</f>
        <v>2202006US-CTRLI1</v>
      </c>
      <c r="F48" s="295">
        <f t="shared" si="3"/>
        <v>144</v>
      </c>
      <c r="G48" s="295">
        <f>+IFERROR(VLOOKUP(B48,'2-2J-CTRLI-LP1743'!$B:$Z,20,0),0)</f>
        <v>0</v>
      </c>
      <c r="H48" s="295">
        <f>+IFERROR(VLOOKUP(B48,'2-2J-CTRLI-LP1743'!$B:$Z,21,0),0)</f>
        <v>0</v>
      </c>
      <c r="I48" s="295">
        <f>+IFERROR(VLOOKUP(B48,'2-2J-CTRLI-LP1743'!$B:$Z,15,0),0)</f>
        <v>0</v>
      </c>
      <c r="J48" s="238">
        <f>+SUMIF('YEU CAU VAI CUTTING'!$I$10:$I$15,D48,'YEU CAU VAI CUTTING'!$D$10:$D$15)</f>
        <v>0</v>
      </c>
      <c r="K48" s="238">
        <f>+SUMIF('YEU CAU VAI CUTTING'!$I$10:$I$15,D48,'YEU CAU VAI CUTTING'!$E$10:$E$15)</f>
        <v>0</v>
      </c>
      <c r="L48" s="249">
        <f t="shared" si="4"/>
        <v>0</v>
      </c>
      <c r="M48" s="248">
        <f t="shared" si="5"/>
        <v>0</v>
      </c>
      <c r="N48" s="423" t="e">
        <f>+VLOOKUP(B48,WO!B:L,10,0)</f>
        <v>#N/A</v>
      </c>
      <c r="O48" s="207">
        <f>+WO!A12</f>
        <v>11</v>
      </c>
    </row>
    <row r="49" spans="1:15" s="152" customFormat="1">
      <c r="A49" s="152" t="s">
        <v>560</v>
      </c>
      <c r="B49" s="294">
        <f>+WO!B13</f>
        <v>0</v>
      </c>
      <c r="C49" s="295">
        <f>+IFERROR(VLOOKUP(B49,'2-2J-CTRLI-LP1743'!$B:$Z,5,0),)</f>
        <v>0</v>
      </c>
      <c r="D49" s="296">
        <f>+IFERROR(VLOOKUP(B49,'2-2J-CTRLI-LP1743'!$B:$Z,8,0),0)</f>
        <v>0</v>
      </c>
      <c r="E49" s="296" t="str">
        <f>+IFERROR(VLOOKUP(B49,'2-2J-CTRLI-LP1743'!$B:$Z,13,0),0)</f>
        <v>2202006US-CTRLI1</v>
      </c>
      <c r="F49" s="295">
        <f t="shared" si="3"/>
        <v>144</v>
      </c>
      <c r="G49" s="295">
        <f>+IFERROR(VLOOKUP(B49,'2-2J-CTRLI-LP1743'!$B:$Z,20,0),0)</f>
        <v>0</v>
      </c>
      <c r="H49" s="295">
        <f>+IFERROR(VLOOKUP(B49,'2-2J-CTRLI-LP1743'!$B:$Z,21,0),0)</f>
        <v>0</v>
      </c>
      <c r="I49" s="295">
        <f>+IFERROR(VLOOKUP(B49,'2-2J-CTRLI-LP1743'!$B:$Z,15,0),0)</f>
        <v>0</v>
      </c>
      <c r="J49" s="238">
        <f>+SUMIF('YEU CAU VAI CUTTING'!$I$10:$I$15,D49,'YEU CAU VAI CUTTING'!$D$10:$D$15)</f>
        <v>0</v>
      </c>
      <c r="K49" s="238">
        <f>+SUMIF('YEU CAU VAI CUTTING'!$I$10:$I$15,D49,'YEU CAU VAI CUTTING'!$E$10:$E$15)</f>
        <v>0</v>
      </c>
      <c r="L49" s="249">
        <f t="shared" si="4"/>
        <v>0</v>
      </c>
      <c r="M49" s="248">
        <f t="shared" si="5"/>
        <v>0</v>
      </c>
      <c r="N49" s="423" t="e">
        <f>+VLOOKUP(B49,WO!B:L,10,0)</f>
        <v>#N/A</v>
      </c>
      <c r="O49" s="207">
        <f>+WO!A13</f>
        <v>12</v>
      </c>
    </row>
    <row r="50" spans="1:15" s="152" customFormat="1">
      <c r="A50" s="152" t="s">
        <v>560</v>
      </c>
      <c r="B50" s="294">
        <f>+WO!B14</f>
        <v>0</v>
      </c>
      <c r="C50" s="295">
        <f>+IFERROR(VLOOKUP(B50,'2-2J-CTRLI-LP1743'!$B:$Z,5,0),)</f>
        <v>0</v>
      </c>
      <c r="D50" s="296">
        <f>+IFERROR(VLOOKUP(B50,'2-2J-CTRLI-LP1743'!$B:$Z,8,0),0)</f>
        <v>0</v>
      </c>
      <c r="E50" s="296" t="str">
        <f>+IFERROR(VLOOKUP(B50,'2-2J-CTRLI-LP1743'!$B:$Z,13,0),0)</f>
        <v>2202006US-CTRLI1</v>
      </c>
      <c r="F50" s="295">
        <f t="shared" si="3"/>
        <v>144</v>
      </c>
      <c r="G50" s="295">
        <f>+IFERROR(VLOOKUP(B50,'2-2J-CTRLI-LP1743'!$B:$Z,20,0),0)</f>
        <v>0</v>
      </c>
      <c r="H50" s="295">
        <f>+IFERROR(VLOOKUP(B50,'2-2J-CTRLI-LP1743'!$B:$Z,21,0),0)</f>
        <v>0</v>
      </c>
      <c r="I50" s="295">
        <f>+IFERROR(VLOOKUP(B50,'2-2J-CTRLI-LP1743'!$B:$Z,15,0),0)</f>
        <v>0</v>
      </c>
      <c r="J50" s="238">
        <f>+SUMIF('YEU CAU VAI CUTTING'!$I$10:$I$15,D50,'YEU CAU VAI CUTTING'!$D$10:$D$15)</f>
        <v>0</v>
      </c>
      <c r="K50" s="238">
        <f>+SUMIF('YEU CAU VAI CUTTING'!$I$10:$I$15,D50,'YEU CAU VAI CUTTING'!$E$10:$E$15)</f>
        <v>0</v>
      </c>
      <c r="L50" s="249">
        <f t="shared" si="4"/>
        <v>0</v>
      </c>
      <c r="M50" s="248">
        <f t="shared" si="5"/>
        <v>0</v>
      </c>
      <c r="N50" s="423" t="e">
        <f>+VLOOKUP(B50,WO!B:L,10,0)</f>
        <v>#N/A</v>
      </c>
      <c r="O50" s="207">
        <f>+WO!A14</f>
        <v>13</v>
      </c>
    </row>
    <row r="51" spans="1:15" s="152" customFormat="1">
      <c r="A51" s="152" t="s">
        <v>560</v>
      </c>
      <c r="B51" s="294">
        <f>+WO!B15</f>
        <v>0</v>
      </c>
      <c r="C51" s="295">
        <f>+IFERROR(VLOOKUP(B51,'2-2J-CTRLI-LP1743'!$B:$Z,5,0),)</f>
        <v>0</v>
      </c>
      <c r="D51" s="296">
        <f>+IFERROR(VLOOKUP(B51,'2-2J-CTRLI-LP1743'!$B:$Z,8,0),0)</f>
        <v>0</v>
      </c>
      <c r="E51" s="296" t="str">
        <f>+IFERROR(VLOOKUP(B51,'2-2J-CTRLI-LP1743'!$B:$Z,13,0),0)</f>
        <v>2202006US-CTRLI1</v>
      </c>
      <c r="F51" s="295">
        <f t="shared" si="3"/>
        <v>144</v>
      </c>
      <c r="G51" s="295">
        <f>+IFERROR(VLOOKUP(B51,'2-2J-CTRLI-LP1743'!$B:$Z,20,0),0)</f>
        <v>0</v>
      </c>
      <c r="H51" s="295">
        <f>+IFERROR(VLOOKUP(B51,'2-2J-CTRLI-LP1743'!$B:$Z,21,0),0)</f>
        <v>0</v>
      </c>
      <c r="I51" s="295">
        <f>+IFERROR(VLOOKUP(B51,'2-2J-CTRLI-LP1743'!$B:$Z,15,0),0)</f>
        <v>0</v>
      </c>
      <c r="J51" s="238">
        <f>+SUMIF('YEU CAU VAI CUTTING'!$I$10:$I$15,D51,'YEU CAU VAI CUTTING'!$D$10:$D$15)</f>
        <v>0</v>
      </c>
      <c r="K51" s="238">
        <f>+SUMIF('YEU CAU VAI CUTTING'!$I$10:$I$15,D51,'YEU CAU VAI CUTTING'!$E$10:$E$15)</f>
        <v>0</v>
      </c>
      <c r="L51" s="249">
        <f t="shared" si="4"/>
        <v>0</v>
      </c>
      <c r="M51" s="248">
        <f t="shared" si="5"/>
        <v>0</v>
      </c>
      <c r="N51" s="423" t="e">
        <f>+VLOOKUP(B51,WO!B:L,10,0)</f>
        <v>#N/A</v>
      </c>
      <c r="O51" s="207">
        <f>+WO!A15</f>
        <v>14</v>
      </c>
    </row>
    <row r="52" spans="1:15" s="152" customFormat="1">
      <c r="A52" s="152" t="s">
        <v>560</v>
      </c>
      <c r="B52" s="294">
        <f>+WO!B16</f>
        <v>0</v>
      </c>
      <c r="C52" s="295">
        <f>+IFERROR(VLOOKUP(B52,'2-2J-CTRLI-LP1743'!$B:$Z,5,0),)</f>
        <v>0</v>
      </c>
      <c r="D52" s="296">
        <f>+IFERROR(VLOOKUP(B52,'2-2J-CTRLI-LP1743'!$B:$Z,8,0),0)</f>
        <v>0</v>
      </c>
      <c r="E52" s="296" t="str">
        <f>+IFERROR(VLOOKUP(B52,'2-2J-CTRLI-LP1743'!$B:$Z,13,0),0)</f>
        <v>2202006US-CTRLI1</v>
      </c>
      <c r="F52" s="295">
        <f t="shared" si="3"/>
        <v>144</v>
      </c>
      <c r="G52" s="295">
        <f>+IFERROR(VLOOKUP(B52,'2-2J-CTRLI-LP1743'!$B:$Z,20,0),0)</f>
        <v>0</v>
      </c>
      <c r="H52" s="295">
        <f>+IFERROR(VLOOKUP(B52,'2-2J-CTRLI-LP1743'!$B:$Z,21,0),0)</f>
        <v>0</v>
      </c>
      <c r="I52" s="295">
        <f>+IFERROR(VLOOKUP(B52,'2-2J-CTRLI-LP1743'!$B:$Z,15,0),0)</f>
        <v>0</v>
      </c>
      <c r="J52" s="238">
        <f>+SUMIF('YEU CAU VAI CUTTING'!$I$10:$I$15,D52,'YEU CAU VAI CUTTING'!$D$10:$D$15)</f>
        <v>0</v>
      </c>
      <c r="K52" s="238">
        <f>+SUMIF('YEU CAU VAI CUTTING'!$I$10:$I$15,D52,'YEU CAU VAI CUTTING'!$E$10:$E$15)</f>
        <v>0</v>
      </c>
      <c r="L52" s="249">
        <f t="shared" si="4"/>
        <v>0</v>
      </c>
      <c r="M52" s="248">
        <f t="shared" si="5"/>
        <v>0</v>
      </c>
      <c r="N52" s="423" t="e">
        <f>+VLOOKUP(B52,WO!B:L,10,0)</f>
        <v>#N/A</v>
      </c>
      <c r="O52" s="207">
        <f>+WO!A16</f>
        <v>15</v>
      </c>
    </row>
    <row r="53" spans="1:15" s="152" customFormat="1">
      <c r="A53" s="152" t="s">
        <v>560</v>
      </c>
      <c r="B53" s="294">
        <f>+WO!B17</f>
        <v>0</v>
      </c>
      <c r="C53" s="295">
        <f>+IFERROR(VLOOKUP(B53,'2-2J-CTRLI-LP1743'!$B:$Z,5,0),)</f>
        <v>0</v>
      </c>
      <c r="D53" s="296">
        <f>+IFERROR(VLOOKUP(B53,'2-2J-CTRLI-LP1743'!$B:$Z,8,0),0)</f>
        <v>0</v>
      </c>
      <c r="E53" s="296" t="str">
        <f>+IFERROR(VLOOKUP(B53,'2-2J-CTRLI-LP1743'!$B:$Z,13,0),0)</f>
        <v>2202006US-CTRLI1</v>
      </c>
      <c r="F53" s="295">
        <f t="shared" si="3"/>
        <v>144</v>
      </c>
      <c r="G53" s="295">
        <f>+IFERROR(VLOOKUP(B53,'2-2J-CTRLI-LP1743'!$B:$Z,20,0),0)</f>
        <v>0</v>
      </c>
      <c r="H53" s="295">
        <f>+IFERROR(VLOOKUP(B53,'2-2J-CTRLI-LP1743'!$B:$Z,21,0),0)</f>
        <v>0</v>
      </c>
      <c r="I53" s="295">
        <f>+IFERROR(VLOOKUP(B53,'2-2J-CTRLI-LP1743'!$B:$Z,15,0),0)</f>
        <v>0</v>
      </c>
      <c r="J53" s="238">
        <f>+SUMIF('YEU CAU VAI CUTTING'!$I$10:$I$15,D53,'YEU CAU VAI CUTTING'!$D$10:$D$15)</f>
        <v>0</v>
      </c>
      <c r="K53" s="238">
        <f>+SUMIF('YEU CAU VAI CUTTING'!$I$10:$I$15,D53,'YEU CAU VAI CUTTING'!$E$10:$E$15)</f>
        <v>0</v>
      </c>
      <c r="L53" s="249">
        <f t="shared" si="4"/>
        <v>0</v>
      </c>
      <c r="M53" s="248">
        <f t="shared" si="5"/>
        <v>0</v>
      </c>
      <c r="N53" s="423" t="e">
        <f>+VLOOKUP(B53,WO!B:L,10,0)</f>
        <v>#N/A</v>
      </c>
      <c r="O53" s="207">
        <f>+WO!A17</f>
        <v>16</v>
      </c>
    </row>
    <row r="54" spans="1:15" s="152" customFormat="1">
      <c r="A54" s="152" t="s">
        <v>560</v>
      </c>
      <c r="B54" s="294">
        <f>+WO!B18</f>
        <v>0</v>
      </c>
      <c r="C54" s="295">
        <f>+IFERROR(VLOOKUP(B54,'2-2J-CTRLI-LP1743'!$B:$Z,5,0),)</f>
        <v>0</v>
      </c>
      <c r="D54" s="296">
        <f>+IFERROR(VLOOKUP(B54,'2-2J-CTRLI-LP1743'!$B:$Z,8,0),0)</f>
        <v>0</v>
      </c>
      <c r="E54" s="296" t="str">
        <f>+IFERROR(VLOOKUP(B54,'2-2J-CTRLI-LP1743'!$B:$Z,13,0),0)</f>
        <v>2202006US-CTRLI1</v>
      </c>
      <c r="F54" s="295">
        <f t="shared" si="3"/>
        <v>144</v>
      </c>
      <c r="G54" s="295">
        <f>+IFERROR(VLOOKUP(B54,'2-2J-CTRLI-LP1743'!$B:$Z,20,0),0)</f>
        <v>0</v>
      </c>
      <c r="H54" s="295">
        <f>+IFERROR(VLOOKUP(B54,'2-2J-CTRLI-LP1743'!$B:$Z,21,0),0)</f>
        <v>0</v>
      </c>
      <c r="I54" s="295">
        <f>+IFERROR(VLOOKUP(B54,'2-2J-CTRLI-LP1743'!$B:$Z,15,0),0)</f>
        <v>0</v>
      </c>
      <c r="J54" s="238">
        <f>+SUMIF('YEU CAU VAI CUTTING'!$I$10:$I$15,D54,'YEU CAU VAI CUTTING'!$D$10:$D$15)</f>
        <v>0</v>
      </c>
      <c r="K54" s="238">
        <f>+SUMIF('YEU CAU VAI CUTTING'!$I$10:$I$15,D54,'YEU CAU VAI CUTTING'!$E$10:$E$15)</f>
        <v>0</v>
      </c>
      <c r="L54" s="249">
        <f t="shared" si="4"/>
        <v>0</v>
      </c>
      <c r="M54" s="248">
        <f t="shared" si="5"/>
        <v>0</v>
      </c>
      <c r="N54" s="423" t="e">
        <f>+VLOOKUP(B54,WO!B:L,10,0)</f>
        <v>#N/A</v>
      </c>
      <c r="O54" s="207">
        <f>+WO!A18</f>
        <v>17</v>
      </c>
    </row>
    <row r="55" spans="1:15" s="152" customFormat="1">
      <c r="A55" s="152" t="s">
        <v>560</v>
      </c>
      <c r="B55" s="294">
        <f>+WO!B19</f>
        <v>0</v>
      </c>
      <c r="C55" s="295">
        <f>+IFERROR(VLOOKUP(B55,'2-2J-CTRLI-LP1743'!$B:$Z,5,0),)</f>
        <v>0</v>
      </c>
      <c r="D55" s="296">
        <f>+IFERROR(VLOOKUP(B55,'2-2J-CTRLI-LP1743'!$B:$Z,8,0),0)</f>
        <v>0</v>
      </c>
      <c r="E55" s="296" t="str">
        <f>+IFERROR(VLOOKUP(B55,'2-2J-CTRLI-LP1743'!$B:$Z,13,0),0)</f>
        <v>2202006US-CTRLI1</v>
      </c>
      <c r="F55" s="295">
        <f t="shared" si="3"/>
        <v>144</v>
      </c>
      <c r="G55" s="295">
        <f>+IFERROR(VLOOKUP(B55,'2-2J-CTRLI-LP1743'!$B:$Z,20,0),0)</f>
        <v>0</v>
      </c>
      <c r="H55" s="295">
        <f>+IFERROR(VLOOKUP(B55,'2-2J-CTRLI-LP1743'!$B:$Z,21,0),0)</f>
        <v>0</v>
      </c>
      <c r="I55" s="295">
        <f>+IFERROR(VLOOKUP(B55,'2-2J-CTRLI-LP1743'!$B:$Z,15,0),0)</f>
        <v>0</v>
      </c>
      <c r="J55" s="238">
        <f>+SUMIF('YEU CAU VAI CUTTING'!$I$10:$I$15,D55,'YEU CAU VAI CUTTING'!$D$10:$D$15)</f>
        <v>0</v>
      </c>
      <c r="K55" s="238">
        <f>+SUMIF('YEU CAU VAI CUTTING'!$I$10:$I$15,D55,'YEU CAU VAI CUTTING'!$E$10:$E$15)</f>
        <v>0</v>
      </c>
      <c r="L55" s="249">
        <f t="shared" si="4"/>
        <v>0</v>
      </c>
      <c r="M55" s="248">
        <f t="shared" si="5"/>
        <v>0</v>
      </c>
      <c r="N55" s="423" t="e">
        <f>+VLOOKUP(B55,WO!B:L,10,0)</f>
        <v>#N/A</v>
      </c>
      <c r="O55" s="207">
        <f>+WO!A19</f>
        <v>18</v>
      </c>
    </row>
    <row r="56" spans="1:15" s="152" customFormat="1">
      <c r="A56" s="152" t="s">
        <v>560</v>
      </c>
      <c r="B56" s="294">
        <f>+WO!B20</f>
        <v>0</v>
      </c>
      <c r="C56" s="295">
        <f>+IFERROR(VLOOKUP(B56,'2-2J-CTRLI-LP1743'!$B:$Z,5,0),)</f>
        <v>0</v>
      </c>
      <c r="D56" s="296">
        <f>+IFERROR(VLOOKUP(B56,'2-2J-CTRLI-LP1743'!$B:$Z,8,0),0)</f>
        <v>0</v>
      </c>
      <c r="E56" s="296" t="str">
        <f>+IFERROR(VLOOKUP(B56,'2-2J-CTRLI-LP1743'!$B:$Z,13,0),0)</f>
        <v>2202006US-CTRLI1</v>
      </c>
      <c r="F56" s="295">
        <f t="shared" si="3"/>
        <v>144</v>
      </c>
      <c r="G56" s="295">
        <f>+IFERROR(VLOOKUP(B56,'2-2J-CTRLI-LP1743'!$B:$Z,20,0),0)</f>
        <v>0</v>
      </c>
      <c r="H56" s="295">
        <f>+IFERROR(VLOOKUP(B56,'2-2J-CTRLI-LP1743'!$B:$Z,21,0),0)</f>
        <v>0</v>
      </c>
      <c r="I56" s="295">
        <f>+IFERROR(VLOOKUP(B56,'2-2J-CTRLI-LP1743'!$B:$Z,15,0),0)</f>
        <v>0</v>
      </c>
      <c r="J56" s="238">
        <f>+SUMIF('YEU CAU VAI CUTTING'!$I$10:$I$15,D56,'YEU CAU VAI CUTTING'!$D$10:$D$15)</f>
        <v>0</v>
      </c>
      <c r="K56" s="238">
        <f>+SUMIF('YEU CAU VAI CUTTING'!$I$10:$I$15,D56,'YEU CAU VAI CUTTING'!$E$10:$E$15)</f>
        <v>0</v>
      </c>
      <c r="L56" s="249">
        <f t="shared" si="4"/>
        <v>0</v>
      </c>
      <c r="M56" s="248">
        <f t="shared" si="5"/>
        <v>0</v>
      </c>
      <c r="N56" s="423" t="e">
        <f>+VLOOKUP(B56,WO!B:L,10,0)</f>
        <v>#N/A</v>
      </c>
      <c r="O56" s="207">
        <f>+WO!A20</f>
        <v>19</v>
      </c>
    </row>
    <row r="57" spans="1:15" s="152" customFormat="1">
      <c r="A57" s="152" t="s">
        <v>560</v>
      </c>
      <c r="B57" s="294">
        <f>+WO!B21</f>
        <v>0</v>
      </c>
      <c r="C57" s="295">
        <f>+IFERROR(VLOOKUP(B57,'2-2J-CTRLI-LP1743'!$B:$Z,5,0),)</f>
        <v>0</v>
      </c>
      <c r="D57" s="296">
        <f>+IFERROR(VLOOKUP(B57,'2-2J-CTRLI-LP1743'!$B:$Z,8,0),0)</f>
        <v>0</v>
      </c>
      <c r="E57" s="296" t="str">
        <f>+IFERROR(VLOOKUP(B57,'2-2J-CTRLI-LP1743'!$B:$Z,13,0),0)</f>
        <v>2202006US-CTRLI1</v>
      </c>
      <c r="F57" s="295">
        <f t="shared" si="3"/>
        <v>144</v>
      </c>
      <c r="G57" s="295">
        <f>+IFERROR(VLOOKUP(B57,'2-2J-CTRLI-LP1743'!$B:$Z,20,0),0)</f>
        <v>0</v>
      </c>
      <c r="H57" s="295">
        <f>+IFERROR(VLOOKUP(B57,'2-2J-CTRLI-LP1743'!$B:$Z,21,0),0)</f>
        <v>0</v>
      </c>
      <c r="I57" s="295">
        <f>+IFERROR(VLOOKUP(B57,'2-2J-CTRLI-LP1743'!$B:$Z,15,0),0)</f>
        <v>0</v>
      </c>
      <c r="J57" s="238">
        <f>+SUMIF('YEU CAU VAI CUTTING'!$I$10:$I$15,D57,'YEU CAU VAI CUTTING'!$D$10:$D$15)</f>
        <v>0</v>
      </c>
      <c r="K57" s="238">
        <f>+SUMIF('YEU CAU VAI CUTTING'!$I$10:$I$15,D57,'YEU CAU VAI CUTTING'!$E$10:$E$15)</f>
        <v>0</v>
      </c>
      <c r="L57" s="249">
        <f t="shared" si="4"/>
        <v>0</v>
      </c>
      <c r="M57" s="248">
        <f t="shared" si="5"/>
        <v>0</v>
      </c>
      <c r="N57" s="423" t="e">
        <f>+VLOOKUP(B57,WO!B:L,10,0)</f>
        <v>#N/A</v>
      </c>
      <c r="O57" s="207">
        <f>+WO!A21</f>
        <v>20</v>
      </c>
    </row>
    <row r="58" spans="1:15" s="152" customFormat="1">
      <c r="A58" s="152" t="s">
        <v>560</v>
      </c>
      <c r="B58" s="294">
        <f>+WO!B22</f>
        <v>0</v>
      </c>
      <c r="C58" s="295">
        <f>+IFERROR(VLOOKUP(B58,'2-2J-CTRLI-LP1743'!$B:$Z,5,0),)</f>
        <v>0</v>
      </c>
      <c r="D58" s="296">
        <f>+IFERROR(VLOOKUP(B58,'2-2J-CTRLI-LP1743'!$B:$Z,8,0),0)</f>
        <v>0</v>
      </c>
      <c r="E58" s="296" t="str">
        <f>+IFERROR(VLOOKUP(B58,'2-2J-CTRLI-LP1743'!$B:$Z,13,0),0)</f>
        <v>2202006US-CTRLI1</v>
      </c>
      <c r="F58" s="295">
        <f t="shared" si="3"/>
        <v>144</v>
      </c>
      <c r="G58" s="295">
        <f>+IFERROR(VLOOKUP(B58,'2-2J-CTRLI-LP1743'!$B:$Z,20,0),0)</f>
        <v>0</v>
      </c>
      <c r="H58" s="295">
        <f>+IFERROR(VLOOKUP(B58,'2-2J-CTRLI-LP1743'!$B:$Z,21,0),0)</f>
        <v>0</v>
      </c>
      <c r="I58" s="295">
        <f>+IFERROR(VLOOKUP(B58,'2-2J-CTRLI-LP1743'!$B:$Z,15,0),0)</f>
        <v>0</v>
      </c>
      <c r="J58" s="238">
        <f>+SUMIF('YEU CAU VAI CUTTING'!$I$10:$I$15,D58,'YEU CAU VAI CUTTING'!$D$10:$D$15)</f>
        <v>0</v>
      </c>
      <c r="K58" s="238">
        <f>+SUMIF('YEU CAU VAI CUTTING'!$I$10:$I$15,D58,'YEU CAU VAI CUTTING'!$E$10:$E$15)</f>
        <v>0</v>
      </c>
      <c r="L58" s="249">
        <f t="shared" si="4"/>
        <v>0</v>
      </c>
      <c r="M58" s="248">
        <f t="shared" si="5"/>
        <v>0</v>
      </c>
      <c r="N58" s="423" t="e">
        <f>+VLOOKUP(B58,WO!B:L,10,0)</f>
        <v>#N/A</v>
      </c>
      <c r="O58" s="207">
        <f>+WO!A22</f>
        <v>21</v>
      </c>
    </row>
    <row r="59" spans="1:15" s="152" customFormat="1">
      <c r="A59" s="152" t="s">
        <v>560</v>
      </c>
      <c r="B59" s="294">
        <f>+WO!B23</f>
        <v>0</v>
      </c>
      <c r="C59" s="295">
        <f>+IFERROR(VLOOKUP(B59,'2-2J-CTRLI-LP1743'!$B:$Z,5,0),)</f>
        <v>0</v>
      </c>
      <c r="D59" s="296">
        <f>+IFERROR(VLOOKUP(B59,'2-2J-CTRLI-LP1743'!$B:$Z,8,0),0)</f>
        <v>0</v>
      </c>
      <c r="E59" s="296" t="str">
        <f>+IFERROR(VLOOKUP(B59,'2-2J-CTRLI-LP1743'!$B:$Z,13,0),0)</f>
        <v>2202006US-CTRLI1</v>
      </c>
      <c r="F59" s="295">
        <f t="shared" si="3"/>
        <v>144</v>
      </c>
      <c r="G59" s="295">
        <f>+IFERROR(VLOOKUP(B59,'2-2J-CTRLI-LP1743'!$B:$Z,20,0),0)</f>
        <v>0</v>
      </c>
      <c r="H59" s="295">
        <f>+IFERROR(VLOOKUP(B59,'2-2J-CTRLI-LP1743'!$B:$Z,21,0),0)</f>
        <v>0</v>
      </c>
      <c r="I59" s="295">
        <f>+IFERROR(VLOOKUP(B59,'2-2J-CTRLI-LP1743'!$B:$Z,15,0),0)</f>
        <v>0</v>
      </c>
      <c r="J59" s="238">
        <f>+SUMIF('YEU CAU VAI CUTTING'!$I$10:$I$15,D59,'YEU CAU VAI CUTTING'!$D$10:$D$15)</f>
        <v>0</v>
      </c>
      <c r="K59" s="238">
        <f>+SUMIF('YEU CAU VAI CUTTING'!$I$10:$I$15,D59,'YEU CAU VAI CUTTING'!$E$10:$E$15)</f>
        <v>0</v>
      </c>
      <c r="L59" s="249">
        <f t="shared" si="4"/>
        <v>0</v>
      </c>
      <c r="M59" s="248">
        <f t="shared" si="5"/>
        <v>0</v>
      </c>
      <c r="N59" s="423" t="e">
        <f>+VLOOKUP(B59,WO!B:L,10,0)</f>
        <v>#N/A</v>
      </c>
      <c r="O59" s="207">
        <f>+WO!A23</f>
        <v>22</v>
      </c>
    </row>
    <row r="60" spans="1:15" s="152" customFormat="1">
      <c r="A60" s="152" t="s">
        <v>560</v>
      </c>
      <c r="B60" s="294">
        <f>+WO!B24</f>
        <v>0</v>
      </c>
      <c r="C60" s="295">
        <f>+IFERROR(VLOOKUP(B60,'2-2J-CTRLI-LP1743'!$B:$Z,5,0),)</f>
        <v>0</v>
      </c>
      <c r="D60" s="296">
        <f>+IFERROR(VLOOKUP(B60,'2-2J-CTRLI-LP1743'!$B:$Z,8,0),0)</f>
        <v>0</v>
      </c>
      <c r="E60" s="296" t="str">
        <f>+IFERROR(VLOOKUP(B60,'2-2J-CTRLI-LP1743'!$B:$Z,13,0),0)</f>
        <v>2202006US-CTRLI1</v>
      </c>
      <c r="F60" s="295">
        <f t="shared" si="3"/>
        <v>144</v>
      </c>
      <c r="G60" s="295">
        <f>+IFERROR(VLOOKUP(B60,'2-2J-CTRLI-LP1743'!$B:$Z,20,0),0)</f>
        <v>0</v>
      </c>
      <c r="H60" s="295">
        <f>+IFERROR(VLOOKUP(B60,'2-2J-CTRLI-LP1743'!$B:$Z,21,0),0)</f>
        <v>0</v>
      </c>
      <c r="I60" s="295">
        <f>+IFERROR(VLOOKUP(B60,'2-2J-CTRLI-LP1743'!$B:$Z,15,0),0)</f>
        <v>0</v>
      </c>
      <c r="J60" s="238">
        <f>+SUMIF('YEU CAU VAI CUTTING'!$I$10:$I$15,D60,'YEU CAU VAI CUTTING'!$D$10:$D$15)</f>
        <v>0</v>
      </c>
      <c r="K60" s="238">
        <f>+SUMIF('YEU CAU VAI CUTTING'!$I$10:$I$15,D60,'YEU CAU VAI CUTTING'!$E$10:$E$15)</f>
        <v>0</v>
      </c>
      <c r="L60" s="249">
        <f t="shared" si="4"/>
        <v>0</v>
      </c>
      <c r="M60" s="248">
        <f t="shared" si="5"/>
        <v>0</v>
      </c>
      <c r="N60" s="423" t="e">
        <f>+VLOOKUP(B60,WO!B:L,10,0)</f>
        <v>#N/A</v>
      </c>
      <c r="O60" s="207">
        <f>+WO!A24</f>
        <v>23</v>
      </c>
    </row>
    <row r="61" spans="1:15" s="152" customFormat="1">
      <c r="A61" s="152" t="s">
        <v>560</v>
      </c>
      <c r="B61" s="294">
        <f>+WO!B25</f>
        <v>0</v>
      </c>
      <c r="C61" s="295">
        <f>+IFERROR(VLOOKUP(B61,'2-2J-CTRLI-LP1743'!$B:$Z,5,0),)</f>
        <v>0</v>
      </c>
      <c r="D61" s="296">
        <f>+IFERROR(VLOOKUP(B61,'2-2J-CTRLI-LP1743'!$B:$Z,8,0),0)</f>
        <v>0</v>
      </c>
      <c r="E61" s="296" t="str">
        <f>+IFERROR(VLOOKUP(B61,'2-2J-CTRLI-LP1743'!$B:$Z,13,0),0)</f>
        <v>2202006US-CTRLI1</v>
      </c>
      <c r="F61" s="295">
        <f t="shared" si="3"/>
        <v>144</v>
      </c>
      <c r="G61" s="295">
        <f>+IFERROR(VLOOKUP(B61,'2-2J-CTRLI-LP1743'!$B:$Z,20,0),0)</f>
        <v>0</v>
      </c>
      <c r="H61" s="295">
        <f>+IFERROR(VLOOKUP(B61,'2-2J-CTRLI-LP1743'!$B:$Z,21,0),0)</f>
        <v>0</v>
      </c>
      <c r="I61" s="295">
        <f>+IFERROR(VLOOKUP(B61,'2-2J-CTRLI-LP1743'!$B:$Z,15,0),0)</f>
        <v>0</v>
      </c>
      <c r="J61" s="238">
        <f>+SUMIF('YEU CAU VAI CUTTING'!$I$10:$I$15,D61,'YEU CAU VAI CUTTING'!$D$10:$D$15)</f>
        <v>0</v>
      </c>
      <c r="K61" s="238">
        <f>+SUMIF('YEU CAU VAI CUTTING'!$I$10:$I$15,D61,'YEU CAU VAI CUTTING'!$E$10:$E$15)</f>
        <v>0</v>
      </c>
      <c r="L61" s="249">
        <f t="shared" si="4"/>
        <v>0</v>
      </c>
      <c r="M61" s="248">
        <f t="shared" si="5"/>
        <v>0</v>
      </c>
      <c r="N61" s="423" t="e">
        <f>+VLOOKUP(B61,WO!B:L,10,0)</f>
        <v>#N/A</v>
      </c>
      <c r="O61" s="207">
        <f>+WO!A25</f>
        <v>24</v>
      </c>
    </row>
    <row r="62" spans="1:15" s="152" customFormat="1">
      <c r="A62" s="152" t="s">
        <v>560</v>
      </c>
      <c r="B62" s="294">
        <f>+WO!B26</f>
        <v>0</v>
      </c>
      <c r="C62" s="295">
        <f>+IFERROR(VLOOKUP(B62,'2-2J-CTRLI-LP1743'!$B:$Z,5,0),)</f>
        <v>0</v>
      </c>
      <c r="D62" s="296">
        <f>+IFERROR(VLOOKUP(B62,'2-2J-CTRLI-LP1743'!$B:$Z,8,0),0)</f>
        <v>0</v>
      </c>
      <c r="E62" s="296" t="str">
        <f>+IFERROR(VLOOKUP(B62,'2-2J-CTRLI-LP1743'!$B:$Z,13,0),0)</f>
        <v>2202006US-CTRLI1</v>
      </c>
      <c r="F62" s="295">
        <f t="shared" si="3"/>
        <v>144</v>
      </c>
      <c r="G62" s="295">
        <f>+IFERROR(VLOOKUP(B62,'2-2J-CTRLI-LP1743'!$B:$Z,20,0),0)</f>
        <v>0</v>
      </c>
      <c r="H62" s="295">
        <f>+IFERROR(VLOOKUP(B62,'2-2J-CTRLI-LP1743'!$B:$Z,21,0),0)</f>
        <v>0</v>
      </c>
      <c r="I62" s="295">
        <f>+IFERROR(VLOOKUP(B62,'2-2J-CTRLI-LP1743'!$B:$Z,15,0),0)</f>
        <v>0</v>
      </c>
      <c r="J62" s="238">
        <f>+SUMIF('YEU CAU VAI CUTTING'!$I$10:$I$15,D62,'YEU CAU VAI CUTTING'!$D$10:$D$15)</f>
        <v>0</v>
      </c>
      <c r="K62" s="238">
        <f>+SUMIF('YEU CAU VAI CUTTING'!$I$10:$I$15,D62,'YEU CAU VAI CUTTING'!$E$10:$E$15)</f>
        <v>0</v>
      </c>
      <c r="L62" s="249">
        <f t="shared" si="4"/>
        <v>0</v>
      </c>
      <c r="M62" s="248">
        <f t="shared" si="5"/>
        <v>0</v>
      </c>
      <c r="N62" s="423" t="e">
        <f>+VLOOKUP(B62,WO!B:L,10,0)</f>
        <v>#N/A</v>
      </c>
      <c r="O62" s="207">
        <f>+WO!A26</f>
        <v>25</v>
      </c>
    </row>
    <row r="63" spans="1:15" s="152" customFormat="1">
      <c r="A63" s="152" t="s">
        <v>560</v>
      </c>
      <c r="B63" s="294">
        <f>+WO!B27</f>
        <v>0</v>
      </c>
      <c r="C63" s="295">
        <f>+IFERROR(VLOOKUP(B63,'2-2J-CTRLI-LP1743'!$B:$Z,5,0),)</f>
        <v>0</v>
      </c>
      <c r="D63" s="296">
        <f>+IFERROR(VLOOKUP(B63,'2-2J-CTRLI-LP1743'!$B:$Z,8,0),0)</f>
        <v>0</v>
      </c>
      <c r="E63" s="296" t="str">
        <f>+IFERROR(VLOOKUP(B63,'2-2J-CTRLI-LP1743'!$B:$Z,13,0),0)</f>
        <v>2202006US-CTRLI1</v>
      </c>
      <c r="F63" s="295">
        <f t="shared" si="3"/>
        <v>144</v>
      </c>
      <c r="G63" s="295">
        <f>+IFERROR(VLOOKUP(B63,'2-2J-CTRLI-LP1743'!$B:$Z,20,0),0)</f>
        <v>0</v>
      </c>
      <c r="H63" s="295">
        <f>+IFERROR(VLOOKUP(B63,'2-2J-CTRLI-LP1743'!$B:$Z,21,0),0)</f>
        <v>0</v>
      </c>
      <c r="I63" s="295">
        <f>+IFERROR(VLOOKUP(B63,'2-2J-CTRLI-LP1743'!$B:$Z,15,0),0)</f>
        <v>0</v>
      </c>
      <c r="J63" s="238">
        <f>+SUMIF('YEU CAU VAI CUTTING'!$I$10:$I$15,D63,'YEU CAU VAI CUTTING'!$D$10:$D$15)</f>
        <v>0</v>
      </c>
      <c r="K63" s="238">
        <f>+SUMIF('YEU CAU VAI CUTTING'!$I$10:$I$15,D63,'YEU CAU VAI CUTTING'!$E$10:$E$15)</f>
        <v>0</v>
      </c>
      <c r="L63" s="249">
        <f t="shared" si="4"/>
        <v>0</v>
      </c>
      <c r="M63" s="248">
        <f t="shared" si="5"/>
        <v>0</v>
      </c>
      <c r="N63" s="423" t="e">
        <f>+VLOOKUP(B63,WO!B:L,10,0)</f>
        <v>#N/A</v>
      </c>
      <c r="O63" s="207">
        <f>+WO!A27</f>
        <v>26</v>
      </c>
    </row>
    <row r="64" spans="1:15" s="152" customFormat="1">
      <c r="A64" s="152" t="s">
        <v>560</v>
      </c>
      <c r="B64" s="294">
        <f>+WO!B28</f>
        <v>0</v>
      </c>
      <c r="C64" s="295">
        <f>+IFERROR(VLOOKUP(B64,'2-2J-CTRLI-LP1743'!$B:$Z,5,0),)</f>
        <v>0</v>
      </c>
      <c r="D64" s="296">
        <f>+IFERROR(VLOOKUP(B64,'2-2J-CTRLI-LP1743'!$B:$Z,8,0),0)</f>
        <v>0</v>
      </c>
      <c r="E64" s="296" t="str">
        <f>+IFERROR(VLOOKUP(B64,'2-2J-CTRLI-LP1743'!$B:$Z,13,0),0)</f>
        <v>2202006US-CTRLI1</v>
      </c>
      <c r="F64" s="295">
        <f t="shared" si="3"/>
        <v>144</v>
      </c>
      <c r="G64" s="295">
        <f>+IFERROR(VLOOKUP(B64,'2-2J-CTRLI-LP1743'!$B:$Z,20,0),0)</f>
        <v>0</v>
      </c>
      <c r="H64" s="295">
        <f>+IFERROR(VLOOKUP(B64,'2-2J-CTRLI-LP1743'!$B:$Z,21,0),0)</f>
        <v>0</v>
      </c>
      <c r="I64" s="295">
        <f>+IFERROR(VLOOKUP(B64,'2-2J-CTRLI-LP1743'!$B:$Z,15,0),0)</f>
        <v>0</v>
      </c>
      <c r="J64" s="238">
        <f>+SUMIF('YEU CAU VAI CUTTING'!$I$10:$I$15,D64,'YEU CAU VAI CUTTING'!$D$10:$D$15)</f>
        <v>0</v>
      </c>
      <c r="K64" s="238">
        <f>+SUMIF('YEU CAU VAI CUTTING'!$I$10:$I$15,D64,'YEU CAU VAI CUTTING'!$E$10:$E$15)</f>
        <v>0</v>
      </c>
      <c r="L64" s="249">
        <f t="shared" si="4"/>
        <v>0</v>
      </c>
      <c r="M64" s="248">
        <f t="shared" si="5"/>
        <v>0</v>
      </c>
      <c r="N64" s="423" t="e">
        <f>+VLOOKUP(B64,WO!B:L,10,0)</f>
        <v>#N/A</v>
      </c>
      <c r="O64" s="207">
        <f>+WO!A28</f>
        <v>27</v>
      </c>
    </row>
    <row r="65" spans="1:15" s="152" customFormat="1">
      <c r="A65" s="152" t="s">
        <v>560</v>
      </c>
      <c r="B65" s="294">
        <f>+WO!B29</f>
        <v>0</v>
      </c>
      <c r="C65" s="295">
        <f>+IFERROR(VLOOKUP(B65,'2-2J-CTRLI-LP1743'!$B:$Z,5,0),)</f>
        <v>0</v>
      </c>
      <c r="D65" s="296">
        <f>+IFERROR(VLOOKUP(B65,'2-2J-CTRLI-LP1743'!$B:$Z,8,0),0)</f>
        <v>0</v>
      </c>
      <c r="E65" s="296" t="str">
        <f>+IFERROR(VLOOKUP(B65,'2-2J-CTRLI-LP1743'!$B:$Z,13,0),0)</f>
        <v>2202006US-CTRLI1</v>
      </c>
      <c r="F65" s="295">
        <f t="shared" si="3"/>
        <v>144</v>
      </c>
      <c r="G65" s="295">
        <f>+IFERROR(VLOOKUP(B65,'2-2J-CTRLI-LP1743'!$B:$Z,20,0),0)</f>
        <v>0</v>
      </c>
      <c r="H65" s="295">
        <f>+IFERROR(VLOOKUP(B65,'2-2J-CTRLI-LP1743'!$B:$Z,21,0),0)</f>
        <v>0</v>
      </c>
      <c r="I65" s="295">
        <f>+IFERROR(VLOOKUP(B65,'2-2J-CTRLI-LP1743'!$B:$Z,15,0),0)</f>
        <v>0</v>
      </c>
      <c r="J65" s="238">
        <f>+SUMIF('YEU CAU VAI CUTTING'!$I$10:$I$15,D65,'YEU CAU VAI CUTTING'!$D$10:$D$15)</f>
        <v>0</v>
      </c>
      <c r="K65" s="238">
        <f>+SUMIF('YEU CAU VAI CUTTING'!$I$10:$I$15,D65,'YEU CAU VAI CUTTING'!$E$10:$E$15)</f>
        <v>0</v>
      </c>
      <c r="L65" s="249">
        <f t="shared" si="4"/>
        <v>0</v>
      </c>
      <c r="M65" s="248">
        <f t="shared" si="5"/>
        <v>0</v>
      </c>
      <c r="N65" s="423" t="e">
        <f>+VLOOKUP(B65,WO!B:L,10,0)</f>
        <v>#N/A</v>
      </c>
      <c r="O65" s="207">
        <f>+WO!A29</f>
        <v>28</v>
      </c>
    </row>
    <row r="66" spans="1:15" s="152" customFormat="1">
      <c r="A66" s="152" t="s">
        <v>560</v>
      </c>
      <c r="B66" s="294">
        <f>+WO!B30</f>
        <v>0</v>
      </c>
      <c r="C66" s="295">
        <f>+IFERROR(VLOOKUP(B66,'2-2J-CTRLI-LP1743'!$B:$Z,5,0),)</f>
        <v>0</v>
      </c>
      <c r="D66" s="296">
        <f>+IFERROR(VLOOKUP(B66,'2-2J-CTRLI-LP1743'!$B:$Z,8,0),0)</f>
        <v>0</v>
      </c>
      <c r="E66" s="296" t="str">
        <f>+IFERROR(VLOOKUP(B66,'2-2J-CTRLI-LP1743'!$B:$Z,13,0),0)</f>
        <v>2202006US-CTRLI1</v>
      </c>
      <c r="F66" s="295">
        <f t="shared" ref="F66:F74" si="6">+SUMIF(E:E,E66,C:C)</f>
        <v>144</v>
      </c>
      <c r="G66" s="295">
        <f>+IFERROR(VLOOKUP(B66,'2-2J-CTRLI-LP1743'!$B:$Z,20,0),0)</f>
        <v>0</v>
      </c>
      <c r="H66" s="295">
        <f>+IFERROR(VLOOKUP(B66,'2-2J-CTRLI-LP1743'!$B:$Z,21,0),0)</f>
        <v>0</v>
      </c>
      <c r="I66" s="295">
        <f>+IFERROR(VLOOKUP(B66,'2-2J-CTRLI-LP1743'!$B:$Z,15,0),0)</f>
        <v>0</v>
      </c>
      <c r="J66" s="238">
        <f>+SUMIF('YEU CAU VAI CUTTING'!$I$10:$I$15,D66,'YEU CAU VAI CUTTING'!$D$10:$D$15)</f>
        <v>0</v>
      </c>
      <c r="K66" s="238">
        <f>+SUMIF('YEU CAU VAI CUTTING'!$I$10:$I$15,D66,'YEU CAU VAI CUTTING'!$E$10:$E$15)</f>
        <v>0</v>
      </c>
      <c r="L66" s="249">
        <f t="shared" si="4"/>
        <v>0</v>
      </c>
      <c r="M66" s="248">
        <f t="shared" si="5"/>
        <v>0</v>
      </c>
      <c r="N66" s="423" t="e">
        <f>+VLOOKUP(B66,WO!B:L,10,0)</f>
        <v>#N/A</v>
      </c>
      <c r="O66" s="207">
        <f>+WO!A30</f>
        <v>29</v>
      </c>
    </row>
    <row r="67" spans="1:15" s="152" customFormat="1">
      <c r="A67" s="152" t="s">
        <v>560</v>
      </c>
      <c r="B67" s="294">
        <f>+WO!B31</f>
        <v>0</v>
      </c>
      <c r="C67" s="295">
        <f>+IFERROR(VLOOKUP(B67,'2-2J-CTRLI-LP1743'!$B:$Z,5,0),)</f>
        <v>0</v>
      </c>
      <c r="D67" s="296">
        <f>+IFERROR(VLOOKUP(B67,'2-2J-CTRLI-LP1743'!$B:$Z,8,0),0)</f>
        <v>0</v>
      </c>
      <c r="E67" s="296" t="str">
        <f>+IFERROR(VLOOKUP(B67,'2-2J-CTRLI-LP1743'!$B:$Z,13,0),0)</f>
        <v>2202006US-CTRLI1</v>
      </c>
      <c r="F67" s="295">
        <f t="shared" si="6"/>
        <v>144</v>
      </c>
      <c r="G67" s="295">
        <f>+IFERROR(VLOOKUP(B67,'2-2J-CTRLI-LP1743'!$B:$Z,20,0),0)</f>
        <v>0</v>
      </c>
      <c r="H67" s="295">
        <f>+IFERROR(VLOOKUP(B67,'2-2J-CTRLI-LP1743'!$B:$Z,21,0),0)</f>
        <v>0</v>
      </c>
      <c r="I67" s="295">
        <f>+IFERROR(VLOOKUP(B67,'2-2J-CTRLI-LP1743'!$B:$Z,15,0),0)</f>
        <v>0</v>
      </c>
      <c r="J67" s="238">
        <f>+SUMIF('YEU CAU VAI CUTTING'!$I$10:$I$15,D67,'YEU CAU VAI CUTTING'!$D$10:$D$15)</f>
        <v>0</v>
      </c>
      <c r="K67" s="238">
        <f>+SUMIF('YEU CAU VAI CUTTING'!$I$10:$I$15,D67,'YEU CAU VAI CUTTING'!$E$10:$E$15)</f>
        <v>0</v>
      </c>
      <c r="L67" s="249">
        <f t="shared" si="4"/>
        <v>0</v>
      </c>
      <c r="M67" s="248">
        <f t="shared" si="5"/>
        <v>0</v>
      </c>
      <c r="N67" s="423" t="e">
        <f>+VLOOKUP(B67,WO!B:L,10,0)</f>
        <v>#N/A</v>
      </c>
      <c r="O67" s="207">
        <f>+WO!A31</f>
        <v>30</v>
      </c>
    </row>
    <row r="68" spans="1:15" s="152" customFormat="1">
      <c r="A68" s="152" t="s">
        <v>560</v>
      </c>
      <c r="B68" s="294">
        <f>+WO!B32</f>
        <v>0</v>
      </c>
      <c r="C68" s="295">
        <f>+IFERROR(VLOOKUP(B68,'2-2J-CTRLI-LP1743'!$B:$Z,5,0),)</f>
        <v>0</v>
      </c>
      <c r="D68" s="296">
        <f>+IFERROR(VLOOKUP(B68,'2-2J-CTRLI-LP1743'!$B:$Z,8,0),0)</f>
        <v>0</v>
      </c>
      <c r="E68" s="296" t="str">
        <f>+IFERROR(VLOOKUP(B68,'2-2J-CTRLI-LP1743'!$B:$Z,13,0),0)</f>
        <v>2202006US-CTRLI1</v>
      </c>
      <c r="F68" s="295">
        <f t="shared" si="6"/>
        <v>144</v>
      </c>
      <c r="G68" s="295">
        <f>+IFERROR(VLOOKUP(B68,'2-2J-CTRLI-LP1743'!$B:$Z,20,0),0)</f>
        <v>0</v>
      </c>
      <c r="H68" s="295">
        <f>+IFERROR(VLOOKUP(B68,'2-2J-CTRLI-LP1743'!$B:$Z,21,0),0)</f>
        <v>0</v>
      </c>
      <c r="I68" s="295">
        <f>+IFERROR(VLOOKUP(B68,'2-2J-CTRLI-LP1743'!$B:$Z,15,0),0)</f>
        <v>0</v>
      </c>
      <c r="J68" s="238">
        <f>+SUMIF('YEU CAU VAI CUTTING'!$I$10:$I$15,D68,'YEU CAU VAI CUTTING'!$D$10:$D$15)</f>
        <v>0</v>
      </c>
      <c r="K68" s="238">
        <f>+SUMIF('YEU CAU VAI CUTTING'!$I$10:$I$15,D68,'YEU CAU VAI CUTTING'!$E$10:$E$15)</f>
        <v>0</v>
      </c>
      <c r="L68" s="249">
        <f t="shared" si="4"/>
        <v>0</v>
      </c>
      <c r="M68" s="248">
        <f t="shared" si="5"/>
        <v>0</v>
      </c>
      <c r="N68" s="423" t="e">
        <f>+VLOOKUP(B68,WO!B:L,10,0)</f>
        <v>#N/A</v>
      </c>
      <c r="O68" s="207">
        <f>+WO!A32</f>
        <v>31</v>
      </c>
    </row>
    <row r="69" spans="1:15" s="152" customFormat="1">
      <c r="A69" s="152" t="s">
        <v>560</v>
      </c>
      <c r="B69" s="294">
        <f>+WO!B33</f>
        <v>0</v>
      </c>
      <c r="C69" s="295">
        <f>+IFERROR(VLOOKUP(B69,'2-2J-CTRLI-LP1743'!$B:$Z,5,0),)</f>
        <v>0</v>
      </c>
      <c r="D69" s="296">
        <f>+IFERROR(VLOOKUP(B69,'2-2J-CTRLI-LP1743'!$B:$Z,8,0),0)</f>
        <v>0</v>
      </c>
      <c r="E69" s="296" t="str">
        <f>+IFERROR(VLOOKUP(B69,'2-2J-CTRLI-LP1743'!$B:$Z,13,0),0)</f>
        <v>2202006US-CTRLI1</v>
      </c>
      <c r="F69" s="295">
        <f t="shared" si="6"/>
        <v>144</v>
      </c>
      <c r="G69" s="295">
        <f>+IFERROR(VLOOKUP(B69,'2-2J-CTRLI-LP1743'!$B:$Z,20,0),0)</f>
        <v>0</v>
      </c>
      <c r="H69" s="295">
        <f>+IFERROR(VLOOKUP(B69,'2-2J-CTRLI-LP1743'!$B:$Z,21,0),0)</f>
        <v>0</v>
      </c>
      <c r="I69" s="295">
        <f>+IFERROR(VLOOKUP(B69,'2-2J-CTRLI-LP1743'!$B:$Z,15,0),0)</f>
        <v>0</v>
      </c>
      <c r="J69" s="238">
        <f>+SUMIF('YEU CAU VAI CUTTING'!$I$10:$I$15,D69,'YEU CAU VAI CUTTING'!$D$10:$D$15)</f>
        <v>0</v>
      </c>
      <c r="K69" s="238">
        <f>+SUMIF('YEU CAU VAI CUTTING'!$I$10:$I$15,D69,'YEU CAU VAI CUTTING'!$E$10:$E$15)</f>
        <v>0</v>
      </c>
      <c r="L69" s="249">
        <f t="shared" si="4"/>
        <v>0</v>
      </c>
      <c r="M69" s="248">
        <f t="shared" si="5"/>
        <v>0</v>
      </c>
      <c r="N69" s="423" t="e">
        <f>+VLOOKUP(B69,WO!B:L,10,0)</f>
        <v>#N/A</v>
      </c>
      <c r="O69" s="207">
        <f>+WO!A33</f>
        <v>32</v>
      </c>
    </row>
    <row r="70" spans="1:15" s="152" customFormat="1">
      <c r="A70" s="152" t="s">
        <v>560</v>
      </c>
      <c r="B70" s="294">
        <f>+WO!B34</f>
        <v>0</v>
      </c>
      <c r="C70" s="295">
        <f>+IFERROR(VLOOKUP(B70,'2-2J-CTRLI-LP1743'!$B:$Z,5,0),)</f>
        <v>0</v>
      </c>
      <c r="D70" s="296">
        <f>+IFERROR(VLOOKUP(B70,'2-2J-CTRLI-LP1743'!$B:$Z,8,0),0)</f>
        <v>0</v>
      </c>
      <c r="E70" s="296" t="str">
        <f>+IFERROR(VLOOKUP(B70,'2-2J-CTRLI-LP1743'!$B:$Z,13,0),0)</f>
        <v>2202006US-CTRLI1</v>
      </c>
      <c r="F70" s="295">
        <f t="shared" si="6"/>
        <v>144</v>
      </c>
      <c r="G70" s="295">
        <f>+IFERROR(VLOOKUP(B70,'2-2J-CTRLI-LP1743'!$B:$Z,20,0),0)</f>
        <v>0</v>
      </c>
      <c r="H70" s="295">
        <f>+IFERROR(VLOOKUP(B70,'2-2J-CTRLI-LP1743'!$B:$Z,21,0),0)</f>
        <v>0</v>
      </c>
      <c r="I70" s="295">
        <f>+IFERROR(VLOOKUP(B70,'2-2J-CTRLI-LP1743'!$B:$Z,15,0),0)</f>
        <v>0</v>
      </c>
      <c r="J70" s="238">
        <f>+SUMIF('YEU CAU VAI CUTTING'!$I$10:$I$15,D70,'YEU CAU VAI CUTTING'!$D$10:$D$15)</f>
        <v>0</v>
      </c>
      <c r="K70" s="238">
        <f>+SUMIF('YEU CAU VAI CUTTING'!$I$10:$I$15,D70,'YEU CAU VAI CUTTING'!$E$10:$E$15)</f>
        <v>0</v>
      </c>
      <c r="L70" s="249">
        <f t="shared" si="4"/>
        <v>0</v>
      </c>
      <c r="M70" s="248">
        <f t="shared" si="5"/>
        <v>0</v>
      </c>
      <c r="N70" s="423" t="e">
        <f>+VLOOKUP(B70,WO!B:L,10,0)</f>
        <v>#N/A</v>
      </c>
      <c r="O70" s="207">
        <f>+WO!A34</f>
        <v>33</v>
      </c>
    </row>
    <row r="71" spans="1:15" s="152" customFormat="1">
      <c r="A71" s="152" t="s">
        <v>560</v>
      </c>
      <c r="B71" s="294">
        <f>+WO!B35</f>
        <v>0</v>
      </c>
      <c r="C71" s="295">
        <f>+IFERROR(VLOOKUP(B71,'2-2J-CTRLI-LP1743'!$B:$Z,5,0),)</f>
        <v>0</v>
      </c>
      <c r="D71" s="296">
        <f>+IFERROR(VLOOKUP(B71,'2-2J-CTRLI-LP1743'!$B:$Z,8,0),0)</f>
        <v>0</v>
      </c>
      <c r="E71" s="296" t="str">
        <f>+IFERROR(VLOOKUP(B71,'2-2J-CTRLI-LP1743'!$B:$Z,13,0),0)</f>
        <v>2202006US-CTRLI1</v>
      </c>
      <c r="F71" s="295">
        <f t="shared" si="6"/>
        <v>144</v>
      </c>
      <c r="G71" s="295">
        <f>+IFERROR(VLOOKUP(B71,'2-2J-CTRLI-LP1743'!$B:$Z,20,0),0)</f>
        <v>0</v>
      </c>
      <c r="H71" s="295">
        <f>+IFERROR(VLOOKUP(B71,'2-2J-CTRLI-LP1743'!$B:$Z,21,0),0)</f>
        <v>0</v>
      </c>
      <c r="I71" s="295">
        <f>+IFERROR(VLOOKUP(B71,'2-2J-CTRLI-LP1743'!$B:$Z,15,0),0)</f>
        <v>0</v>
      </c>
      <c r="J71" s="238">
        <f>+SUMIF('YEU CAU VAI CUTTING'!$I$10:$I$15,D71,'YEU CAU VAI CUTTING'!$D$10:$D$15)</f>
        <v>0</v>
      </c>
      <c r="K71" s="238">
        <f>+SUMIF('YEU CAU VAI CUTTING'!$I$10:$I$15,D71,'YEU CAU VAI CUTTING'!$E$10:$E$15)</f>
        <v>0</v>
      </c>
      <c r="L71" s="249">
        <f t="shared" si="4"/>
        <v>0</v>
      </c>
      <c r="M71" s="248">
        <f t="shared" si="5"/>
        <v>0</v>
      </c>
      <c r="N71" s="423" t="e">
        <f>+VLOOKUP(B71,WO!B:L,10,0)</f>
        <v>#N/A</v>
      </c>
      <c r="O71" s="207">
        <f>+WO!A35</f>
        <v>34</v>
      </c>
    </row>
    <row r="72" spans="1:15" s="152" customFormat="1">
      <c r="A72" s="152" t="s">
        <v>560</v>
      </c>
      <c r="B72" s="294">
        <f>+WO!B36</f>
        <v>0</v>
      </c>
      <c r="C72" s="295">
        <f>+IFERROR(VLOOKUP(B72,'2-2J-CTRLI-LP1743'!$B:$Z,5,0),)</f>
        <v>0</v>
      </c>
      <c r="D72" s="296">
        <f>+IFERROR(VLOOKUP(B72,'2-2J-CTRLI-LP1743'!$B:$Z,8,0),0)</f>
        <v>0</v>
      </c>
      <c r="E72" s="296" t="str">
        <f>+IFERROR(VLOOKUP(B72,'2-2J-CTRLI-LP1743'!$B:$Z,13,0),0)</f>
        <v>2202006US-CTRLI1</v>
      </c>
      <c r="F72" s="295">
        <f t="shared" si="6"/>
        <v>144</v>
      </c>
      <c r="G72" s="295">
        <f>+IFERROR(VLOOKUP(B72,'2-2J-CTRLI-LP1743'!$B:$Z,20,0),0)</f>
        <v>0</v>
      </c>
      <c r="H72" s="295">
        <f>+IFERROR(VLOOKUP(B72,'2-2J-CTRLI-LP1743'!$B:$Z,21,0),0)</f>
        <v>0</v>
      </c>
      <c r="I72" s="295">
        <f>+IFERROR(VLOOKUP(B72,'2-2J-CTRLI-LP1743'!$B:$Z,15,0),0)</f>
        <v>0</v>
      </c>
      <c r="J72" s="238">
        <f>+SUMIF('YEU CAU VAI CUTTING'!$I$10:$I$15,D72,'YEU CAU VAI CUTTING'!$D$10:$D$15)</f>
        <v>0</v>
      </c>
      <c r="K72" s="238">
        <f>+SUMIF('YEU CAU VAI CUTTING'!$I$10:$I$15,D72,'YEU CAU VAI CUTTING'!$E$10:$E$15)</f>
        <v>0</v>
      </c>
      <c r="L72" s="249">
        <f t="shared" si="4"/>
        <v>0</v>
      </c>
      <c r="M72" s="248">
        <f t="shared" si="5"/>
        <v>0</v>
      </c>
      <c r="N72" s="423" t="e">
        <f>+VLOOKUP(B72,WO!B:L,10,0)</f>
        <v>#N/A</v>
      </c>
      <c r="O72" s="207">
        <f>+WO!A36</f>
        <v>35</v>
      </c>
    </row>
    <row r="73" spans="1:15" s="152" customFormat="1">
      <c r="A73" s="152" t="s">
        <v>560</v>
      </c>
      <c r="B73" s="294">
        <f>+WO!B37</f>
        <v>0</v>
      </c>
      <c r="C73" s="295">
        <f>+IFERROR(VLOOKUP(B73,'2-2J-CTRLI-LP1743'!$B:$Z,5,0),)</f>
        <v>0</v>
      </c>
      <c r="D73" s="296">
        <f>+IFERROR(VLOOKUP(B73,'2-2J-CTRLI-LP1743'!$B:$Z,8,0),0)</f>
        <v>0</v>
      </c>
      <c r="E73" s="296" t="str">
        <f>+IFERROR(VLOOKUP(B73,'2-2J-CTRLI-LP1743'!$B:$Z,13,0),0)</f>
        <v>2202006US-CTRLI1</v>
      </c>
      <c r="F73" s="295">
        <f t="shared" si="6"/>
        <v>144</v>
      </c>
      <c r="G73" s="295">
        <f>+IFERROR(VLOOKUP(B73,'2-2J-CTRLI-LP1743'!$B:$Z,20,0),0)</f>
        <v>0</v>
      </c>
      <c r="H73" s="295">
        <f>+IFERROR(VLOOKUP(B73,'2-2J-CTRLI-LP1743'!$B:$Z,21,0),0)</f>
        <v>0</v>
      </c>
      <c r="I73" s="295">
        <f>+IFERROR(VLOOKUP(B73,'2-2J-CTRLI-LP1743'!$B:$Z,15,0),0)</f>
        <v>0</v>
      </c>
      <c r="J73" s="238">
        <f>+SUMIF('YEU CAU VAI CUTTING'!$I$10:$I$15,D73,'YEU CAU VAI CUTTING'!$D$10:$D$15)</f>
        <v>0</v>
      </c>
      <c r="K73" s="238">
        <f>+SUMIF('YEU CAU VAI CUTTING'!$I$10:$I$15,D73,'YEU CAU VAI CUTTING'!$E$10:$E$15)</f>
        <v>0</v>
      </c>
      <c r="L73" s="249">
        <f t="shared" si="4"/>
        <v>0</v>
      </c>
      <c r="M73" s="248">
        <f t="shared" si="5"/>
        <v>0</v>
      </c>
      <c r="N73" s="423" t="e">
        <f>+VLOOKUP(B73,WO!B:L,10,0)</f>
        <v>#N/A</v>
      </c>
      <c r="O73" s="207">
        <f>+WO!A37</f>
        <v>36</v>
      </c>
    </row>
    <row r="74" spans="1:15" s="152" customFormat="1">
      <c r="A74" s="152" t="s">
        <v>560</v>
      </c>
      <c r="B74" s="432">
        <f>+WO!B2</f>
        <v>722164</v>
      </c>
      <c r="C74" s="433">
        <f>+IFERROR(VLOOKUP(B74,'3-3R-CUPLI-CK4W75'!$B:$Z,5,0),)</f>
        <v>24</v>
      </c>
      <c r="D74" s="434" t="str">
        <f>+IFERROR(VLOOKUP(B74,'3-3R-CUPLI-CK4W75'!$B:$Z,8,0),0)</f>
        <v>CK4W75-ZCA</v>
      </c>
      <c r="E74" s="434" t="str">
        <f>+IFERROR(VLOOKUP(B74,'3-3R-CUPLI-CK4W75'!$B:$Z,13,0),0)</f>
        <v>2202006US-CUPLI1</v>
      </c>
      <c r="F74" s="433">
        <f t="shared" si="6"/>
        <v>144</v>
      </c>
      <c r="G74" s="433">
        <f>+IFERROR(VLOOKUP(B74,'3-3R-CUPLI-CK4W75'!$B:$Z,20,0),0)</f>
        <v>0.10224</v>
      </c>
      <c r="H74" s="433">
        <f>+IFERROR(VLOOKUP(B74,'3-3R-CUPLI-CK4W75'!$B:$Z,21,0),0)</f>
        <v>0.16262006400000001</v>
      </c>
      <c r="I74" s="433">
        <f>+IFERROR(VLOOKUP(B74,'3-3R-CUPLI-CK4W75'!$B:$Z,15,0),0)</f>
        <v>29.951999999999998</v>
      </c>
      <c r="J74" s="238">
        <f>+SUMIF('YEU CAU VAI CUTTING'!$I$10:$I$15,D74,'YEU CAU VAI CUTTING'!$D$10:$D$15)</f>
        <v>179.71199999999999</v>
      </c>
      <c r="K74" s="238">
        <f>+SUMIF('YEU CAU VAI CUTTING'!$I$10:$I$15,D74,'YEU CAU VAI CUTTING'!$E$10:$E$15)</f>
        <v>155</v>
      </c>
      <c r="L74" s="249">
        <f t="shared" ref="L74:L137" si="7">IFERROR(K74/J74,0)</f>
        <v>0.86249109686609693</v>
      </c>
      <c r="M74" s="248">
        <f t="shared" ref="M74:M137" si="8">+IFERROR(I74*L74,0)</f>
        <v>25.833333333333332</v>
      </c>
      <c r="N74" s="423">
        <f>+VLOOKUP(B74,WO!B:L,10,0)</f>
        <v>44576</v>
      </c>
      <c r="O74" s="207">
        <f>+WO!A2</f>
        <v>1</v>
      </c>
    </row>
    <row r="75" spans="1:15" s="152" customFormat="1">
      <c r="A75" s="152" t="s">
        <v>560</v>
      </c>
      <c r="B75" s="432">
        <f>+WO!B3</f>
        <v>722168</v>
      </c>
      <c r="C75" s="433">
        <f>+IFERROR(VLOOKUP(B75,'3-3R-CUPLI-CK4W75'!$B:$Z,5,0),)</f>
        <v>21</v>
      </c>
      <c r="D75" s="434" t="str">
        <f>+IFERROR(VLOOKUP(B75,'3-3R-CUPLI-CK4W75'!$B:$Z,8,0),0)</f>
        <v>CK4W75-ZCA</v>
      </c>
      <c r="E75" s="434" t="str">
        <f>+IFERROR(VLOOKUP(B75,'3-3R-CUPLI-CK4W75'!$B:$Z,13,0),0)</f>
        <v>2202006US-CUPLI1</v>
      </c>
      <c r="F75" s="433">
        <f t="shared" ref="F75:F110" si="9">+SUMIF(E:E,E75,C:C)</f>
        <v>144</v>
      </c>
      <c r="G75" s="433">
        <f>+IFERROR(VLOOKUP(B75,'3-3R-CUPLI-CK4W75'!$B:$Z,20,0),0)</f>
        <v>8.9459999999999998E-2</v>
      </c>
      <c r="H75" s="433">
        <f>+IFERROR(VLOOKUP(B75,'3-3R-CUPLI-CK4W75'!$B:$Z,21,0),0)</f>
        <v>0.14229255600000001</v>
      </c>
      <c r="I75" s="433">
        <f>+IFERROR(VLOOKUP(B75,'3-3R-CUPLI-CK4W75'!$B:$Z,15,0),0)</f>
        <v>26.208000000000002</v>
      </c>
      <c r="J75" s="238">
        <f>+SUMIF('YEU CAU VAI CUTTING'!$I$10:$I$15,D75,'YEU CAU VAI CUTTING'!$D$10:$D$15)</f>
        <v>179.71199999999999</v>
      </c>
      <c r="K75" s="238">
        <f>+SUMIF('YEU CAU VAI CUTTING'!$I$10:$I$15,D75,'YEU CAU VAI CUTTING'!$E$10:$E$15)</f>
        <v>155</v>
      </c>
      <c r="L75" s="249">
        <f t="shared" si="7"/>
        <v>0.86249109686609693</v>
      </c>
      <c r="M75" s="248">
        <f t="shared" si="8"/>
        <v>22.604166666666671</v>
      </c>
      <c r="N75" s="423">
        <f>+VLOOKUP(B75,WO!B:L,10,0)</f>
        <v>44576</v>
      </c>
      <c r="O75" s="207">
        <f>+WO!A3</f>
        <v>2</v>
      </c>
    </row>
    <row r="76" spans="1:15" s="152" customFormat="1">
      <c r="A76" s="152" t="s">
        <v>560</v>
      </c>
      <c r="B76" s="432">
        <f>+WO!B4</f>
        <v>722170</v>
      </c>
      <c r="C76" s="433">
        <f>+IFERROR(VLOOKUP(B76,'3-3R-CUPLI-CK4W75'!$B:$Z,5,0),)</f>
        <v>27</v>
      </c>
      <c r="D76" s="434" t="str">
        <f>+IFERROR(VLOOKUP(B76,'3-3R-CUPLI-CK4W75'!$B:$Z,8,0),0)</f>
        <v>CK4W75-ZCA</v>
      </c>
      <c r="E76" s="434" t="str">
        <f>+IFERROR(VLOOKUP(B76,'3-3R-CUPLI-CK4W75'!$B:$Z,13,0),0)</f>
        <v>2202006US-CUPLI1</v>
      </c>
      <c r="F76" s="433">
        <f t="shared" si="9"/>
        <v>144</v>
      </c>
      <c r="G76" s="433">
        <f>+IFERROR(VLOOKUP(B76,'3-3R-CUPLI-CK4W75'!$B:$Z,20,0),0)</f>
        <v>0.11502</v>
      </c>
      <c r="H76" s="433">
        <f>+IFERROR(VLOOKUP(B76,'3-3R-CUPLI-CK4W75'!$B:$Z,21,0),0)</f>
        <v>0.182947572</v>
      </c>
      <c r="I76" s="433">
        <f>+IFERROR(VLOOKUP(B76,'3-3R-CUPLI-CK4W75'!$B:$Z,15,0),0)</f>
        <v>33.695999999999998</v>
      </c>
      <c r="J76" s="238">
        <f>+SUMIF('YEU CAU VAI CUTTING'!$I$10:$I$15,D76,'YEU CAU VAI CUTTING'!$D$10:$D$15)</f>
        <v>179.71199999999999</v>
      </c>
      <c r="K76" s="238">
        <f>+SUMIF('YEU CAU VAI CUTTING'!$I$10:$I$15,D76,'YEU CAU VAI CUTTING'!$E$10:$E$15)</f>
        <v>155</v>
      </c>
      <c r="L76" s="249">
        <f t="shared" si="7"/>
        <v>0.86249109686609693</v>
      </c>
      <c r="M76" s="248">
        <f t="shared" si="8"/>
        <v>29.0625</v>
      </c>
      <c r="N76" s="423">
        <f>+VLOOKUP(B76,WO!B:L,10,0)</f>
        <v>44576</v>
      </c>
      <c r="O76" s="207">
        <f>+WO!A4</f>
        <v>3</v>
      </c>
    </row>
    <row r="77" spans="1:15" s="152" customFormat="1">
      <c r="A77" s="152" t="s">
        <v>560</v>
      </c>
      <c r="B77" s="432">
        <f>+WO!B5</f>
        <v>722174</v>
      </c>
      <c r="C77" s="433">
        <f>+IFERROR(VLOOKUP(B77,'3-3R-CUPLI-CK4W75'!$B:$Z,5,0),)</f>
        <v>15</v>
      </c>
      <c r="D77" s="434" t="str">
        <f>+IFERROR(VLOOKUP(B77,'3-3R-CUPLI-CK4W75'!$B:$Z,8,0),0)</f>
        <v>CK4W75-ZCA</v>
      </c>
      <c r="E77" s="434" t="str">
        <f>+IFERROR(VLOOKUP(B77,'3-3R-CUPLI-CK4W75'!$B:$Z,13,0),0)</f>
        <v>2202006US-CUPLI1</v>
      </c>
      <c r="F77" s="433">
        <f t="shared" si="9"/>
        <v>144</v>
      </c>
      <c r="G77" s="433">
        <f>+IFERROR(VLOOKUP(B77,'3-3R-CUPLI-CK4W75'!$B:$Z,20,0),0)</f>
        <v>6.3899999999999998E-2</v>
      </c>
      <c r="H77" s="433">
        <f>+IFERROR(VLOOKUP(B77,'3-3R-CUPLI-CK4W75'!$B:$Z,21,0),0)</f>
        <v>0.10163754</v>
      </c>
      <c r="I77" s="433">
        <f>+IFERROR(VLOOKUP(B77,'3-3R-CUPLI-CK4W75'!$B:$Z,15,0),0)</f>
        <v>18.72</v>
      </c>
      <c r="J77" s="238">
        <f>+SUMIF('YEU CAU VAI CUTTING'!$I$10:$I$15,D77,'YEU CAU VAI CUTTING'!$D$10:$D$15)</f>
        <v>179.71199999999999</v>
      </c>
      <c r="K77" s="238">
        <f>+SUMIF('YEU CAU VAI CUTTING'!$I$10:$I$15,D77,'YEU CAU VAI CUTTING'!$E$10:$E$15)</f>
        <v>155</v>
      </c>
      <c r="L77" s="249">
        <f t="shared" si="7"/>
        <v>0.86249109686609693</v>
      </c>
      <c r="M77" s="248">
        <f t="shared" si="8"/>
        <v>16.145833333333332</v>
      </c>
      <c r="N77" s="423">
        <f>+VLOOKUP(B77,WO!B:L,10,0)</f>
        <v>44576</v>
      </c>
      <c r="O77" s="207">
        <f>+WO!A5</f>
        <v>4</v>
      </c>
    </row>
    <row r="78" spans="1:15" s="152" customFormat="1">
      <c r="A78" s="152" t="s">
        <v>560</v>
      </c>
      <c r="B78" s="432">
        <f>+WO!B6</f>
        <v>722178</v>
      </c>
      <c r="C78" s="433">
        <f>+IFERROR(VLOOKUP(B78,'3-3R-CUPLI-CK4W75'!$B:$Z,5,0),)</f>
        <v>24</v>
      </c>
      <c r="D78" s="434" t="str">
        <f>+IFERROR(VLOOKUP(B78,'3-3R-CUPLI-CK4W75'!$B:$Z,8,0),0)</f>
        <v>CK4W75-ZCA</v>
      </c>
      <c r="E78" s="434" t="str">
        <f>+IFERROR(VLOOKUP(B78,'3-3R-CUPLI-CK4W75'!$B:$Z,13,0),0)</f>
        <v>2202006US-CUPLI1</v>
      </c>
      <c r="F78" s="433">
        <f t="shared" si="9"/>
        <v>144</v>
      </c>
      <c r="G78" s="433">
        <f>+IFERROR(VLOOKUP(B78,'3-3R-CUPLI-CK4W75'!$B:$Z,20,0),0)</f>
        <v>0.10224</v>
      </c>
      <c r="H78" s="433">
        <f>+IFERROR(VLOOKUP(B78,'3-3R-CUPLI-CK4W75'!$B:$Z,21,0),0)</f>
        <v>0.16262006400000001</v>
      </c>
      <c r="I78" s="433">
        <f>+IFERROR(VLOOKUP(B78,'3-3R-CUPLI-CK4W75'!$B:$Z,15,0),0)</f>
        <v>29.951999999999998</v>
      </c>
      <c r="J78" s="238">
        <f>+SUMIF('YEU CAU VAI CUTTING'!$I$10:$I$15,D78,'YEU CAU VAI CUTTING'!$D$10:$D$15)</f>
        <v>179.71199999999999</v>
      </c>
      <c r="K78" s="238">
        <f>+SUMIF('YEU CAU VAI CUTTING'!$I$10:$I$15,D78,'YEU CAU VAI CUTTING'!$E$10:$E$15)</f>
        <v>155</v>
      </c>
      <c r="L78" s="249">
        <f t="shared" si="7"/>
        <v>0.86249109686609693</v>
      </c>
      <c r="M78" s="248">
        <f t="shared" si="8"/>
        <v>25.833333333333332</v>
      </c>
      <c r="N78" s="423">
        <f>+VLOOKUP(B78,WO!B:L,10,0)</f>
        <v>44576</v>
      </c>
      <c r="O78" s="207">
        <f>+WO!A6</f>
        <v>5</v>
      </c>
    </row>
    <row r="79" spans="1:15" s="152" customFormat="1">
      <c r="A79" s="152" t="s">
        <v>560</v>
      </c>
      <c r="B79" s="432">
        <f>+WO!B7</f>
        <v>722180</v>
      </c>
      <c r="C79" s="433">
        <f>+IFERROR(VLOOKUP(B79,'3-3R-CUPLI-CK4W75'!$B:$Z,5,0),)</f>
        <v>33</v>
      </c>
      <c r="D79" s="434" t="str">
        <f>+IFERROR(VLOOKUP(B79,'3-3R-CUPLI-CK4W75'!$B:$Z,8,0),0)</f>
        <v>CK4W75-ZCA</v>
      </c>
      <c r="E79" s="434" t="str">
        <f>+IFERROR(VLOOKUP(B79,'3-3R-CUPLI-CK4W75'!$B:$Z,13,0),0)</f>
        <v>2202006US-CUPLI1</v>
      </c>
      <c r="F79" s="433">
        <f t="shared" si="9"/>
        <v>144</v>
      </c>
      <c r="G79" s="433">
        <f>+IFERROR(VLOOKUP(B79,'3-3R-CUPLI-CK4W75'!$B:$Z,20,0),0)</f>
        <v>0.14057999999999998</v>
      </c>
      <c r="H79" s="433">
        <f>+IFERROR(VLOOKUP(B79,'3-3R-CUPLI-CK4W75'!$B:$Z,21,0),0)</f>
        <v>0.22360258800000002</v>
      </c>
      <c r="I79" s="433">
        <f>+IFERROR(VLOOKUP(B79,'3-3R-CUPLI-CK4W75'!$B:$Z,15,0),0)</f>
        <v>41.183999999999997</v>
      </c>
      <c r="J79" s="238">
        <f>+SUMIF('YEU CAU VAI CUTTING'!$I$10:$I$15,D79,'YEU CAU VAI CUTTING'!$D$10:$D$15)</f>
        <v>179.71199999999999</v>
      </c>
      <c r="K79" s="238">
        <f>+SUMIF('YEU CAU VAI CUTTING'!$I$10:$I$15,D79,'YEU CAU VAI CUTTING'!$E$10:$E$15)</f>
        <v>155</v>
      </c>
      <c r="L79" s="249">
        <f t="shared" si="7"/>
        <v>0.86249109686609693</v>
      </c>
      <c r="M79" s="248">
        <f t="shared" si="8"/>
        <v>35.520833333333336</v>
      </c>
      <c r="N79" s="423">
        <f>+VLOOKUP(B79,WO!B:L,10,0)</f>
        <v>44576</v>
      </c>
      <c r="O79" s="207">
        <f>+WO!A7</f>
        <v>6</v>
      </c>
    </row>
    <row r="80" spans="1:15" s="152" customFormat="1">
      <c r="A80" s="152" t="s">
        <v>560</v>
      </c>
      <c r="B80" s="432">
        <f>+WO!B8</f>
        <v>0</v>
      </c>
      <c r="C80" s="433">
        <f>+IFERROR(VLOOKUP(B80,'3-3R-CUPLI-CK4W75'!$B:$Z,5,0),)</f>
        <v>0</v>
      </c>
      <c r="D80" s="434">
        <f>+IFERROR(VLOOKUP(B80,'3-3R-CUPLI-CK4W75'!$B:$Z,8,0),0)</f>
        <v>0</v>
      </c>
      <c r="E80" s="434" t="str">
        <f>+IFERROR(VLOOKUP(B80,'3-3R-CUPLI-CK4W75'!$B:$Z,13,0),0)</f>
        <v>2202006US-CUPLI1</v>
      </c>
      <c r="F80" s="433">
        <f t="shared" si="9"/>
        <v>144</v>
      </c>
      <c r="G80" s="433">
        <f>+IFERROR(VLOOKUP(B80,'3-3R-CUPLI-CK4W75'!$B:$Z,20,0),0)</f>
        <v>0</v>
      </c>
      <c r="H80" s="433">
        <f>+IFERROR(VLOOKUP(B80,'3-3R-CUPLI-CK4W75'!$B:$Z,21,0),0)</f>
        <v>0</v>
      </c>
      <c r="I80" s="433">
        <f>+IFERROR(VLOOKUP(B80,'3-3R-CUPLI-CK4W75'!$B:$Z,15,0),0)</f>
        <v>0</v>
      </c>
      <c r="J80" s="238">
        <f>+SUMIF('YEU CAU VAI CUTTING'!$I$10:$I$15,D80,'YEU CAU VAI CUTTING'!$D$10:$D$15)</f>
        <v>0</v>
      </c>
      <c r="K80" s="238">
        <f>+SUMIF('YEU CAU VAI CUTTING'!$I$10:$I$15,D80,'YEU CAU VAI CUTTING'!$E$10:$E$15)</f>
        <v>0</v>
      </c>
      <c r="L80" s="249">
        <f t="shared" si="7"/>
        <v>0</v>
      </c>
      <c r="M80" s="248">
        <f t="shared" si="8"/>
        <v>0</v>
      </c>
      <c r="N80" s="423" t="e">
        <f>+VLOOKUP(B80,WO!B:L,10,0)</f>
        <v>#N/A</v>
      </c>
      <c r="O80" s="207">
        <f>+WO!A8</f>
        <v>7</v>
      </c>
    </row>
    <row r="81" spans="1:15" s="152" customFormat="1">
      <c r="A81" s="152" t="s">
        <v>560</v>
      </c>
      <c r="B81" s="432">
        <f>+WO!B9</f>
        <v>0</v>
      </c>
      <c r="C81" s="433">
        <f>+IFERROR(VLOOKUP(B81,'3-3R-CUPLI-CK4W75'!$B:$Z,5,0),)</f>
        <v>0</v>
      </c>
      <c r="D81" s="434">
        <f>+IFERROR(VLOOKUP(B81,'3-3R-CUPLI-CK4W75'!$B:$Z,8,0),0)</f>
        <v>0</v>
      </c>
      <c r="E81" s="434" t="str">
        <f>+IFERROR(VLOOKUP(B81,'3-3R-CUPLI-CK4W75'!$B:$Z,13,0),0)</f>
        <v>2202006US-CUPLI1</v>
      </c>
      <c r="F81" s="433">
        <f t="shared" si="9"/>
        <v>144</v>
      </c>
      <c r="G81" s="433">
        <f>+IFERROR(VLOOKUP(B81,'3-3R-CUPLI-CK4W75'!$B:$Z,20,0),0)</f>
        <v>0</v>
      </c>
      <c r="H81" s="433">
        <f>+IFERROR(VLOOKUP(B81,'3-3R-CUPLI-CK4W75'!$B:$Z,21,0),0)</f>
        <v>0</v>
      </c>
      <c r="I81" s="433">
        <f>+IFERROR(VLOOKUP(B81,'3-3R-CUPLI-CK4W75'!$B:$Z,15,0),0)</f>
        <v>0</v>
      </c>
      <c r="J81" s="238">
        <f>+SUMIF('YEU CAU VAI CUTTING'!$I$10:$I$15,D81,'YEU CAU VAI CUTTING'!$D$10:$D$15)</f>
        <v>0</v>
      </c>
      <c r="K81" s="238">
        <f>+SUMIF('YEU CAU VAI CUTTING'!$I$10:$I$15,D81,'YEU CAU VAI CUTTING'!$E$10:$E$15)</f>
        <v>0</v>
      </c>
      <c r="L81" s="249">
        <f t="shared" si="7"/>
        <v>0</v>
      </c>
      <c r="M81" s="248">
        <f t="shared" si="8"/>
        <v>0</v>
      </c>
      <c r="N81" s="423" t="e">
        <f>+VLOOKUP(B81,WO!B:L,10,0)</f>
        <v>#N/A</v>
      </c>
      <c r="O81" s="207">
        <f>+WO!A9</f>
        <v>8</v>
      </c>
    </row>
    <row r="82" spans="1:15" s="152" customFormat="1">
      <c r="A82" s="152" t="s">
        <v>560</v>
      </c>
      <c r="B82" s="432">
        <f>+WO!B10</f>
        <v>0</v>
      </c>
      <c r="C82" s="433">
        <f>+IFERROR(VLOOKUP(B82,'3-3R-CUPLI-CK4W75'!$B:$Z,5,0),)</f>
        <v>0</v>
      </c>
      <c r="D82" s="434">
        <f>+IFERROR(VLOOKUP(B82,'3-3R-CUPLI-CK4W75'!$B:$Z,8,0),0)</f>
        <v>0</v>
      </c>
      <c r="E82" s="434" t="str">
        <f>+IFERROR(VLOOKUP(B82,'3-3R-CUPLI-CK4W75'!$B:$Z,13,0),0)</f>
        <v>2202006US-CUPLI1</v>
      </c>
      <c r="F82" s="433">
        <f t="shared" si="9"/>
        <v>144</v>
      </c>
      <c r="G82" s="433">
        <f>+IFERROR(VLOOKUP(B82,'3-3R-CUPLI-CK4W75'!$B:$Z,20,0),0)</f>
        <v>0</v>
      </c>
      <c r="H82" s="433">
        <f>+IFERROR(VLOOKUP(B82,'3-3R-CUPLI-CK4W75'!$B:$Z,21,0),0)</f>
        <v>0</v>
      </c>
      <c r="I82" s="433">
        <f>+IFERROR(VLOOKUP(B82,'3-3R-CUPLI-CK4W75'!$B:$Z,15,0),0)</f>
        <v>0</v>
      </c>
      <c r="J82" s="238">
        <f>+SUMIF('YEU CAU VAI CUTTING'!$I$10:$I$15,D82,'YEU CAU VAI CUTTING'!$D$10:$D$15)</f>
        <v>0</v>
      </c>
      <c r="K82" s="238">
        <f>+SUMIF('YEU CAU VAI CUTTING'!$I$10:$I$15,D82,'YEU CAU VAI CUTTING'!$E$10:$E$15)</f>
        <v>0</v>
      </c>
      <c r="L82" s="249">
        <f t="shared" si="7"/>
        <v>0</v>
      </c>
      <c r="M82" s="248">
        <f t="shared" si="8"/>
        <v>0</v>
      </c>
      <c r="N82" s="423" t="e">
        <f>+VLOOKUP(B82,WO!B:L,10,0)</f>
        <v>#N/A</v>
      </c>
      <c r="O82" s="207">
        <f>+WO!A10</f>
        <v>9</v>
      </c>
    </row>
    <row r="83" spans="1:15" s="152" customFormat="1">
      <c r="A83" s="152" t="s">
        <v>560</v>
      </c>
      <c r="B83" s="432">
        <f>+WO!B11</f>
        <v>0</v>
      </c>
      <c r="C83" s="433">
        <f>+IFERROR(VLOOKUP(B83,'3-3R-CUPLI-CK4W75'!$B:$Z,5,0),)</f>
        <v>0</v>
      </c>
      <c r="D83" s="434">
        <f>+IFERROR(VLOOKUP(B83,'3-3R-CUPLI-CK4W75'!$B:$Z,8,0),0)</f>
        <v>0</v>
      </c>
      <c r="E83" s="434" t="str">
        <f>+IFERROR(VLOOKUP(B83,'3-3R-CUPLI-CK4W75'!$B:$Z,13,0),0)</f>
        <v>2202006US-CUPLI1</v>
      </c>
      <c r="F83" s="433">
        <f t="shared" si="9"/>
        <v>144</v>
      </c>
      <c r="G83" s="433">
        <f>+IFERROR(VLOOKUP(B83,'3-3R-CUPLI-CK4W75'!$B:$Z,20,0),0)</f>
        <v>0</v>
      </c>
      <c r="H83" s="433">
        <f>+IFERROR(VLOOKUP(B83,'3-3R-CUPLI-CK4W75'!$B:$Z,21,0),0)</f>
        <v>0</v>
      </c>
      <c r="I83" s="433">
        <f>+IFERROR(VLOOKUP(B83,'3-3R-CUPLI-CK4W75'!$B:$Z,15,0),0)</f>
        <v>0</v>
      </c>
      <c r="J83" s="238">
        <f>+SUMIF('YEU CAU VAI CUTTING'!$I$10:$I$15,D83,'YEU CAU VAI CUTTING'!$D$10:$D$15)</f>
        <v>0</v>
      </c>
      <c r="K83" s="238">
        <f>+SUMIF('YEU CAU VAI CUTTING'!$I$10:$I$15,D83,'YEU CAU VAI CUTTING'!$E$10:$E$15)</f>
        <v>0</v>
      </c>
      <c r="L83" s="249">
        <f t="shared" si="7"/>
        <v>0</v>
      </c>
      <c r="M83" s="248">
        <f t="shared" si="8"/>
        <v>0</v>
      </c>
      <c r="N83" s="423" t="e">
        <f>+VLOOKUP(B83,WO!B:L,10,0)</f>
        <v>#N/A</v>
      </c>
      <c r="O83" s="207">
        <f>+WO!A11</f>
        <v>10</v>
      </c>
    </row>
    <row r="84" spans="1:15" s="152" customFormat="1">
      <c r="A84" s="152" t="s">
        <v>560</v>
      </c>
      <c r="B84" s="432">
        <f>+WO!B12</f>
        <v>0</v>
      </c>
      <c r="C84" s="433">
        <f>+IFERROR(VLOOKUP(B84,'3-3R-CUPLI-CK4W75'!$B:$Z,5,0),)</f>
        <v>0</v>
      </c>
      <c r="D84" s="434">
        <f>+IFERROR(VLOOKUP(B84,'3-3R-CUPLI-CK4W75'!$B:$Z,8,0),0)</f>
        <v>0</v>
      </c>
      <c r="E84" s="434" t="str">
        <f>+IFERROR(VLOOKUP(B84,'3-3R-CUPLI-CK4W75'!$B:$Z,13,0),0)</f>
        <v>2202006US-CUPLI1</v>
      </c>
      <c r="F84" s="433">
        <f t="shared" si="9"/>
        <v>144</v>
      </c>
      <c r="G84" s="433">
        <f>+IFERROR(VLOOKUP(B84,'3-3R-CUPLI-CK4W75'!$B:$Z,20,0),0)</f>
        <v>0</v>
      </c>
      <c r="H84" s="433">
        <f>+IFERROR(VLOOKUP(B84,'3-3R-CUPLI-CK4W75'!$B:$Z,21,0),0)</f>
        <v>0</v>
      </c>
      <c r="I84" s="433">
        <f>+IFERROR(VLOOKUP(B84,'3-3R-CUPLI-CK4W75'!$B:$Z,15,0),0)</f>
        <v>0</v>
      </c>
      <c r="J84" s="238">
        <f>+SUMIF('YEU CAU VAI CUTTING'!$I$10:$I$15,D84,'YEU CAU VAI CUTTING'!$D$10:$D$15)</f>
        <v>0</v>
      </c>
      <c r="K84" s="238">
        <f>+SUMIF('YEU CAU VAI CUTTING'!$I$10:$I$15,D84,'YEU CAU VAI CUTTING'!$E$10:$E$15)</f>
        <v>0</v>
      </c>
      <c r="L84" s="249">
        <f t="shared" si="7"/>
        <v>0</v>
      </c>
      <c r="M84" s="248">
        <f t="shared" si="8"/>
        <v>0</v>
      </c>
      <c r="N84" s="423" t="e">
        <f>+VLOOKUP(B84,WO!B:L,10,0)</f>
        <v>#N/A</v>
      </c>
      <c r="O84" s="207">
        <f>+WO!A12</f>
        <v>11</v>
      </c>
    </row>
    <row r="85" spans="1:15" s="152" customFormat="1">
      <c r="A85" s="152" t="s">
        <v>560</v>
      </c>
      <c r="B85" s="432">
        <f>+WO!B13</f>
        <v>0</v>
      </c>
      <c r="C85" s="433">
        <f>+IFERROR(VLOOKUP(B85,'3-3R-CUPLI-CK4W75'!$B:$Z,5,0),)</f>
        <v>0</v>
      </c>
      <c r="D85" s="434">
        <f>+IFERROR(VLOOKUP(B85,'3-3R-CUPLI-CK4W75'!$B:$Z,8,0),0)</f>
        <v>0</v>
      </c>
      <c r="E85" s="434" t="str">
        <f>+IFERROR(VLOOKUP(B85,'3-3R-CUPLI-CK4W75'!$B:$Z,13,0),0)</f>
        <v>2202006US-CUPLI1</v>
      </c>
      <c r="F85" s="433">
        <f t="shared" si="9"/>
        <v>144</v>
      </c>
      <c r="G85" s="433">
        <f>+IFERROR(VLOOKUP(B85,'3-3R-CUPLI-CK4W75'!$B:$Z,20,0),0)</f>
        <v>0</v>
      </c>
      <c r="H85" s="433">
        <f>+IFERROR(VLOOKUP(B85,'3-3R-CUPLI-CK4W75'!$B:$Z,21,0),0)</f>
        <v>0</v>
      </c>
      <c r="I85" s="433">
        <f>+IFERROR(VLOOKUP(B85,'3-3R-CUPLI-CK4W75'!$B:$Z,15,0),0)</f>
        <v>0</v>
      </c>
      <c r="J85" s="238">
        <f>+SUMIF('YEU CAU VAI CUTTING'!$I$10:$I$15,D85,'YEU CAU VAI CUTTING'!$D$10:$D$15)</f>
        <v>0</v>
      </c>
      <c r="K85" s="238">
        <f>+SUMIF('YEU CAU VAI CUTTING'!$I$10:$I$15,D85,'YEU CAU VAI CUTTING'!$E$10:$E$15)</f>
        <v>0</v>
      </c>
      <c r="L85" s="249">
        <f t="shared" si="7"/>
        <v>0</v>
      </c>
      <c r="M85" s="248">
        <f t="shared" si="8"/>
        <v>0</v>
      </c>
      <c r="N85" s="423" t="e">
        <f>+VLOOKUP(B85,WO!B:L,10,0)</f>
        <v>#N/A</v>
      </c>
      <c r="O85" s="207">
        <f>+WO!A13</f>
        <v>12</v>
      </c>
    </row>
    <row r="86" spans="1:15" s="152" customFormat="1">
      <c r="A86" s="152" t="s">
        <v>560</v>
      </c>
      <c r="B86" s="432">
        <f>+WO!B14</f>
        <v>0</v>
      </c>
      <c r="C86" s="433">
        <f>+IFERROR(VLOOKUP(B86,'3-3R-CUPLI-CK4W75'!$B:$Z,5,0),)</f>
        <v>0</v>
      </c>
      <c r="D86" s="434">
        <f>+IFERROR(VLOOKUP(B86,'3-3R-CUPLI-CK4W75'!$B:$Z,8,0),0)</f>
        <v>0</v>
      </c>
      <c r="E86" s="434" t="str">
        <f>+IFERROR(VLOOKUP(B86,'3-3R-CUPLI-CK4W75'!$B:$Z,13,0),0)</f>
        <v>2202006US-CUPLI1</v>
      </c>
      <c r="F86" s="433">
        <f t="shared" si="9"/>
        <v>144</v>
      </c>
      <c r="G86" s="433">
        <f>+IFERROR(VLOOKUP(B86,'3-3R-CUPLI-CK4W75'!$B:$Z,20,0),0)</f>
        <v>0</v>
      </c>
      <c r="H86" s="433">
        <f>+IFERROR(VLOOKUP(B86,'3-3R-CUPLI-CK4W75'!$B:$Z,21,0),0)</f>
        <v>0</v>
      </c>
      <c r="I86" s="433">
        <f>+IFERROR(VLOOKUP(B86,'3-3R-CUPLI-CK4W75'!$B:$Z,15,0),0)</f>
        <v>0</v>
      </c>
      <c r="J86" s="238">
        <f>+SUMIF('YEU CAU VAI CUTTING'!$I$10:$I$15,D86,'YEU CAU VAI CUTTING'!$D$10:$D$15)</f>
        <v>0</v>
      </c>
      <c r="K86" s="238">
        <f>+SUMIF('YEU CAU VAI CUTTING'!$I$10:$I$15,D86,'YEU CAU VAI CUTTING'!$E$10:$E$15)</f>
        <v>0</v>
      </c>
      <c r="L86" s="249">
        <f t="shared" si="7"/>
        <v>0</v>
      </c>
      <c r="M86" s="248">
        <f t="shared" si="8"/>
        <v>0</v>
      </c>
      <c r="N86" s="423" t="e">
        <f>+VLOOKUP(B86,WO!B:L,10,0)</f>
        <v>#N/A</v>
      </c>
      <c r="O86" s="207">
        <f>+WO!A14</f>
        <v>13</v>
      </c>
    </row>
    <row r="87" spans="1:15" s="152" customFormat="1">
      <c r="A87" s="152" t="s">
        <v>560</v>
      </c>
      <c r="B87" s="432">
        <f>+WO!B15</f>
        <v>0</v>
      </c>
      <c r="C87" s="433">
        <f>+IFERROR(VLOOKUP(B87,'3-3R-CUPLI-CK4W75'!$B:$Z,5,0),)</f>
        <v>0</v>
      </c>
      <c r="D87" s="434">
        <f>+IFERROR(VLOOKUP(B87,'3-3R-CUPLI-CK4W75'!$B:$Z,8,0),0)</f>
        <v>0</v>
      </c>
      <c r="E87" s="434" t="str">
        <f>+IFERROR(VLOOKUP(B87,'3-3R-CUPLI-CK4W75'!$B:$Z,13,0),0)</f>
        <v>2202006US-CUPLI1</v>
      </c>
      <c r="F87" s="433">
        <f t="shared" si="9"/>
        <v>144</v>
      </c>
      <c r="G87" s="433">
        <f>+IFERROR(VLOOKUP(B87,'3-3R-CUPLI-CK4W75'!$B:$Z,20,0),0)</f>
        <v>0</v>
      </c>
      <c r="H87" s="433">
        <f>+IFERROR(VLOOKUP(B87,'3-3R-CUPLI-CK4W75'!$B:$Z,21,0),0)</f>
        <v>0</v>
      </c>
      <c r="I87" s="433">
        <f>+IFERROR(VLOOKUP(B87,'3-3R-CUPLI-CK4W75'!$B:$Z,15,0),0)</f>
        <v>0</v>
      </c>
      <c r="J87" s="238">
        <f>+SUMIF('YEU CAU VAI CUTTING'!$I$10:$I$15,D87,'YEU CAU VAI CUTTING'!$D$10:$D$15)</f>
        <v>0</v>
      </c>
      <c r="K87" s="238">
        <f>+SUMIF('YEU CAU VAI CUTTING'!$I$10:$I$15,D87,'YEU CAU VAI CUTTING'!$E$10:$E$15)</f>
        <v>0</v>
      </c>
      <c r="L87" s="249">
        <f t="shared" si="7"/>
        <v>0</v>
      </c>
      <c r="M87" s="248">
        <f t="shared" si="8"/>
        <v>0</v>
      </c>
      <c r="N87" s="423" t="e">
        <f>+VLOOKUP(B87,WO!B:L,10,0)</f>
        <v>#N/A</v>
      </c>
      <c r="O87" s="207">
        <f>+WO!A15</f>
        <v>14</v>
      </c>
    </row>
    <row r="88" spans="1:15" s="152" customFormat="1">
      <c r="A88" s="152" t="s">
        <v>560</v>
      </c>
      <c r="B88" s="432">
        <f>+WO!B16</f>
        <v>0</v>
      </c>
      <c r="C88" s="433">
        <f>+IFERROR(VLOOKUP(B88,'3-3R-CUPLI-CK4W75'!$B:$Z,5,0),)</f>
        <v>0</v>
      </c>
      <c r="D88" s="434">
        <f>+IFERROR(VLOOKUP(B88,'3-3R-CUPLI-CK4W75'!$B:$Z,8,0),0)</f>
        <v>0</v>
      </c>
      <c r="E88" s="434" t="str">
        <f>+IFERROR(VLOOKUP(B88,'3-3R-CUPLI-CK4W75'!$B:$Z,13,0),0)</f>
        <v>2202006US-CUPLI1</v>
      </c>
      <c r="F88" s="433">
        <f t="shared" si="9"/>
        <v>144</v>
      </c>
      <c r="G88" s="433">
        <f>+IFERROR(VLOOKUP(B88,'3-3R-CUPLI-CK4W75'!$B:$Z,20,0),0)</f>
        <v>0</v>
      </c>
      <c r="H88" s="433">
        <f>+IFERROR(VLOOKUP(B88,'3-3R-CUPLI-CK4W75'!$B:$Z,21,0),0)</f>
        <v>0</v>
      </c>
      <c r="I88" s="433">
        <f>+IFERROR(VLOOKUP(B88,'3-3R-CUPLI-CK4W75'!$B:$Z,15,0),0)</f>
        <v>0</v>
      </c>
      <c r="J88" s="238">
        <f>+SUMIF('YEU CAU VAI CUTTING'!$I$10:$I$15,D88,'YEU CAU VAI CUTTING'!$D$10:$D$15)</f>
        <v>0</v>
      </c>
      <c r="K88" s="238">
        <f>+SUMIF('YEU CAU VAI CUTTING'!$I$10:$I$15,D88,'YEU CAU VAI CUTTING'!$E$10:$E$15)</f>
        <v>0</v>
      </c>
      <c r="L88" s="249">
        <f t="shared" si="7"/>
        <v>0</v>
      </c>
      <c r="M88" s="248">
        <f t="shared" si="8"/>
        <v>0</v>
      </c>
      <c r="N88" s="423" t="e">
        <f>+VLOOKUP(B88,WO!B:L,10,0)</f>
        <v>#N/A</v>
      </c>
      <c r="O88" s="207">
        <f>+WO!A16</f>
        <v>15</v>
      </c>
    </row>
    <row r="89" spans="1:15" s="152" customFormat="1">
      <c r="A89" s="152" t="s">
        <v>560</v>
      </c>
      <c r="B89" s="432">
        <f>+WO!B17</f>
        <v>0</v>
      </c>
      <c r="C89" s="433">
        <f>+IFERROR(VLOOKUP(B89,'3-3R-CUPLI-CK4W75'!$B:$Z,5,0),)</f>
        <v>0</v>
      </c>
      <c r="D89" s="434">
        <f>+IFERROR(VLOOKUP(B89,'3-3R-CUPLI-CK4W75'!$B:$Z,8,0),0)</f>
        <v>0</v>
      </c>
      <c r="E89" s="434" t="str">
        <f>+IFERROR(VLOOKUP(B89,'3-3R-CUPLI-CK4W75'!$B:$Z,13,0),0)</f>
        <v>2202006US-CUPLI1</v>
      </c>
      <c r="F89" s="433">
        <f t="shared" si="9"/>
        <v>144</v>
      </c>
      <c r="G89" s="433">
        <f>+IFERROR(VLOOKUP(B89,'3-3R-CUPLI-CK4W75'!$B:$Z,20,0),0)</f>
        <v>0</v>
      </c>
      <c r="H89" s="433">
        <f>+IFERROR(VLOOKUP(B89,'3-3R-CUPLI-CK4W75'!$B:$Z,21,0),0)</f>
        <v>0</v>
      </c>
      <c r="I89" s="433">
        <f>+IFERROR(VLOOKUP(B89,'3-3R-CUPLI-CK4W75'!$B:$Z,15,0),0)</f>
        <v>0</v>
      </c>
      <c r="J89" s="238">
        <f>+SUMIF('YEU CAU VAI CUTTING'!$I$10:$I$15,D89,'YEU CAU VAI CUTTING'!$D$10:$D$15)</f>
        <v>0</v>
      </c>
      <c r="K89" s="238">
        <f>+SUMIF('YEU CAU VAI CUTTING'!$I$10:$I$15,D89,'YEU CAU VAI CUTTING'!$E$10:$E$15)</f>
        <v>0</v>
      </c>
      <c r="L89" s="249">
        <f t="shared" si="7"/>
        <v>0</v>
      </c>
      <c r="M89" s="248">
        <f t="shared" si="8"/>
        <v>0</v>
      </c>
      <c r="N89" s="423" t="e">
        <f>+VLOOKUP(B89,WO!B:L,10,0)</f>
        <v>#N/A</v>
      </c>
      <c r="O89" s="207">
        <f>+WO!A17</f>
        <v>16</v>
      </c>
    </row>
    <row r="90" spans="1:15" s="152" customFormat="1">
      <c r="A90" s="152" t="s">
        <v>560</v>
      </c>
      <c r="B90" s="432">
        <f>+WO!B18</f>
        <v>0</v>
      </c>
      <c r="C90" s="433">
        <f>+IFERROR(VLOOKUP(B90,'3-3R-CUPLI-CK4W75'!$B:$Z,5,0),)</f>
        <v>0</v>
      </c>
      <c r="D90" s="434">
        <f>+IFERROR(VLOOKUP(B90,'3-3R-CUPLI-CK4W75'!$B:$Z,8,0),0)</f>
        <v>0</v>
      </c>
      <c r="E90" s="434" t="str">
        <f>+IFERROR(VLOOKUP(B90,'3-3R-CUPLI-CK4W75'!$B:$Z,13,0),0)</f>
        <v>2202006US-CUPLI1</v>
      </c>
      <c r="F90" s="433">
        <f t="shared" si="9"/>
        <v>144</v>
      </c>
      <c r="G90" s="433">
        <f>+IFERROR(VLOOKUP(B90,'3-3R-CUPLI-CK4W75'!$B:$Z,20,0),0)</f>
        <v>0</v>
      </c>
      <c r="H90" s="433">
        <f>+IFERROR(VLOOKUP(B90,'3-3R-CUPLI-CK4W75'!$B:$Z,21,0),0)</f>
        <v>0</v>
      </c>
      <c r="I90" s="433">
        <f>+IFERROR(VLOOKUP(B90,'3-3R-CUPLI-CK4W75'!$B:$Z,15,0),0)</f>
        <v>0</v>
      </c>
      <c r="J90" s="238">
        <f>+SUMIF('YEU CAU VAI CUTTING'!$I$10:$I$15,D90,'YEU CAU VAI CUTTING'!$D$10:$D$15)</f>
        <v>0</v>
      </c>
      <c r="K90" s="238">
        <f>+SUMIF('YEU CAU VAI CUTTING'!$I$10:$I$15,D90,'YEU CAU VAI CUTTING'!$E$10:$E$15)</f>
        <v>0</v>
      </c>
      <c r="L90" s="249">
        <f t="shared" si="7"/>
        <v>0</v>
      </c>
      <c r="M90" s="248">
        <f t="shared" si="8"/>
        <v>0</v>
      </c>
      <c r="N90" s="423" t="e">
        <f>+VLOOKUP(B90,WO!B:L,10,0)</f>
        <v>#N/A</v>
      </c>
      <c r="O90" s="207">
        <f>+WO!A18</f>
        <v>17</v>
      </c>
    </row>
    <row r="91" spans="1:15" s="152" customFormat="1">
      <c r="A91" s="152" t="s">
        <v>560</v>
      </c>
      <c r="B91" s="432">
        <f>+WO!B19</f>
        <v>0</v>
      </c>
      <c r="C91" s="433">
        <f>+IFERROR(VLOOKUP(B91,'3-3R-CUPLI-CK4W75'!$B:$Z,5,0),)</f>
        <v>0</v>
      </c>
      <c r="D91" s="434">
        <f>+IFERROR(VLOOKUP(B91,'3-3R-CUPLI-CK4W75'!$B:$Z,8,0),0)</f>
        <v>0</v>
      </c>
      <c r="E91" s="434" t="str">
        <f>+IFERROR(VLOOKUP(B91,'3-3R-CUPLI-CK4W75'!$B:$Z,13,0),0)</f>
        <v>2202006US-CUPLI1</v>
      </c>
      <c r="F91" s="433">
        <f t="shared" si="9"/>
        <v>144</v>
      </c>
      <c r="G91" s="433">
        <f>+IFERROR(VLOOKUP(B91,'3-3R-CUPLI-CK4W75'!$B:$Z,20,0),0)</f>
        <v>0</v>
      </c>
      <c r="H91" s="433">
        <f>+IFERROR(VLOOKUP(B91,'3-3R-CUPLI-CK4W75'!$B:$Z,21,0),0)</f>
        <v>0</v>
      </c>
      <c r="I91" s="433">
        <f>+IFERROR(VLOOKUP(B91,'3-3R-CUPLI-CK4W75'!$B:$Z,15,0),0)</f>
        <v>0</v>
      </c>
      <c r="J91" s="238">
        <f>+SUMIF('YEU CAU VAI CUTTING'!$I$10:$I$15,D91,'YEU CAU VAI CUTTING'!$D$10:$D$15)</f>
        <v>0</v>
      </c>
      <c r="K91" s="238">
        <f>+SUMIF('YEU CAU VAI CUTTING'!$I$10:$I$15,D91,'YEU CAU VAI CUTTING'!$E$10:$E$15)</f>
        <v>0</v>
      </c>
      <c r="L91" s="249">
        <f t="shared" si="7"/>
        <v>0</v>
      </c>
      <c r="M91" s="248">
        <f t="shared" si="8"/>
        <v>0</v>
      </c>
      <c r="N91" s="423" t="e">
        <f>+VLOOKUP(B91,WO!B:L,10,0)</f>
        <v>#N/A</v>
      </c>
      <c r="O91" s="207">
        <f>+WO!A19</f>
        <v>18</v>
      </c>
    </row>
    <row r="92" spans="1:15" s="152" customFormat="1">
      <c r="A92" s="152" t="s">
        <v>560</v>
      </c>
      <c r="B92" s="432">
        <f>+WO!B20</f>
        <v>0</v>
      </c>
      <c r="C92" s="433">
        <f>+IFERROR(VLOOKUP(B92,'3-3R-CUPLI-CK4W75'!$B:$Z,5,0),)</f>
        <v>0</v>
      </c>
      <c r="D92" s="434">
        <f>+IFERROR(VLOOKUP(B92,'3-3R-CUPLI-CK4W75'!$B:$Z,8,0),0)</f>
        <v>0</v>
      </c>
      <c r="E92" s="434" t="str">
        <f>+IFERROR(VLOOKUP(B92,'3-3R-CUPLI-CK4W75'!$B:$Z,13,0),0)</f>
        <v>2202006US-CUPLI1</v>
      </c>
      <c r="F92" s="433">
        <f t="shared" si="9"/>
        <v>144</v>
      </c>
      <c r="G92" s="433">
        <f>+IFERROR(VLOOKUP(B92,'3-3R-CUPLI-CK4W75'!$B:$Z,20,0),0)</f>
        <v>0</v>
      </c>
      <c r="H92" s="433">
        <f>+IFERROR(VLOOKUP(B92,'3-3R-CUPLI-CK4W75'!$B:$Z,21,0),0)</f>
        <v>0</v>
      </c>
      <c r="I92" s="433">
        <f>+IFERROR(VLOOKUP(B92,'3-3R-CUPLI-CK4W75'!$B:$Z,15,0),0)</f>
        <v>0</v>
      </c>
      <c r="J92" s="238">
        <f>+SUMIF('YEU CAU VAI CUTTING'!$I$10:$I$15,D92,'YEU CAU VAI CUTTING'!$D$10:$D$15)</f>
        <v>0</v>
      </c>
      <c r="K92" s="238">
        <f>+SUMIF('YEU CAU VAI CUTTING'!$I$10:$I$15,D92,'YEU CAU VAI CUTTING'!$E$10:$E$15)</f>
        <v>0</v>
      </c>
      <c r="L92" s="249">
        <f t="shared" si="7"/>
        <v>0</v>
      </c>
      <c r="M92" s="248">
        <f t="shared" si="8"/>
        <v>0</v>
      </c>
      <c r="N92" s="423" t="e">
        <f>+VLOOKUP(B92,WO!B:L,10,0)</f>
        <v>#N/A</v>
      </c>
      <c r="O92" s="207">
        <f>+WO!A20</f>
        <v>19</v>
      </c>
    </row>
    <row r="93" spans="1:15" s="152" customFormat="1">
      <c r="A93" s="152" t="s">
        <v>560</v>
      </c>
      <c r="B93" s="432">
        <f>+WO!B21</f>
        <v>0</v>
      </c>
      <c r="C93" s="433">
        <f>+IFERROR(VLOOKUP(B93,'3-3R-CUPLI-CK4W75'!$B:$Z,5,0),)</f>
        <v>0</v>
      </c>
      <c r="D93" s="434">
        <f>+IFERROR(VLOOKUP(B93,'3-3R-CUPLI-CK4W75'!$B:$Z,8,0),0)</f>
        <v>0</v>
      </c>
      <c r="E93" s="434" t="str">
        <f>+IFERROR(VLOOKUP(B93,'3-3R-CUPLI-CK4W75'!$B:$Z,13,0),0)</f>
        <v>2202006US-CUPLI1</v>
      </c>
      <c r="F93" s="433">
        <f t="shared" si="9"/>
        <v>144</v>
      </c>
      <c r="G93" s="433">
        <f>+IFERROR(VLOOKUP(B93,'3-3R-CUPLI-CK4W75'!$B:$Z,20,0),0)</f>
        <v>0</v>
      </c>
      <c r="H93" s="433">
        <f>+IFERROR(VLOOKUP(B93,'3-3R-CUPLI-CK4W75'!$B:$Z,21,0),0)</f>
        <v>0</v>
      </c>
      <c r="I93" s="433">
        <f>+IFERROR(VLOOKUP(B93,'3-3R-CUPLI-CK4W75'!$B:$Z,15,0),0)</f>
        <v>0</v>
      </c>
      <c r="J93" s="238">
        <f>+SUMIF('YEU CAU VAI CUTTING'!$I$10:$I$15,D93,'YEU CAU VAI CUTTING'!$D$10:$D$15)</f>
        <v>0</v>
      </c>
      <c r="K93" s="238">
        <f>+SUMIF('YEU CAU VAI CUTTING'!$I$10:$I$15,D93,'YEU CAU VAI CUTTING'!$E$10:$E$15)</f>
        <v>0</v>
      </c>
      <c r="L93" s="249">
        <f t="shared" si="7"/>
        <v>0</v>
      </c>
      <c r="M93" s="248">
        <f t="shared" si="8"/>
        <v>0</v>
      </c>
      <c r="N93" s="423" t="e">
        <f>+VLOOKUP(B93,WO!B:L,10,0)</f>
        <v>#N/A</v>
      </c>
      <c r="O93" s="207">
        <f>+WO!A21</f>
        <v>20</v>
      </c>
    </row>
    <row r="94" spans="1:15" s="152" customFormat="1">
      <c r="A94" s="152" t="s">
        <v>560</v>
      </c>
      <c r="B94" s="432">
        <f>+WO!B22</f>
        <v>0</v>
      </c>
      <c r="C94" s="433">
        <f>+IFERROR(VLOOKUP(B94,'3-3R-CUPLI-CK4W75'!$B:$Z,5,0),)</f>
        <v>0</v>
      </c>
      <c r="D94" s="434">
        <f>+IFERROR(VLOOKUP(B94,'3-3R-CUPLI-CK4W75'!$B:$Z,8,0),0)</f>
        <v>0</v>
      </c>
      <c r="E94" s="434" t="str">
        <f>+IFERROR(VLOOKUP(B94,'3-3R-CUPLI-CK4W75'!$B:$Z,13,0),0)</f>
        <v>2202006US-CUPLI1</v>
      </c>
      <c r="F94" s="433">
        <f t="shared" si="9"/>
        <v>144</v>
      </c>
      <c r="G94" s="433">
        <f>+IFERROR(VLOOKUP(B94,'3-3R-CUPLI-CK4W75'!$B:$Z,20,0),0)</f>
        <v>0</v>
      </c>
      <c r="H94" s="433">
        <f>+IFERROR(VLOOKUP(B94,'3-3R-CUPLI-CK4W75'!$B:$Z,21,0),0)</f>
        <v>0</v>
      </c>
      <c r="I94" s="433">
        <f>+IFERROR(VLOOKUP(B94,'3-3R-CUPLI-CK4W75'!$B:$Z,15,0),0)</f>
        <v>0</v>
      </c>
      <c r="J94" s="238">
        <f>+SUMIF('YEU CAU VAI CUTTING'!$I$10:$I$15,D94,'YEU CAU VAI CUTTING'!$D$10:$D$15)</f>
        <v>0</v>
      </c>
      <c r="K94" s="238">
        <f>+SUMIF('YEU CAU VAI CUTTING'!$I$10:$I$15,D94,'YEU CAU VAI CUTTING'!$E$10:$E$15)</f>
        <v>0</v>
      </c>
      <c r="L94" s="249">
        <f t="shared" si="7"/>
        <v>0</v>
      </c>
      <c r="M94" s="248">
        <f t="shared" si="8"/>
        <v>0</v>
      </c>
      <c r="N94" s="423" t="e">
        <f>+VLOOKUP(B94,WO!B:L,10,0)</f>
        <v>#N/A</v>
      </c>
      <c r="O94" s="207">
        <f>+WO!A22</f>
        <v>21</v>
      </c>
    </row>
    <row r="95" spans="1:15" s="152" customFormat="1">
      <c r="A95" s="152" t="s">
        <v>560</v>
      </c>
      <c r="B95" s="432">
        <f>+WO!B23</f>
        <v>0</v>
      </c>
      <c r="C95" s="433">
        <f>+IFERROR(VLOOKUP(B95,'3-3R-CUPLI-CK4W75'!$B:$Z,5,0),)</f>
        <v>0</v>
      </c>
      <c r="D95" s="434">
        <f>+IFERROR(VLOOKUP(B95,'3-3R-CUPLI-CK4W75'!$B:$Z,8,0),0)</f>
        <v>0</v>
      </c>
      <c r="E95" s="434" t="str">
        <f>+IFERROR(VLOOKUP(B95,'3-3R-CUPLI-CK4W75'!$B:$Z,13,0),0)</f>
        <v>2202006US-CUPLI1</v>
      </c>
      <c r="F95" s="433">
        <f t="shared" si="9"/>
        <v>144</v>
      </c>
      <c r="G95" s="433">
        <f>+IFERROR(VLOOKUP(B95,'3-3R-CUPLI-CK4W75'!$B:$Z,20,0),0)</f>
        <v>0</v>
      </c>
      <c r="H95" s="433">
        <f>+IFERROR(VLOOKUP(B95,'3-3R-CUPLI-CK4W75'!$B:$Z,21,0),0)</f>
        <v>0</v>
      </c>
      <c r="I95" s="433">
        <f>+IFERROR(VLOOKUP(B95,'3-3R-CUPLI-CK4W75'!$B:$Z,15,0),0)</f>
        <v>0</v>
      </c>
      <c r="J95" s="238">
        <f>+SUMIF('YEU CAU VAI CUTTING'!$I$10:$I$15,D95,'YEU CAU VAI CUTTING'!$D$10:$D$15)</f>
        <v>0</v>
      </c>
      <c r="K95" s="238">
        <f>+SUMIF('YEU CAU VAI CUTTING'!$I$10:$I$15,D95,'YEU CAU VAI CUTTING'!$E$10:$E$15)</f>
        <v>0</v>
      </c>
      <c r="L95" s="249">
        <f t="shared" si="7"/>
        <v>0</v>
      </c>
      <c r="M95" s="248">
        <f t="shared" si="8"/>
        <v>0</v>
      </c>
      <c r="N95" s="423" t="e">
        <f>+VLOOKUP(B95,WO!B:L,10,0)</f>
        <v>#N/A</v>
      </c>
      <c r="O95" s="207">
        <f>+WO!A23</f>
        <v>22</v>
      </c>
    </row>
    <row r="96" spans="1:15" s="152" customFormat="1">
      <c r="A96" s="152" t="s">
        <v>560</v>
      </c>
      <c r="B96" s="432">
        <f>+WO!B24</f>
        <v>0</v>
      </c>
      <c r="C96" s="433">
        <f>+IFERROR(VLOOKUP(B96,'3-3R-CUPLI-CK4W75'!$B:$Z,5,0),)</f>
        <v>0</v>
      </c>
      <c r="D96" s="434">
        <f>+IFERROR(VLOOKUP(B96,'3-3R-CUPLI-CK4W75'!$B:$Z,8,0),0)</f>
        <v>0</v>
      </c>
      <c r="E96" s="434" t="str">
        <f>+IFERROR(VLOOKUP(B96,'3-3R-CUPLI-CK4W75'!$B:$Z,13,0),0)</f>
        <v>2202006US-CUPLI1</v>
      </c>
      <c r="F96" s="433">
        <f t="shared" si="9"/>
        <v>144</v>
      </c>
      <c r="G96" s="433">
        <f>+IFERROR(VLOOKUP(B96,'3-3R-CUPLI-CK4W75'!$B:$Z,20,0),0)</f>
        <v>0</v>
      </c>
      <c r="H96" s="433">
        <f>+IFERROR(VLOOKUP(B96,'3-3R-CUPLI-CK4W75'!$B:$Z,21,0),0)</f>
        <v>0</v>
      </c>
      <c r="I96" s="433">
        <f>+IFERROR(VLOOKUP(B96,'3-3R-CUPLI-CK4W75'!$B:$Z,15,0),0)</f>
        <v>0</v>
      </c>
      <c r="J96" s="238">
        <f>+SUMIF('YEU CAU VAI CUTTING'!$I$10:$I$15,D96,'YEU CAU VAI CUTTING'!$D$10:$D$15)</f>
        <v>0</v>
      </c>
      <c r="K96" s="238">
        <f>+SUMIF('YEU CAU VAI CUTTING'!$I$10:$I$15,D96,'YEU CAU VAI CUTTING'!$E$10:$E$15)</f>
        <v>0</v>
      </c>
      <c r="L96" s="249">
        <f t="shared" si="7"/>
        <v>0</v>
      </c>
      <c r="M96" s="248">
        <f t="shared" si="8"/>
        <v>0</v>
      </c>
      <c r="N96" s="423" t="e">
        <f>+VLOOKUP(B96,WO!B:L,10,0)</f>
        <v>#N/A</v>
      </c>
      <c r="O96" s="207">
        <f>+WO!A24</f>
        <v>23</v>
      </c>
    </row>
    <row r="97" spans="1:15" s="152" customFormat="1">
      <c r="A97" s="152" t="s">
        <v>560</v>
      </c>
      <c r="B97" s="432">
        <f>+WO!B25</f>
        <v>0</v>
      </c>
      <c r="C97" s="433">
        <f>+IFERROR(VLOOKUP(B97,'3-3R-CUPLI-CK4W75'!$B:$Z,5,0),)</f>
        <v>0</v>
      </c>
      <c r="D97" s="434">
        <f>+IFERROR(VLOOKUP(B97,'3-3R-CUPLI-CK4W75'!$B:$Z,8,0),0)</f>
        <v>0</v>
      </c>
      <c r="E97" s="434" t="str">
        <f>+IFERROR(VLOOKUP(B97,'3-3R-CUPLI-CK4W75'!$B:$Z,13,0),0)</f>
        <v>2202006US-CUPLI1</v>
      </c>
      <c r="F97" s="433">
        <f t="shared" si="9"/>
        <v>144</v>
      </c>
      <c r="G97" s="433">
        <f>+IFERROR(VLOOKUP(B97,'3-3R-CUPLI-CK4W75'!$B:$Z,20,0),0)</f>
        <v>0</v>
      </c>
      <c r="H97" s="433">
        <f>+IFERROR(VLOOKUP(B97,'3-3R-CUPLI-CK4W75'!$B:$Z,21,0),0)</f>
        <v>0</v>
      </c>
      <c r="I97" s="433">
        <f>+IFERROR(VLOOKUP(B97,'3-3R-CUPLI-CK4W75'!$B:$Z,15,0),0)</f>
        <v>0</v>
      </c>
      <c r="J97" s="238">
        <f>+SUMIF('YEU CAU VAI CUTTING'!$I$10:$I$15,D97,'YEU CAU VAI CUTTING'!$D$10:$D$15)</f>
        <v>0</v>
      </c>
      <c r="K97" s="238">
        <f>+SUMIF('YEU CAU VAI CUTTING'!$I$10:$I$15,D97,'YEU CAU VAI CUTTING'!$E$10:$E$15)</f>
        <v>0</v>
      </c>
      <c r="L97" s="249">
        <f t="shared" si="7"/>
        <v>0</v>
      </c>
      <c r="M97" s="248">
        <f t="shared" si="8"/>
        <v>0</v>
      </c>
      <c r="N97" s="423" t="e">
        <f>+VLOOKUP(B97,WO!B:L,10,0)</f>
        <v>#N/A</v>
      </c>
      <c r="O97" s="207">
        <f>+WO!A25</f>
        <v>24</v>
      </c>
    </row>
    <row r="98" spans="1:15" s="152" customFormat="1">
      <c r="A98" s="152" t="s">
        <v>560</v>
      </c>
      <c r="B98" s="432">
        <f>+WO!B26</f>
        <v>0</v>
      </c>
      <c r="C98" s="433">
        <f>+IFERROR(VLOOKUP(B98,'3-3R-CUPLI-CK4W75'!$B:$Z,5,0),)</f>
        <v>0</v>
      </c>
      <c r="D98" s="434">
        <f>+IFERROR(VLOOKUP(B98,'3-3R-CUPLI-CK4W75'!$B:$Z,8,0),0)</f>
        <v>0</v>
      </c>
      <c r="E98" s="434" t="str">
        <f>+IFERROR(VLOOKUP(B98,'3-3R-CUPLI-CK4W75'!$B:$Z,13,0),0)</f>
        <v>2202006US-CUPLI1</v>
      </c>
      <c r="F98" s="433">
        <f t="shared" si="9"/>
        <v>144</v>
      </c>
      <c r="G98" s="433">
        <f>+IFERROR(VLOOKUP(B98,'3-3R-CUPLI-CK4W75'!$B:$Z,20,0),0)</f>
        <v>0</v>
      </c>
      <c r="H98" s="433">
        <f>+IFERROR(VLOOKUP(B98,'3-3R-CUPLI-CK4W75'!$B:$Z,21,0),0)</f>
        <v>0</v>
      </c>
      <c r="I98" s="433">
        <f>+IFERROR(VLOOKUP(B98,'3-3R-CUPLI-CK4W75'!$B:$Z,15,0),0)</f>
        <v>0</v>
      </c>
      <c r="J98" s="238">
        <f>+SUMIF('YEU CAU VAI CUTTING'!$I$10:$I$15,D98,'YEU CAU VAI CUTTING'!$D$10:$D$15)</f>
        <v>0</v>
      </c>
      <c r="K98" s="238">
        <f>+SUMIF('YEU CAU VAI CUTTING'!$I$10:$I$15,D98,'YEU CAU VAI CUTTING'!$E$10:$E$15)</f>
        <v>0</v>
      </c>
      <c r="L98" s="249">
        <f t="shared" si="7"/>
        <v>0</v>
      </c>
      <c r="M98" s="248">
        <f t="shared" si="8"/>
        <v>0</v>
      </c>
      <c r="N98" s="423" t="e">
        <f>+VLOOKUP(B98,WO!B:L,10,0)</f>
        <v>#N/A</v>
      </c>
      <c r="O98" s="207">
        <f>+WO!A26</f>
        <v>25</v>
      </c>
    </row>
    <row r="99" spans="1:15" s="152" customFormat="1">
      <c r="A99" s="152" t="s">
        <v>560</v>
      </c>
      <c r="B99" s="432">
        <f>+WO!B27</f>
        <v>0</v>
      </c>
      <c r="C99" s="433">
        <f>+IFERROR(VLOOKUP(B99,'3-3R-CUPLI-CK4W75'!$B:$Z,5,0),)</f>
        <v>0</v>
      </c>
      <c r="D99" s="434">
        <f>+IFERROR(VLOOKUP(B99,'3-3R-CUPLI-CK4W75'!$B:$Z,8,0),0)</f>
        <v>0</v>
      </c>
      <c r="E99" s="434" t="str">
        <f>+IFERROR(VLOOKUP(B99,'3-3R-CUPLI-CK4W75'!$B:$Z,13,0),0)</f>
        <v>2202006US-CUPLI1</v>
      </c>
      <c r="F99" s="433">
        <f t="shared" si="9"/>
        <v>144</v>
      </c>
      <c r="G99" s="433">
        <f>+IFERROR(VLOOKUP(B99,'3-3R-CUPLI-CK4W75'!$B:$Z,20,0),0)</f>
        <v>0</v>
      </c>
      <c r="H99" s="433">
        <f>+IFERROR(VLOOKUP(B99,'3-3R-CUPLI-CK4W75'!$B:$Z,21,0),0)</f>
        <v>0</v>
      </c>
      <c r="I99" s="433">
        <f>+IFERROR(VLOOKUP(B99,'3-3R-CUPLI-CK4W75'!$B:$Z,15,0),0)</f>
        <v>0</v>
      </c>
      <c r="J99" s="238">
        <f>+SUMIF('YEU CAU VAI CUTTING'!$I$10:$I$15,D99,'YEU CAU VAI CUTTING'!$D$10:$D$15)</f>
        <v>0</v>
      </c>
      <c r="K99" s="238">
        <f>+SUMIF('YEU CAU VAI CUTTING'!$I$10:$I$15,D99,'YEU CAU VAI CUTTING'!$E$10:$E$15)</f>
        <v>0</v>
      </c>
      <c r="L99" s="249">
        <f t="shared" si="7"/>
        <v>0</v>
      </c>
      <c r="M99" s="248">
        <f t="shared" si="8"/>
        <v>0</v>
      </c>
      <c r="N99" s="423" t="e">
        <f>+VLOOKUP(B99,WO!B:L,10,0)</f>
        <v>#N/A</v>
      </c>
      <c r="O99" s="207">
        <f>+WO!A27</f>
        <v>26</v>
      </c>
    </row>
    <row r="100" spans="1:15" s="152" customFormat="1">
      <c r="A100" s="152" t="s">
        <v>560</v>
      </c>
      <c r="B100" s="432">
        <f>+WO!B28</f>
        <v>0</v>
      </c>
      <c r="C100" s="433">
        <f>+IFERROR(VLOOKUP(B100,'3-3R-CUPLI-CK4W75'!$B:$Z,5,0),)</f>
        <v>0</v>
      </c>
      <c r="D100" s="434">
        <f>+IFERROR(VLOOKUP(B100,'3-3R-CUPLI-CK4W75'!$B:$Z,8,0),0)</f>
        <v>0</v>
      </c>
      <c r="E100" s="434" t="str">
        <f>+IFERROR(VLOOKUP(B100,'3-3R-CUPLI-CK4W75'!$B:$Z,13,0),0)</f>
        <v>2202006US-CUPLI1</v>
      </c>
      <c r="F100" s="433">
        <f t="shared" si="9"/>
        <v>144</v>
      </c>
      <c r="G100" s="433">
        <f>+IFERROR(VLOOKUP(B100,'3-3R-CUPLI-CK4W75'!$B:$Z,20,0),0)</f>
        <v>0</v>
      </c>
      <c r="H100" s="433">
        <f>+IFERROR(VLOOKUP(B100,'3-3R-CUPLI-CK4W75'!$B:$Z,21,0),0)</f>
        <v>0</v>
      </c>
      <c r="I100" s="433">
        <f>+IFERROR(VLOOKUP(B100,'3-3R-CUPLI-CK4W75'!$B:$Z,15,0),0)</f>
        <v>0</v>
      </c>
      <c r="J100" s="238">
        <f>+SUMIF('YEU CAU VAI CUTTING'!$I$10:$I$15,D100,'YEU CAU VAI CUTTING'!$D$10:$D$15)</f>
        <v>0</v>
      </c>
      <c r="K100" s="238">
        <f>+SUMIF('YEU CAU VAI CUTTING'!$I$10:$I$15,D100,'YEU CAU VAI CUTTING'!$E$10:$E$15)</f>
        <v>0</v>
      </c>
      <c r="L100" s="249">
        <f t="shared" si="7"/>
        <v>0</v>
      </c>
      <c r="M100" s="248">
        <f t="shared" si="8"/>
        <v>0</v>
      </c>
      <c r="N100" s="423" t="e">
        <f>+VLOOKUP(B100,WO!B:L,10,0)</f>
        <v>#N/A</v>
      </c>
      <c r="O100" s="207">
        <f>+WO!A28</f>
        <v>27</v>
      </c>
    </row>
    <row r="101" spans="1:15" s="152" customFormat="1">
      <c r="A101" s="152" t="s">
        <v>560</v>
      </c>
      <c r="B101" s="432">
        <f>+WO!B29</f>
        <v>0</v>
      </c>
      <c r="C101" s="433">
        <f>+IFERROR(VLOOKUP(B101,'3-3R-CUPLI-CK4W75'!$B:$Z,5,0),)</f>
        <v>0</v>
      </c>
      <c r="D101" s="434">
        <f>+IFERROR(VLOOKUP(B101,'3-3R-CUPLI-CK4W75'!$B:$Z,8,0),0)</f>
        <v>0</v>
      </c>
      <c r="E101" s="434" t="str">
        <f>+IFERROR(VLOOKUP(B101,'3-3R-CUPLI-CK4W75'!$B:$Z,13,0),0)</f>
        <v>2202006US-CUPLI1</v>
      </c>
      <c r="F101" s="433">
        <f t="shared" si="9"/>
        <v>144</v>
      </c>
      <c r="G101" s="433">
        <f>+IFERROR(VLOOKUP(B101,'3-3R-CUPLI-CK4W75'!$B:$Z,20,0),0)</f>
        <v>0</v>
      </c>
      <c r="H101" s="433">
        <f>+IFERROR(VLOOKUP(B101,'3-3R-CUPLI-CK4W75'!$B:$Z,21,0),0)</f>
        <v>0</v>
      </c>
      <c r="I101" s="433">
        <f>+IFERROR(VLOOKUP(B101,'3-3R-CUPLI-CK4W75'!$B:$Z,15,0),0)</f>
        <v>0</v>
      </c>
      <c r="J101" s="238">
        <f>+SUMIF('YEU CAU VAI CUTTING'!$I$10:$I$15,D101,'YEU CAU VAI CUTTING'!$D$10:$D$15)</f>
        <v>0</v>
      </c>
      <c r="K101" s="238">
        <f>+SUMIF('YEU CAU VAI CUTTING'!$I$10:$I$15,D101,'YEU CAU VAI CUTTING'!$E$10:$E$15)</f>
        <v>0</v>
      </c>
      <c r="L101" s="249">
        <f t="shared" si="7"/>
        <v>0</v>
      </c>
      <c r="M101" s="248">
        <f t="shared" si="8"/>
        <v>0</v>
      </c>
      <c r="N101" s="423" t="e">
        <f>+VLOOKUP(B101,WO!B:L,10,0)</f>
        <v>#N/A</v>
      </c>
      <c r="O101" s="207">
        <f>+WO!A29</f>
        <v>28</v>
      </c>
    </row>
    <row r="102" spans="1:15" s="152" customFormat="1">
      <c r="A102" s="152" t="s">
        <v>560</v>
      </c>
      <c r="B102" s="432">
        <f>+WO!B30</f>
        <v>0</v>
      </c>
      <c r="C102" s="433">
        <f>+IFERROR(VLOOKUP(B102,'3-3R-CUPLI-CK4W75'!$B:$Z,5,0),)</f>
        <v>0</v>
      </c>
      <c r="D102" s="434">
        <f>+IFERROR(VLOOKUP(B102,'3-3R-CUPLI-CK4W75'!$B:$Z,8,0),0)</f>
        <v>0</v>
      </c>
      <c r="E102" s="434" t="str">
        <f>+IFERROR(VLOOKUP(B102,'3-3R-CUPLI-CK4W75'!$B:$Z,13,0),0)</f>
        <v>2202006US-CUPLI1</v>
      </c>
      <c r="F102" s="433">
        <f t="shared" si="9"/>
        <v>144</v>
      </c>
      <c r="G102" s="433">
        <f>+IFERROR(VLOOKUP(B102,'3-3R-CUPLI-CK4W75'!$B:$Z,20,0),0)</f>
        <v>0</v>
      </c>
      <c r="H102" s="433">
        <f>+IFERROR(VLOOKUP(B102,'3-3R-CUPLI-CK4W75'!$B:$Z,21,0),0)</f>
        <v>0</v>
      </c>
      <c r="I102" s="433">
        <f>+IFERROR(VLOOKUP(B102,'3-3R-CUPLI-CK4W75'!$B:$Z,15,0),0)</f>
        <v>0</v>
      </c>
      <c r="J102" s="238">
        <f>+SUMIF('YEU CAU VAI CUTTING'!$I$10:$I$15,D102,'YEU CAU VAI CUTTING'!$D$10:$D$15)</f>
        <v>0</v>
      </c>
      <c r="K102" s="238">
        <f>+SUMIF('YEU CAU VAI CUTTING'!$I$10:$I$15,D102,'YEU CAU VAI CUTTING'!$E$10:$E$15)</f>
        <v>0</v>
      </c>
      <c r="L102" s="249">
        <f t="shared" si="7"/>
        <v>0</v>
      </c>
      <c r="M102" s="248">
        <f t="shared" si="8"/>
        <v>0</v>
      </c>
      <c r="N102" s="423" t="e">
        <f>+VLOOKUP(B102,WO!B:L,10,0)</f>
        <v>#N/A</v>
      </c>
      <c r="O102" s="207">
        <f>+WO!A30</f>
        <v>29</v>
      </c>
    </row>
    <row r="103" spans="1:15" s="152" customFormat="1">
      <c r="A103" s="152" t="s">
        <v>560</v>
      </c>
      <c r="B103" s="432">
        <f>+WO!B31</f>
        <v>0</v>
      </c>
      <c r="C103" s="433">
        <f>+IFERROR(VLOOKUP(B103,'3-3R-CUPLI-CK4W75'!$B:$Z,5,0),)</f>
        <v>0</v>
      </c>
      <c r="D103" s="434">
        <f>+IFERROR(VLOOKUP(B103,'3-3R-CUPLI-CK4W75'!$B:$Z,8,0),0)</f>
        <v>0</v>
      </c>
      <c r="E103" s="434" t="str">
        <f>+IFERROR(VLOOKUP(B103,'3-3R-CUPLI-CK4W75'!$B:$Z,13,0),0)</f>
        <v>2202006US-CUPLI1</v>
      </c>
      <c r="F103" s="433">
        <f t="shared" si="9"/>
        <v>144</v>
      </c>
      <c r="G103" s="433">
        <f>+IFERROR(VLOOKUP(B103,'3-3R-CUPLI-CK4W75'!$B:$Z,20,0),0)</f>
        <v>0</v>
      </c>
      <c r="H103" s="433">
        <f>+IFERROR(VLOOKUP(B103,'3-3R-CUPLI-CK4W75'!$B:$Z,21,0),0)</f>
        <v>0</v>
      </c>
      <c r="I103" s="433">
        <f>+IFERROR(VLOOKUP(B103,'3-3R-CUPLI-CK4W75'!$B:$Z,15,0),0)</f>
        <v>0</v>
      </c>
      <c r="J103" s="238">
        <f>+SUMIF('YEU CAU VAI CUTTING'!$I$10:$I$15,D103,'YEU CAU VAI CUTTING'!$D$10:$D$15)</f>
        <v>0</v>
      </c>
      <c r="K103" s="238">
        <f>+SUMIF('YEU CAU VAI CUTTING'!$I$10:$I$15,D103,'YEU CAU VAI CUTTING'!$E$10:$E$15)</f>
        <v>0</v>
      </c>
      <c r="L103" s="249">
        <f t="shared" si="7"/>
        <v>0</v>
      </c>
      <c r="M103" s="248">
        <f t="shared" si="8"/>
        <v>0</v>
      </c>
      <c r="N103" s="423" t="e">
        <f>+VLOOKUP(B103,WO!B:L,10,0)</f>
        <v>#N/A</v>
      </c>
      <c r="O103" s="207">
        <f>+WO!A31</f>
        <v>30</v>
      </c>
    </row>
    <row r="104" spans="1:15" s="152" customFormat="1">
      <c r="A104" s="152" t="s">
        <v>560</v>
      </c>
      <c r="B104" s="432">
        <f>+WO!B32</f>
        <v>0</v>
      </c>
      <c r="C104" s="433">
        <f>+IFERROR(VLOOKUP(B104,'3-3R-CUPLI-CK4W75'!$B:$Z,5,0),)</f>
        <v>0</v>
      </c>
      <c r="D104" s="434">
        <f>+IFERROR(VLOOKUP(B104,'3-3R-CUPLI-CK4W75'!$B:$Z,8,0),0)</f>
        <v>0</v>
      </c>
      <c r="E104" s="434" t="str">
        <f>+IFERROR(VLOOKUP(B104,'3-3R-CUPLI-CK4W75'!$B:$Z,13,0),0)</f>
        <v>2202006US-CUPLI1</v>
      </c>
      <c r="F104" s="433">
        <f t="shared" si="9"/>
        <v>144</v>
      </c>
      <c r="G104" s="433">
        <f>+IFERROR(VLOOKUP(B104,'3-3R-CUPLI-CK4W75'!$B:$Z,20,0),0)</f>
        <v>0</v>
      </c>
      <c r="H104" s="433">
        <f>+IFERROR(VLOOKUP(B104,'3-3R-CUPLI-CK4W75'!$B:$Z,21,0),0)</f>
        <v>0</v>
      </c>
      <c r="I104" s="433">
        <f>+IFERROR(VLOOKUP(B104,'3-3R-CUPLI-CK4W75'!$B:$Z,15,0),0)</f>
        <v>0</v>
      </c>
      <c r="J104" s="238">
        <f>+SUMIF('YEU CAU VAI CUTTING'!$I$10:$I$15,D104,'YEU CAU VAI CUTTING'!$D$10:$D$15)</f>
        <v>0</v>
      </c>
      <c r="K104" s="238">
        <f>+SUMIF('YEU CAU VAI CUTTING'!$I$10:$I$15,D104,'YEU CAU VAI CUTTING'!$E$10:$E$15)</f>
        <v>0</v>
      </c>
      <c r="L104" s="249">
        <f t="shared" si="7"/>
        <v>0</v>
      </c>
      <c r="M104" s="248">
        <f t="shared" si="8"/>
        <v>0</v>
      </c>
      <c r="N104" s="423" t="e">
        <f>+VLOOKUP(B104,WO!B:L,10,0)</f>
        <v>#N/A</v>
      </c>
      <c r="O104" s="207">
        <f>+WO!A32</f>
        <v>31</v>
      </c>
    </row>
    <row r="105" spans="1:15" s="152" customFormat="1">
      <c r="A105" s="152" t="s">
        <v>560</v>
      </c>
      <c r="B105" s="432">
        <f>+WO!B33</f>
        <v>0</v>
      </c>
      <c r="C105" s="433">
        <f>+IFERROR(VLOOKUP(B105,'3-3R-CUPLI-CK4W75'!$B:$Z,5,0),)</f>
        <v>0</v>
      </c>
      <c r="D105" s="434">
        <f>+IFERROR(VLOOKUP(B105,'3-3R-CUPLI-CK4W75'!$B:$Z,8,0),0)</f>
        <v>0</v>
      </c>
      <c r="E105" s="434" t="str">
        <f>+IFERROR(VLOOKUP(B105,'3-3R-CUPLI-CK4W75'!$B:$Z,13,0),0)</f>
        <v>2202006US-CUPLI1</v>
      </c>
      <c r="F105" s="433">
        <f t="shared" si="9"/>
        <v>144</v>
      </c>
      <c r="G105" s="433">
        <f>+IFERROR(VLOOKUP(B105,'3-3R-CUPLI-CK4W75'!$B:$Z,20,0),0)</f>
        <v>0</v>
      </c>
      <c r="H105" s="433">
        <f>+IFERROR(VLOOKUP(B105,'3-3R-CUPLI-CK4W75'!$B:$Z,21,0),0)</f>
        <v>0</v>
      </c>
      <c r="I105" s="433">
        <f>+IFERROR(VLOOKUP(B105,'3-3R-CUPLI-CK4W75'!$B:$Z,15,0),0)</f>
        <v>0</v>
      </c>
      <c r="J105" s="238">
        <f>+SUMIF('YEU CAU VAI CUTTING'!$I$10:$I$15,D105,'YEU CAU VAI CUTTING'!$D$10:$D$15)</f>
        <v>0</v>
      </c>
      <c r="K105" s="238">
        <f>+SUMIF('YEU CAU VAI CUTTING'!$I$10:$I$15,D105,'YEU CAU VAI CUTTING'!$E$10:$E$15)</f>
        <v>0</v>
      </c>
      <c r="L105" s="249">
        <f t="shared" si="7"/>
        <v>0</v>
      </c>
      <c r="M105" s="248">
        <f t="shared" si="8"/>
        <v>0</v>
      </c>
      <c r="N105" s="423" t="e">
        <f>+VLOOKUP(B105,WO!B:L,10,0)</f>
        <v>#N/A</v>
      </c>
      <c r="O105" s="207">
        <f>+WO!A33</f>
        <v>32</v>
      </c>
    </row>
    <row r="106" spans="1:15" s="152" customFormat="1">
      <c r="A106" s="152" t="s">
        <v>560</v>
      </c>
      <c r="B106" s="432">
        <f>+WO!B34</f>
        <v>0</v>
      </c>
      <c r="C106" s="433">
        <f>+IFERROR(VLOOKUP(B106,'3-3R-CUPLI-CK4W75'!$B:$Z,5,0),)</f>
        <v>0</v>
      </c>
      <c r="D106" s="434">
        <f>+IFERROR(VLOOKUP(B106,'3-3R-CUPLI-CK4W75'!$B:$Z,8,0),0)</f>
        <v>0</v>
      </c>
      <c r="E106" s="434" t="str">
        <f>+IFERROR(VLOOKUP(B106,'3-3R-CUPLI-CK4W75'!$B:$Z,13,0),0)</f>
        <v>2202006US-CUPLI1</v>
      </c>
      <c r="F106" s="433">
        <f t="shared" si="9"/>
        <v>144</v>
      </c>
      <c r="G106" s="433">
        <f>+IFERROR(VLOOKUP(B106,'3-3R-CUPLI-CK4W75'!$B:$Z,20,0),0)</f>
        <v>0</v>
      </c>
      <c r="H106" s="433">
        <f>+IFERROR(VLOOKUP(B106,'3-3R-CUPLI-CK4W75'!$B:$Z,21,0),0)</f>
        <v>0</v>
      </c>
      <c r="I106" s="433">
        <f>+IFERROR(VLOOKUP(B106,'3-3R-CUPLI-CK4W75'!$B:$Z,15,0),0)</f>
        <v>0</v>
      </c>
      <c r="J106" s="238">
        <f>+SUMIF('YEU CAU VAI CUTTING'!$I$10:$I$15,D106,'YEU CAU VAI CUTTING'!$D$10:$D$15)</f>
        <v>0</v>
      </c>
      <c r="K106" s="238">
        <f>+SUMIF('YEU CAU VAI CUTTING'!$I$10:$I$15,D106,'YEU CAU VAI CUTTING'!$E$10:$E$15)</f>
        <v>0</v>
      </c>
      <c r="L106" s="249">
        <f t="shared" si="7"/>
        <v>0</v>
      </c>
      <c r="M106" s="248">
        <f t="shared" si="8"/>
        <v>0</v>
      </c>
      <c r="N106" s="423" t="e">
        <f>+VLOOKUP(B106,WO!B:L,10,0)</f>
        <v>#N/A</v>
      </c>
      <c r="O106" s="207">
        <f>+WO!A34</f>
        <v>33</v>
      </c>
    </row>
    <row r="107" spans="1:15" s="152" customFormat="1">
      <c r="A107" s="152" t="s">
        <v>560</v>
      </c>
      <c r="B107" s="432">
        <f>+WO!B35</f>
        <v>0</v>
      </c>
      <c r="C107" s="433">
        <f>+IFERROR(VLOOKUP(B107,'3-3R-CUPLI-CK4W75'!$B:$Z,5,0),)</f>
        <v>0</v>
      </c>
      <c r="D107" s="434">
        <f>+IFERROR(VLOOKUP(B107,'3-3R-CUPLI-CK4W75'!$B:$Z,8,0),0)</f>
        <v>0</v>
      </c>
      <c r="E107" s="434" t="str">
        <f>+IFERROR(VLOOKUP(B107,'3-3R-CUPLI-CK4W75'!$B:$Z,13,0),0)</f>
        <v>2202006US-CUPLI1</v>
      </c>
      <c r="F107" s="433">
        <f t="shared" si="9"/>
        <v>144</v>
      </c>
      <c r="G107" s="433">
        <f>+IFERROR(VLOOKUP(B107,'3-3R-CUPLI-CK4W75'!$B:$Z,20,0),0)</f>
        <v>0</v>
      </c>
      <c r="H107" s="433">
        <f>+IFERROR(VLOOKUP(B107,'3-3R-CUPLI-CK4W75'!$B:$Z,21,0),0)</f>
        <v>0</v>
      </c>
      <c r="I107" s="433">
        <f>+IFERROR(VLOOKUP(B107,'3-3R-CUPLI-CK4W75'!$B:$Z,15,0),0)</f>
        <v>0</v>
      </c>
      <c r="J107" s="238">
        <f>+SUMIF('YEU CAU VAI CUTTING'!$I$10:$I$15,D107,'YEU CAU VAI CUTTING'!$D$10:$D$15)</f>
        <v>0</v>
      </c>
      <c r="K107" s="238">
        <f>+SUMIF('YEU CAU VAI CUTTING'!$I$10:$I$15,D107,'YEU CAU VAI CUTTING'!$E$10:$E$15)</f>
        <v>0</v>
      </c>
      <c r="L107" s="249">
        <f t="shared" si="7"/>
        <v>0</v>
      </c>
      <c r="M107" s="248">
        <f t="shared" si="8"/>
        <v>0</v>
      </c>
      <c r="N107" s="423" t="e">
        <f>+VLOOKUP(B107,WO!B:L,10,0)</f>
        <v>#N/A</v>
      </c>
      <c r="O107" s="207">
        <f>+WO!A35</f>
        <v>34</v>
      </c>
    </row>
    <row r="108" spans="1:15" s="152" customFormat="1">
      <c r="A108" s="152" t="s">
        <v>560</v>
      </c>
      <c r="B108" s="432">
        <f>+WO!B36</f>
        <v>0</v>
      </c>
      <c r="C108" s="433">
        <f>+IFERROR(VLOOKUP(B108,'3-3R-CUPLI-CK4W75'!$B:$Z,5,0),)</f>
        <v>0</v>
      </c>
      <c r="D108" s="434">
        <f>+IFERROR(VLOOKUP(B108,'3-3R-CUPLI-CK4W75'!$B:$Z,8,0),0)</f>
        <v>0</v>
      </c>
      <c r="E108" s="434" t="str">
        <f>+IFERROR(VLOOKUP(B108,'3-3R-CUPLI-CK4W75'!$B:$Z,13,0),0)</f>
        <v>2202006US-CUPLI1</v>
      </c>
      <c r="F108" s="433">
        <f t="shared" si="9"/>
        <v>144</v>
      </c>
      <c r="G108" s="433">
        <f>+IFERROR(VLOOKUP(B108,'3-3R-CUPLI-CK4W75'!$B:$Z,20,0),0)</f>
        <v>0</v>
      </c>
      <c r="H108" s="433">
        <f>+IFERROR(VLOOKUP(B108,'3-3R-CUPLI-CK4W75'!$B:$Z,21,0),0)</f>
        <v>0</v>
      </c>
      <c r="I108" s="433">
        <f>+IFERROR(VLOOKUP(B108,'3-3R-CUPLI-CK4W75'!$B:$Z,15,0),0)</f>
        <v>0</v>
      </c>
      <c r="J108" s="238">
        <f>+SUMIF('YEU CAU VAI CUTTING'!$I$10:$I$15,D108,'YEU CAU VAI CUTTING'!$D$10:$D$15)</f>
        <v>0</v>
      </c>
      <c r="K108" s="238">
        <f>+SUMIF('YEU CAU VAI CUTTING'!$I$10:$I$15,D108,'YEU CAU VAI CUTTING'!$E$10:$E$15)</f>
        <v>0</v>
      </c>
      <c r="L108" s="249">
        <f t="shared" si="7"/>
        <v>0</v>
      </c>
      <c r="M108" s="248">
        <f t="shared" si="8"/>
        <v>0</v>
      </c>
      <c r="N108" s="423" t="e">
        <f>+VLOOKUP(B108,WO!B:L,10,0)</f>
        <v>#N/A</v>
      </c>
      <c r="O108" s="207">
        <f>+WO!A36</f>
        <v>35</v>
      </c>
    </row>
    <row r="109" spans="1:15" s="152" customFormat="1">
      <c r="A109" s="152" t="s">
        <v>560</v>
      </c>
      <c r="B109" s="432">
        <f>+WO!B37</f>
        <v>0</v>
      </c>
      <c r="C109" s="433">
        <f>+IFERROR(VLOOKUP(B109,'3-3R-CUPLI-CK4W75'!$B:$Z,5,0),)</f>
        <v>0</v>
      </c>
      <c r="D109" s="434">
        <f>+IFERROR(VLOOKUP(B109,'3-3R-CUPLI-CK4W75'!$B:$Z,8,0),0)</f>
        <v>0</v>
      </c>
      <c r="E109" s="434" t="str">
        <f>+IFERROR(VLOOKUP(B109,'3-3R-CUPLI-CK4W75'!$B:$Z,13,0),0)</f>
        <v>2202006US-CUPLI1</v>
      </c>
      <c r="F109" s="433">
        <f t="shared" si="9"/>
        <v>144</v>
      </c>
      <c r="G109" s="433">
        <f>+IFERROR(VLOOKUP(B109,'3-3R-CUPLI-CK4W75'!$B:$Z,20,0),0)</f>
        <v>0</v>
      </c>
      <c r="H109" s="433">
        <f>+IFERROR(VLOOKUP(B109,'3-3R-CUPLI-CK4W75'!$B:$Z,21,0),0)</f>
        <v>0</v>
      </c>
      <c r="I109" s="433">
        <f>+IFERROR(VLOOKUP(B109,'3-3R-CUPLI-CK4W75'!$B:$Z,15,0),0)</f>
        <v>0</v>
      </c>
      <c r="J109" s="238">
        <f>+SUMIF('YEU CAU VAI CUTTING'!$I$10:$I$15,D109,'YEU CAU VAI CUTTING'!$D$10:$D$15)</f>
        <v>0</v>
      </c>
      <c r="K109" s="238">
        <f>+SUMIF('YEU CAU VAI CUTTING'!$I$10:$I$15,D109,'YEU CAU VAI CUTTING'!$E$10:$E$15)</f>
        <v>0</v>
      </c>
      <c r="L109" s="249">
        <f t="shared" si="7"/>
        <v>0</v>
      </c>
      <c r="M109" s="248">
        <f t="shared" si="8"/>
        <v>0</v>
      </c>
      <c r="N109" s="423" t="e">
        <f>+VLOOKUP(B109,WO!B:L,10,0)</f>
        <v>#N/A</v>
      </c>
      <c r="O109" s="207">
        <f>+WO!A37</f>
        <v>36</v>
      </c>
    </row>
    <row r="110" spans="1:15" s="152" customFormat="1">
      <c r="A110" s="152" t="s">
        <v>560</v>
      </c>
      <c r="B110" s="429">
        <f>+WO!B2</f>
        <v>722164</v>
      </c>
      <c r="C110" s="430">
        <f>+IFERROR(VLOOKUP(B110,'4-5K-STR-LPC838'!$B:$Z,5,0),)</f>
        <v>24</v>
      </c>
      <c r="D110" s="431" t="str">
        <f>+IFERROR(VLOOKUP(B110,'4-5K-STR-LPC838'!$B:$Z,8,0),0)</f>
        <v>LPC828-ZCA</v>
      </c>
      <c r="E110" s="431" t="str">
        <f>+IFERROR(VLOOKUP(B110,'4-5K-STR-LPC838'!$B:$Z,13,0),0)</f>
        <v>2202006US-STR1</v>
      </c>
      <c r="F110" s="430">
        <f t="shared" si="9"/>
        <v>144</v>
      </c>
      <c r="G110" s="430">
        <f>+IFERROR(VLOOKUP(B110,'4-5K-STR-LPC838'!$B:$Z,20,0),0)</f>
        <v>0.11663999999999999</v>
      </c>
      <c r="H110" s="430">
        <f>+IFERROR(VLOOKUP(B110,'4-5K-STR-LPC838'!$B:$Z,21,0),0)</f>
        <v>0.20294006399999998</v>
      </c>
      <c r="I110" s="430">
        <f>+IFERROR(VLOOKUP(B110,'4-5K-STR-LPC838'!$B:$Z,15,0),0)</f>
        <v>2.448</v>
      </c>
      <c r="J110" s="238">
        <f>+SUMIF('YEU CAU VAI CUTTING'!$I$10:$I$15,D110,'YEU CAU VAI CUTTING'!$D$10:$D$15)</f>
        <v>16.100999999999999</v>
      </c>
      <c r="K110" s="238">
        <f>+SUMIF('YEU CAU VAI CUTTING'!$I$10:$I$15,D110,'YEU CAU VAI CUTTING'!$E$10:$E$15)</f>
        <v>16.974666666666668</v>
      </c>
      <c r="L110" s="249">
        <f t="shared" si="7"/>
        <v>1.0542616400637643</v>
      </c>
      <c r="M110" s="248">
        <f t="shared" si="8"/>
        <v>2.5808324948760952</v>
      </c>
      <c r="N110" s="423">
        <f>+VLOOKUP(B110,WO!B:L,10,0)</f>
        <v>44576</v>
      </c>
      <c r="O110" s="207">
        <f>+WO!A2</f>
        <v>1</v>
      </c>
    </row>
    <row r="111" spans="1:15" s="152" customFormat="1">
      <c r="A111" s="152" t="s">
        <v>560</v>
      </c>
      <c r="B111" s="429">
        <f>+WO!B3</f>
        <v>722168</v>
      </c>
      <c r="C111" s="430">
        <f>+IFERROR(VLOOKUP(B111,'4-5K-STR-LPC838'!$B:$Z,5,0),)</f>
        <v>21</v>
      </c>
      <c r="D111" s="431" t="str">
        <f>+IFERROR(VLOOKUP(B111,'4-5K-STR-LPC838'!$B:$Z,8,0),0)</f>
        <v>LPC828-ZCA</v>
      </c>
      <c r="E111" s="431" t="str">
        <f>+IFERROR(VLOOKUP(B111,'4-5K-STR-LPC838'!$B:$Z,13,0),0)</f>
        <v>2202006US-STR1</v>
      </c>
      <c r="F111" s="430">
        <f t="shared" ref="F111:F145" si="10">+SUMIF(E:E,E111,C:C)</f>
        <v>144</v>
      </c>
      <c r="G111" s="430">
        <f>+IFERROR(VLOOKUP(B111,'4-5K-STR-LPC838'!$B:$Z,20,0),0)</f>
        <v>0.10206</v>
      </c>
      <c r="H111" s="430">
        <f>+IFERROR(VLOOKUP(B111,'4-5K-STR-LPC838'!$B:$Z,21,0),0)</f>
        <v>0.17757255599999999</v>
      </c>
      <c r="I111" s="430">
        <f>+IFERROR(VLOOKUP(B111,'4-5K-STR-LPC838'!$B:$Z,15,0),0)</f>
        <v>2.0790000000000002</v>
      </c>
      <c r="J111" s="238">
        <f>+SUMIF('YEU CAU VAI CUTTING'!$I$10:$I$15,D111,'YEU CAU VAI CUTTING'!$D$10:$D$15)</f>
        <v>16.100999999999999</v>
      </c>
      <c r="K111" s="238">
        <f>+SUMIF('YEU CAU VAI CUTTING'!$I$10:$I$15,D111,'YEU CAU VAI CUTTING'!$E$10:$E$15)</f>
        <v>16.974666666666668</v>
      </c>
      <c r="L111" s="249">
        <f t="shared" si="7"/>
        <v>1.0542616400637643</v>
      </c>
      <c r="M111" s="248">
        <f t="shared" si="8"/>
        <v>2.191809949692566</v>
      </c>
      <c r="N111" s="423">
        <f>+VLOOKUP(B111,WO!B:L,10,0)</f>
        <v>44576</v>
      </c>
      <c r="O111" s="207">
        <f>+WO!A3</f>
        <v>2</v>
      </c>
    </row>
    <row r="112" spans="1:15" s="152" customFormat="1">
      <c r="A112" s="152" t="s">
        <v>560</v>
      </c>
      <c r="B112" s="429">
        <f>+WO!B4</f>
        <v>722170</v>
      </c>
      <c r="C112" s="430">
        <f>+IFERROR(VLOOKUP(B112,'4-5K-STR-LPC838'!$B:$Z,5,0),)</f>
        <v>27</v>
      </c>
      <c r="D112" s="431" t="str">
        <f>+IFERROR(VLOOKUP(B112,'4-5K-STR-LPC838'!$B:$Z,8,0),0)</f>
        <v>LPC828-ZCA</v>
      </c>
      <c r="E112" s="431" t="str">
        <f>+IFERROR(VLOOKUP(B112,'4-5K-STR-LPC838'!$B:$Z,13,0),0)</f>
        <v>2202006US-STR1</v>
      </c>
      <c r="F112" s="430">
        <f t="shared" si="10"/>
        <v>144</v>
      </c>
      <c r="G112" s="430">
        <f>+IFERROR(VLOOKUP(B112,'4-5K-STR-LPC838'!$B:$Z,20,0),0)</f>
        <v>0.13122</v>
      </c>
      <c r="H112" s="430">
        <f>+IFERROR(VLOOKUP(B112,'4-5K-STR-LPC838'!$B:$Z,21,0),0)</f>
        <v>0.22830757199999999</v>
      </c>
      <c r="I112" s="430">
        <f>+IFERROR(VLOOKUP(B112,'4-5K-STR-LPC838'!$B:$Z,15,0),0)</f>
        <v>3.0510000000000002</v>
      </c>
      <c r="J112" s="238">
        <f>+SUMIF('YEU CAU VAI CUTTING'!$I$10:$I$15,D112,'YEU CAU VAI CUTTING'!$D$10:$D$15)</f>
        <v>16.100999999999999</v>
      </c>
      <c r="K112" s="238">
        <f>+SUMIF('YEU CAU VAI CUTTING'!$I$10:$I$15,D112,'YEU CAU VAI CUTTING'!$E$10:$E$15)</f>
        <v>16.974666666666668</v>
      </c>
      <c r="L112" s="249">
        <f t="shared" si="7"/>
        <v>1.0542616400637643</v>
      </c>
      <c r="M112" s="248">
        <f t="shared" si="8"/>
        <v>3.216552263834545</v>
      </c>
      <c r="N112" s="423">
        <f>+VLOOKUP(B112,WO!B:L,10,0)</f>
        <v>44576</v>
      </c>
      <c r="O112" s="207">
        <f>+WO!A4</f>
        <v>3</v>
      </c>
    </row>
    <row r="113" spans="1:15" s="152" customFormat="1">
      <c r="A113" s="152" t="s">
        <v>560</v>
      </c>
      <c r="B113" s="429">
        <f>+WO!B5</f>
        <v>722174</v>
      </c>
      <c r="C113" s="430">
        <f>+IFERROR(VLOOKUP(B113,'4-5K-STR-LPC838'!$B:$Z,5,0),)</f>
        <v>15</v>
      </c>
      <c r="D113" s="431" t="str">
        <f>+IFERROR(VLOOKUP(B113,'4-5K-STR-LPC838'!$B:$Z,8,0),0)</f>
        <v>LPC828-ZCA</v>
      </c>
      <c r="E113" s="431" t="str">
        <f>+IFERROR(VLOOKUP(B113,'4-5K-STR-LPC838'!$B:$Z,13,0),0)</f>
        <v>2202006US-STR1</v>
      </c>
      <c r="F113" s="430">
        <f t="shared" si="10"/>
        <v>144</v>
      </c>
      <c r="G113" s="430">
        <f>+IFERROR(VLOOKUP(B113,'4-5K-STR-LPC838'!$B:$Z,20,0),0)</f>
        <v>7.2899999999999993E-2</v>
      </c>
      <c r="H113" s="430">
        <f>+IFERROR(VLOOKUP(B113,'4-5K-STR-LPC838'!$B:$Z,21,0),0)</f>
        <v>0.12683754</v>
      </c>
      <c r="I113" s="430">
        <f>+IFERROR(VLOOKUP(B113,'4-5K-STR-LPC838'!$B:$Z,15,0),0)</f>
        <v>1.6950000000000003</v>
      </c>
      <c r="J113" s="238">
        <f>+SUMIF('YEU CAU VAI CUTTING'!$I$10:$I$15,D113,'YEU CAU VAI CUTTING'!$D$10:$D$15)</f>
        <v>16.100999999999999</v>
      </c>
      <c r="K113" s="238">
        <f>+SUMIF('YEU CAU VAI CUTTING'!$I$10:$I$15,D113,'YEU CAU VAI CUTTING'!$E$10:$E$15)</f>
        <v>16.974666666666668</v>
      </c>
      <c r="L113" s="249">
        <f t="shared" si="7"/>
        <v>1.0542616400637643</v>
      </c>
      <c r="M113" s="248">
        <f t="shared" si="8"/>
        <v>1.7869734799080808</v>
      </c>
      <c r="N113" s="423">
        <f>+VLOOKUP(B113,WO!B:L,10,0)</f>
        <v>44576</v>
      </c>
      <c r="O113" s="207">
        <f>+WO!A5</f>
        <v>4</v>
      </c>
    </row>
    <row r="114" spans="1:15" s="152" customFormat="1">
      <c r="A114" s="152" t="s">
        <v>560</v>
      </c>
      <c r="B114" s="429">
        <f>+WO!B6</f>
        <v>722178</v>
      </c>
      <c r="C114" s="430">
        <f>+IFERROR(VLOOKUP(B114,'4-5K-STR-LPC838'!$B:$Z,5,0),)</f>
        <v>24</v>
      </c>
      <c r="D114" s="431" t="str">
        <f>+IFERROR(VLOOKUP(B114,'4-5K-STR-LPC838'!$B:$Z,8,0),0)</f>
        <v>LPC828-ZCA</v>
      </c>
      <c r="E114" s="431" t="str">
        <f>+IFERROR(VLOOKUP(B114,'4-5K-STR-LPC838'!$B:$Z,13,0),0)</f>
        <v>2202006US-STR1</v>
      </c>
      <c r="F114" s="430">
        <f t="shared" si="10"/>
        <v>144</v>
      </c>
      <c r="G114" s="430">
        <f>+IFERROR(VLOOKUP(B114,'4-5K-STR-LPC838'!$B:$Z,20,0),0)</f>
        <v>0.11663999999999999</v>
      </c>
      <c r="H114" s="430">
        <f>+IFERROR(VLOOKUP(B114,'4-5K-STR-LPC838'!$B:$Z,21,0),0)</f>
        <v>0.20294006399999998</v>
      </c>
      <c r="I114" s="430">
        <f>+IFERROR(VLOOKUP(B114,'4-5K-STR-LPC838'!$B:$Z,15,0),0)</f>
        <v>2.7360000000000002</v>
      </c>
      <c r="J114" s="238">
        <f>+SUMIF('YEU CAU VAI CUTTING'!$I$10:$I$15,D114,'YEU CAU VAI CUTTING'!$D$10:$D$15)</f>
        <v>16.100999999999999</v>
      </c>
      <c r="K114" s="238">
        <f>+SUMIF('YEU CAU VAI CUTTING'!$I$10:$I$15,D114,'YEU CAU VAI CUTTING'!$E$10:$E$15)</f>
        <v>16.974666666666668</v>
      </c>
      <c r="L114" s="249">
        <f t="shared" si="7"/>
        <v>1.0542616400637643</v>
      </c>
      <c r="M114" s="248">
        <f t="shared" si="8"/>
        <v>2.8844598472144596</v>
      </c>
      <c r="N114" s="423">
        <f>+VLOOKUP(B114,WO!B:L,10,0)</f>
        <v>44576</v>
      </c>
      <c r="O114" s="207">
        <f>+WO!A6</f>
        <v>5</v>
      </c>
    </row>
    <row r="115" spans="1:15" s="152" customFormat="1">
      <c r="A115" s="152" t="s">
        <v>560</v>
      </c>
      <c r="B115" s="429">
        <f>+WO!B7</f>
        <v>722180</v>
      </c>
      <c r="C115" s="430">
        <f>+IFERROR(VLOOKUP(B115,'4-5K-STR-LPC838'!$B:$Z,5,0),)</f>
        <v>33</v>
      </c>
      <c r="D115" s="431" t="str">
        <f>+IFERROR(VLOOKUP(B115,'4-5K-STR-LPC838'!$B:$Z,8,0),0)</f>
        <v>LPC828-ZCA</v>
      </c>
      <c r="E115" s="431" t="str">
        <f>+IFERROR(VLOOKUP(B115,'4-5K-STR-LPC838'!$B:$Z,13,0),0)</f>
        <v>2202006US-STR1</v>
      </c>
      <c r="F115" s="430">
        <f t="shared" si="10"/>
        <v>144</v>
      </c>
      <c r="G115" s="430">
        <f>+IFERROR(VLOOKUP(B115,'4-5K-STR-LPC838'!$B:$Z,20,0),0)</f>
        <v>0.16037999999999999</v>
      </c>
      <c r="H115" s="430">
        <f>+IFERROR(VLOOKUP(B115,'4-5K-STR-LPC838'!$B:$Z,21,0),0)</f>
        <v>0.27904258799999998</v>
      </c>
      <c r="I115" s="430">
        <f>+IFERROR(VLOOKUP(B115,'4-5K-STR-LPC838'!$B:$Z,15,0),0)</f>
        <v>4.0919999999999996</v>
      </c>
      <c r="J115" s="238">
        <f>+SUMIF('YEU CAU VAI CUTTING'!$I$10:$I$15,D115,'YEU CAU VAI CUTTING'!$D$10:$D$15)</f>
        <v>16.100999999999999</v>
      </c>
      <c r="K115" s="238">
        <f>+SUMIF('YEU CAU VAI CUTTING'!$I$10:$I$15,D115,'YEU CAU VAI CUTTING'!$E$10:$E$15)</f>
        <v>16.974666666666668</v>
      </c>
      <c r="L115" s="249">
        <f t="shared" si="7"/>
        <v>1.0542616400637643</v>
      </c>
      <c r="M115" s="248">
        <f t="shared" si="8"/>
        <v>4.3140386311409236</v>
      </c>
      <c r="N115" s="423">
        <f>+VLOOKUP(B115,WO!B:L,10,0)</f>
        <v>44576</v>
      </c>
      <c r="O115" s="207">
        <f>+WO!A7</f>
        <v>6</v>
      </c>
    </row>
    <row r="116" spans="1:15" s="152" customFormat="1">
      <c r="A116" s="152" t="s">
        <v>560</v>
      </c>
      <c r="B116" s="429">
        <f>+WO!B8</f>
        <v>0</v>
      </c>
      <c r="C116" s="430">
        <f>+IFERROR(VLOOKUP(B116,'4-5K-STR-LPC838'!$B:$Z,5,0),)</f>
        <v>0</v>
      </c>
      <c r="D116" s="431">
        <f>+IFERROR(VLOOKUP(B116,'4-5K-STR-LPC838'!$B:$Z,8,0),0)</f>
        <v>0</v>
      </c>
      <c r="E116" s="431" t="str">
        <f>+IFERROR(VLOOKUP(B116,'4-5K-STR-LPC838'!$B:$Z,13,0),0)</f>
        <v>2202006US-STR1</v>
      </c>
      <c r="F116" s="430">
        <f t="shared" si="10"/>
        <v>144</v>
      </c>
      <c r="G116" s="430">
        <f>+IFERROR(VLOOKUP(B116,'4-5K-STR-LPC838'!$B:$Z,20,0),0)</f>
        <v>0</v>
      </c>
      <c r="H116" s="430">
        <f>+IFERROR(VLOOKUP(B116,'4-5K-STR-LPC838'!$B:$Z,21,0),0)</f>
        <v>0</v>
      </c>
      <c r="I116" s="430">
        <f>+IFERROR(VLOOKUP(B116,'4-5K-STR-LPC838'!$B:$Z,15,0),0)</f>
        <v>0</v>
      </c>
      <c r="J116" s="238">
        <f>+SUMIF('YEU CAU VAI CUTTING'!$I$10:$I$15,D116,'YEU CAU VAI CUTTING'!$D$10:$D$15)</f>
        <v>0</v>
      </c>
      <c r="K116" s="238">
        <f>+SUMIF('YEU CAU VAI CUTTING'!$I$10:$I$15,D116,'YEU CAU VAI CUTTING'!$E$10:$E$15)</f>
        <v>0</v>
      </c>
      <c r="L116" s="249">
        <f t="shared" si="7"/>
        <v>0</v>
      </c>
      <c r="M116" s="248">
        <f t="shared" si="8"/>
        <v>0</v>
      </c>
      <c r="N116" s="423" t="e">
        <f>+VLOOKUP(B116,WO!B:L,10,0)</f>
        <v>#N/A</v>
      </c>
      <c r="O116" s="207">
        <f>+WO!A8</f>
        <v>7</v>
      </c>
    </row>
    <row r="117" spans="1:15" s="152" customFormat="1">
      <c r="A117" s="152" t="s">
        <v>560</v>
      </c>
      <c r="B117" s="429">
        <f>+WO!B9</f>
        <v>0</v>
      </c>
      <c r="C117" s="430">
        <f>+IFERROR(VLOOKUP(B117,'4-5K-STR-LPC838'!$B:$Z,5,0),)</f>
        <v>0</v>
      </c>
      <c r="D117" s="431">
        <f>+IFERROR(VLOOKUP(B117,'4-5K-STR-LPC838'!$B:$Z,8,0),0)</f>
        <v>0</v>
      </c>
      <c r="E117" s="431" t="str">
        <f>+IFERROR(VLOOKUP(B117,'4-5K-STR-LPC838'!$B:$Z,13,0),0)</f>
        <v>2202006US-STR1</v>
      </c>
      <c r="F117" s="430">
        <f t="shared" si="10"/>
        <v>144</v>
      </c>
      <c r="G117" s="430">
        <f>+IFERROR(VLOOKUP(B117,'4-5K-STR-LPC838'!$B:$Z,20,0),0)</f>
        <v>0</v>
      </c>
      <c r="H117" s="430">
        <f>+IFERROR(VLOOKUP(B117,'4-5K-STR-LPC838'!$B:$Z,21,0),0)</f>
        <v>0</v>
      </c>
      <c r="I117" s="430">
        <f>+IFERROR(VLOOKUP(B117,'4-5K-STR-LPC838'!$B:$Z,15,0),0)</f>
        <v>0</v>
      </c>
      <c r="J117" s="238">
        <f>+SUMIF('YEU CAU VAI CUTTING'!$I$10:$I$15,D117,'YEU CAU VAI CUTTING'!$D$10:$D$15)</f>
        <v>0</v>
      </c>
      <c r="K117" s="238">
        <f>+SUMIF('YEU CAU VAI CUTTING'!$I$10:$I$15,D117,'YEU CAU VAI CUTTING'!$E$10:$E$15)</f>
        <v>0</v>
      </c>
      <c r="L117" s="249">
        <f t="shared" si="7"/>
        <v>0</v>
      </c>
      <c r="M117" s="248">
        <f t="shared" si="8"/>
        <v>0</v>
      </c>
      <c r="N117" s="423" t="e">
        <f>+VLOOKUP(B117,WO!B:L,10,0)</f>
        <v>#N/A</v>
      </c>
      <c r="O117" s="207">
        <f>+WO!A9</f>
        <v>8</v>
      </c>
    </row>
    <row r="118" spans="1:15" s="152" customFormat="1">
      <c r="A118" s="152" t="s">
        <v>560</v>
      </c>
      <c r="B118" s="429">
        <f>+WO!B10</f>
        <v>0</v>
      </c>
      <c r="C118" s="430">
        <f>+IFERROR(VLOOKUP(B118,'4-5K-STR-LPC838'!$B:$Z,5,0),)</f>
        <v>0</v>
      </c>
      <c r="D118" s="431">
        <f>+IFERROR(VLOOKUP(B118,'4-5K-STR-LPC838'!$B:$Z,8,0),0)</f>
        <v>0</v>
      </c>
      <c r="E118" s="431" t="str">
        <f>+IFERROR(VLOOKUP(B118,'4-5K-STR-LPC838'!$B:$Z,13,0),0)</f>
        <v>2202006US-STR1</v>
      </c>
      <c r="F118" s="430">
        <f t="shared" si="10"/>
        <v>144</v>
      </c>
      <c r="G118" s="430">
        <f>+IFERROR(VLOOKUP(B118,'4-5K-STR-LPC838'!$B:$Z,20,0),0)</f>
        <v>0</v>
      </c>
      <c r="H118" s="430">
        <f>+IFERROR(VLOOKUP(B118,'4-5K-STR-LPC838'!$B:$Z,21,0),0)</f>
        <v>0</v>
      </c>
      <c r="I118" s="430">
        <f>+IFERROR(VLOOKUP(B118,'4-5K-STR-LPC838'!$B:$Z,15,0),0)</f>
        <v>0</v>
      </c>
      <c r="J118" s="238">
        <f>+SUMIF('YEU CAU VAI CUTTING'!$I$10:$I$15,D118,'YEU CAU VAI CUTTING'!$D$10:$D$15)</f>
        <v>0</v>
      </c>
      <c r="K118" s="238">
        <f>+SUMIF('YEU CAU VAI CUTTING'!$I$10:$I$15,D118,'YEU CAU VAI CUTTING'!$E$10:$E$15)</f>
        <v>0</v>
      </c>
      <c r="L118" s="249">
        <f t="shared" si="7"/>
        <v>0</v>
      </c>
      <c r="M118" s="248">
        <f t="shared" si="8"/>
        <v>0</v>
      </c>
      <c r="N118" s="423" t="e">
        <f>+VLOOKUP(B118,WO!B:L,10,0)</f>
        <v>#N/A</v>
      </c>
      <c r="O118" s="207">
        <f>+WO!A10</f>
        <v>9</v>
      </c>
    </row>
    <row r="119" spans="1:15" s="152" customFormat="1">
      <c r="A119" s="152" t="s">
        <v>560</v>
      </c>
      <c r="B119" s="429">
        <f>+WO!B11</f>
        <v>0</v>
      </c>
      <c r="C119" s="430">
        <f>+IFERROR(VLOOKUP(B119,'4-5K-STR-LPC838'!$B:$Z,5,0),)</f>
        <v>0</v>
      </c>
      <c r="D119" s="431">
        <f>+IFERROR(VLOOKUP(B119,'4-5K-STR-LPC838'!$B:$Z,8,0),0)</f>
        <v>0</v>
      </c>
      <c r="E119" s="431" t="str">
        <f>+IFERROR(VLOOKUP(B119,'4-5K-STR-LPC838'!$B:$Z,13,0),0)</f>
        <v>2202006US-STR1</v>
      </c>
      <c r="F119" s="430">
        <f t="shared" si="10"/>
        <v>144</v>
      </c>
      <c r="G119" s="430">
        <f>+IFERROR(VLOOKUP(B119,'4-5K-STR-LPC838'!$B:$Z,20,0),0)</f>
        <v>0</v>
      </c>
      <c r="H119" s="430">
        <f>+IFERROR(VLOOKUP(B119,'4-5K-STR-LPC838'!$B:$Z,21,0),0)</f>
        <v>0</v>
      </c>
      <c r="I119" s="430">
        <f>+IFERROR(VLOOKUP(B119,'4-5K-STR-LPC838'!$B:$Z,15,0),0)</f>
        <v>0</v>
      </c>
      <c r="J119" s="238">
        <f>+SUMIF('YEU CAU VAI CUTTING'!$I$10:$I$15,D119,'YEU CAU VAI CUTTING'!$D$10:$D$15)</f>
        <v>0</v>
      </c>
      <c r="K119" s="238">
        <f>+SUMIF('YEU CAU VAI CUTTING'!$I$10:$I$15,D119,'YEU CAU VAI CUTTING'!$E$10:$E$15)</f>
        <v>0</v>
      </c>
      <c r="L119" s="249">
        <f t="shared" si="7"/>
        <v>0</v>
      </c>
      <c r="M119" s="248">
        <f t="shared" si="8"/>
        <v>0</v>
      </c>
      <c r="N119" s="423" t="e">
        <f>+VLOOKUP(B119,WO!B:L,10,0)</f>
        <v>#N/A</v>
      </c>
      <c r="O119" s="207">
        <f>+WO!A11</f>
        <v>10</v>
      </c>
    </row>
    <row r="120" spans="1:15" s="152" customFormat="1">
      <c r="A120" s="152" t="s">
        <v>560</v>
      </c>
      <c r="B120" s="429">
        <f>+WO!B12</f>
        <v>0</v>
      </c>
      <c r="C120" s="430">
        <f>+IFERROR(VLOOKUP(B120,'4-5K-STR-LPC838'!$B:$Z,5,0),)</f>
        <v>0</v>
      </c>
      <c r="D120" s="431">
        <f>+IFERROR(VLOOKUP(B120,'4-5K-STR-LPC838'!$B:$Z,8,0),0)</f>
        <v>0</v>
      </c>
      <c r="E120" s="431" t="str">
        <f>+IFERROR(VLOOKUP(B120,'4-5K-STR-LPC838'!$B:$Z,13,0),0)</f>
        <v>2202006US-STR1</v>
      </c>
      <c r="F120" s="430">
        <f t="shared" si="10"/>
        <v>144</v>
      </c>
      <c r="G120" s="430">
        <f>+IFERROR(VLOOKUP(B120,'4-5K-STR-LPC838'!$B:$Z,20,0),0)</f>
        <v>0</v>
      </c>
      <c r="H120" s="430">
        <f>+IFERROR(VLOOKUP(B120,'4-5K-STR-LPC838'!$B:$Z,21,0),0)</f>
        <v>0</v>
      </c>
      <c r="I120" s="430">
        <f>+IFERROR(VLOOKUP(B120,'4-5K-STR-LPC838'!$B:$Z,15,0),0)</f>
        <v>0</v>
      </c>
      <c r="J120" s="238">
        <f>+SUMIF('YEU CAU VAI CUTTING'!$I$10:$I$15,D120,'YEU CAU VAI CUTTING'!$D$10:$D$15)</f>
        <v>0</v>
      </c>
      <c r="K120" s="238">
        <f>+SUMIF('YEU CAU VAI CUTTING'!$I$10:$I$15,D120,'YEU CAU VAI CUTTING'!$E$10:$E$15)</f>
        <v>0</v>
      </c>
      <c r="L120" s="249">
        <f t="shared" si="7"/>
        <v>0</v>
      </c>
      <c r="M120" s="248">
        <f t="shared" si="8"/>
        <v>0</v>
      </c>
      <c r="N120" s="423" t="e">
        <f>+VLOOKUP(B120,WO!B:L,10,0)</f>
        <v>#N/A</v>
      </c>
      <c r="O120" s="207">
        <f>+WO!A12</f>
        <v>11</v>
      </c>
    </row>
    <row r="121" spans="1:15" s="152" customFormat="1">
      <c r="A121" s="152" t="s">
        <v>560</v>
      </c>
      <c r="B121" s="429">
        <f>+WO!B13</f>
        <v>0</v>
      </c>
      <c r="C121" s="430">
        <f>+IFERROR(VLOOKUP(B121,'4-5K-STR-LPC838'!$B:$Z,5,0),)</f>
        <v>0</v>
      </c>
      <c r="D121" s="431">
        <f>+IFERROR(VLOOKUP(B121,'4-5K-STR-LPC838'!$B:$Z,8,0),0)</f>
        <v>0</v>
      </c>
      <c r="E121" s="431" t="str">
        <f>+IFERROR(VLOOKUP(B121,'4-5K-STR-LPC838'!$B:$Z,13,0),0)</f>
        <v>2202006US-STR1</v>
      </c>
      <c r="F121" s="430">
        <f t="shared" si="10"/>
        <v>144</v>
      </c>
      <c r="G121" s="430">
        <f>+IFERROR(VLOOKUP(B121,'4-5K-STR-LPC838'!$B:$Z,20,0),0)</f>
        <v>0</v>
      </c>
      <c r="H121" s="430">
        <f>+IFERROR(VLOOKUP(B121,'4-5K-STR-LPC838'!$B:$Z,21,0),0)</f>
        <v>0</v>
      </c>
      <c r="I121" s="430">
        <f>+IFERROR(VLOOKUP(B121,'4-5K-STR-LPC838'!$B:$Z,15,0),0)</f>
        <v>0</v>
      </c>
      <c r="J121" s="238">
        <f>+SUMIF('YEU CAU VAI CUTTING'!$I$10:$I$15,D121,'YEU CAU VAI CUTTING'!$D$10:$D$15)</f>
        <v>0</v>
      </c>
      <c r="K121" s="238">
        <f>+SUMIF('YEU CAU VAI CUTTING'!$I$10:$I$15,D121,'YEU CAU VAI CUTTING'!$E$10:$E$15)</f>
        <v>0</v>
      </c>
      <c r="L121" s="249">
        <f t="shared" si="7"/>
        <v>0</v>
      </c>
      <c r="M121" s="248">
        <f t="shared" si="8"/>
        <v>0</v>
      </c>
      <c r="N121" s="423" t="e">
        <f>+VLOOKUP(B121,WO!B:L,10,0)</f>
        <v>#N/A</v>
      </c>
      <c r="O121" s="207">
        <f>+WO!A13</f>
        <v>12</v>
      </c>
    </row>
    <row r="122" spans="1:15" s="152" customFormat="1">
      <c r="A122" s="152" t="s">
        <v>560</v>
      </c>
      <c r="B122" s="429">
        <f>+WO!B14</f>
        <v>0</v>
      </c>
      <c r="C122" s="430">
        <f>+IFERROR(VLOOKUP(B122,'4-5K-STR-LPC838'!$B:$Z,5,0),)</f>
        <v>0</v>
      </c>
      <c r="D122" s="431">
        <f>+IFERROR(VLOOKUP(B122,'4-5K-STR-LPC838'!$B:$Z,8,0),0)</f>
        <v>0</v>
      </c>
      <c r="E122" s="431" t="str">
        <f>+IFERROR(VLOOKUP(B122,'4-5K-STR-LPC838'!$B:$Z,13,0),0)</f>
        <v>2202006US-STR1</v>
      </c>
      <c r="F122" s="430">
        <f t="shared" si="10"/>
        <v>144</v>
      </c>
      <c r="G122" s="430">
        <f>+IFERROR(VLOOKUP(B122,'4-5K-STR-LPC838'!$B:$Z,20,0),0)</f>
        <v>0</v>
      </c>
      <c r="H122" s="430">
        <f>+IFERROR(VLOOKUP(B122,'4-5K-STR-LPC838'!$B:$Z,21,0),0)</f>
        <v>0</v>
      </c>
      <c r="I122" s="430">
        <f>+IFERROR(VLOOKUP(B122,'4-5K-STR-LPC838'!$B:$Z,15,0),0)</f>
        <v>0</v>
      </c>
      <c r="J122" s="238">
        <f>+SUMIF('YEU CAU VAI CUTTING'!$I$10:$I$15,D122,'YEU CAU VAI CUTTING'!$D$10:$D$15)</f>
        <v>0</v>
      </c>
      <c r="K122" s="238">
        <f>+SUMIF('YEU CAU VAI CUTTING'!$I$10:$I$15,D122,'YEU CAU VAI CUTTING'!$E$10:$E$15)</f>
        <v>0</v>
      </c>
      <c r="L122" s="249">
        <f t="shared" si="7"/>
        <v>0</v>
      </c>
      <c r="M122" s="248">
        <f t="shared" si="8"/>
        <v>0</v>
      </c>
      <c r="N122" s="423" t="e">
        <f>+VLOOKUP(B122,WO!B:L,10,0)</f>
        <v>#N/A</v>
      </c>
      <c r="O122" s="207">
        <f>+WO!A14</f>
        <v>13</v>
      </c>
    </row>
    <row r="123" spans="1:15" s="152" customFormat="1">
      <c r="A123" s="152" t="s">
        <v>560</v>
      </c>
      <c r="B123" s="429">
        <f>+WO!B15</f>
        <v>0</v>
      </c>
      <c r="C123" s="430">
        <f>+IFERROR(VLOOKUP(B123,'4-5K-STR-LPC838'!$B:$Z,5,0),)</f>
        <v>0</v>
      </c>
      <c r="D123" s="431">
        <f>+IFERROR(VLOOKUP(B123,'4-5K-STR-LPC838'!$B:$Z,8,0),0)</f>
        <v>0</v>
      </c>
      <c r="E123" s="431" t="str">
        <f>+IFERROR(VLOOKUP(B123,'4-5K-STR-LPC838'!$B:$Z,13,0),0)</f>
        <v>2202006US-STR1</v>
      </c>
      <c r="F123" s="430">
        <f t="shared" si="10"/>
        <v>144</v>
      </c>
      <c r="G123" s="430">
        <f>+IFERROR(VLOOKUP(B123,'4-5K-STR-LPC838'!$B:$Z,20,0),0)</f>
        <v>0</v>
      </c>
      <c r="H123" s="430">
        <f>+IFERROR(VLOOKUP(B123,'4-5K-STR-LPC838'!$B:$Z,21,0),0)</f>
        <v>0</v>
      </c>
      <c r="I123" s="430">
        <f>+IFERROR(VLOOKUP(B123,'4-5K-STR-LPC838'!$B:$Z,15,0),0)</f>
        <v>0</v>
      </c>
      <c r="J123" s="238">
        <f>+SUMIF('YEU CAU VAI CUTTING'!$I$10:$I$15,D123,'YEU CAU VAI CUTTING'!$D$10:$D$15)</f>
        <v>0</v>
      </c>
      <c r="K123" s="238">
        <f>+SUMIF('YEU CAU VAI CUTTING'!$I$10:$I$15,D123,'YEU CAU VAI CUTTING'!$E$10:$E$15)</f>
        <v>0</v>
      </c>
      <c r="L123" s="249">
        <f t="shared" si="7"/>
        <v>0</v>
      </c>
      <c r="M123" s="248">
        <f t="shared" si="8"/>
        <v>0</v>
      </c>
      <c r="N123" s="423" t="e">
        <f>+VLOOKUP(B123,WO!B:L,10,0)</f>
        <v>#N/A</v>
      </c>
      <c r="O123" s="207">
        <f>+WO!A15</f>
        <v>14</v>
      </c>
    </row>
    <row r="124" spans="1:15" s="152" customFormat="1">
      <c r="A124" s="152" t="s">
        <v>560</v>
      </c>
      <c r="B124" s="429">
        <f>+WO!B16</f>
        <v>0</v>
      </c>
      <c r="C124" s="430">
        <f>+IFERROR(VLOOKUP(B124,'4-5K-STR-LPC838'!$B:$Z,5,0),)</f>
        <v>0</v>
      </c>
      <c r="D124" s="431">
        <f>+IFERROR(VLOOKUP(B124,'4-5K-STR-LPC838'!$B:$Z,8,0),0)</f>
        <v>0</v>
      </c>
      <c r="E124" s="431" t="str">
        <f>+IFERROR(VLOOKUP(B124,'4-5K-STR-LPC838'!$B:$Z,13,0),0)</f>
        <v>2202006US-STR1</v>
      </c>
      <c r="F124" s="430">
        <f t="shared" si="10"/>
        <v>144</v>
      </c>
      <c r="G124" s="430">
        <f>+IFERROR(VLOOKUP(B124,'4-5K-STR-LPC838'!$B:$Z,20,0),0)</f>
        <v>0</v>
      </c>
      <c r="H124" s="430">
        <f>+IFERROR(VLOOKUP(B124,'4-5K-STR-LPC838'!$B:$Z,21,0),0)</f>
        <v>0</v>
      </c>
      <c r="I124" s="430">
        <f>+IFERROR(VLOOKUP(B124,'4-5K-STR-LPC838'!$B:$Z,15,0),0)</f>
        <v>0</v>
      </c>
      <c r="J124" s="238">
        <f>+SUMIF('YEU CAU VAI CUTTING'!$I$10:$I$15,D124,'YEU CAU VAI CUTTING'!$D$10:$D$15)</f>
        <v>0</v>
      </c>
      <c r="K124" s="238">
        <f>+SUMIF('YEU CAU VAI CUTTING'!$I$10:$I$15,D124,'YEU CAU VAI CUTTING'!$E$10:$E$15)</f>
        <v>0</v>
      </c>
      <c r="L124" s="249">
        <f t="shared" si="7"/>
        <v>0</v>
      </c>
      <c r="M124" s="248">
        <f t="shared" si="8"/>
        <v>0</v>
      </c>
      <c r="N124" s="423" t="e">
        <f>+VLOOKUP(B124,WO!B:L,10,0)</f>
        <v>#N/A</v>
      </c>
      <c r="O124" s="207">
        <f>+WO!A16</f>
        <v>15</v>
      </c>
    </row>
    <row r="125" spans="1:15" s="152" customFormat="1">
      <c r="A125" s="152" t="s">
        <v>560</v>
      </c>
      <c r="B125" s="429">
        <f>+WO!B17</f>
        <v>0</v>
      </c>
      <c r="C125" s="430">
        <f>+IFERROR(VLOOKUP(B125,'4-5K-STR-LPC838'!$B:$Z,5,0),)</f>
        <v>0</v>
      </c>
      <c r="D125" s="431">
        <f>+IFERROR(VLOOKUP(B125,'4-5K-STR-LPC838'!$B:$Z,8,0),0)</f>
        <v>0</v>
      </c>
      <c r="E125" s="431" t="str">
        <f>+IFERROR(VLOOKUP(B125,'4-5K-STR-LPC838'!$B:$Z,13,0),0)</f>
        <v>2202006US-STR1</v>
      </c>
      <c r="F125" s="430">
        <f t="shared" si="10"/>
        <v>144</v>
      </c>
      <c r="G125" s="430">
        <f>+IFERROR(VLOOKUP(B125,'4-5K-STR-LPC838'!$B:$Z,20,0),0)</f>
        <v>0</v>
      </c>
      <c r="H125" s="430">
        <f>+IFERROR(VLOOKUP(B125,'4-5K-STR-LPC838'!$B:$Z,21,0),0)</f>
        <v>0</v>
      </c>
      <c r="I125" s="430">
        <f>+IFERROR(VLOOKUP(B125,'4-5K-STR-LPC838'!$B:$Z,15,0),0)</f>
        <v>0</v>
      </c>
      <c r="J125" s="238">
        <f>+SUMIF('YEU CAU VAI CUTTING'!$I$10:$I$15,D125,'YEU CAU VAI CUTTING'!$D$10:$D$15)</f>
        <v>0</v>
      </c>
      <c r="K125" s="238">
        <f>+SUMIF('YEU CAU VAI CUTTING'!$I$10:$I$15,D125,'YEU CAU VAI CUTTING'!$E$10:$E$15)</f>
        <v>0</v>
      </c>
      <c r="L125" s="249">
        <f t="shared" si="7"/>
        <v>0</v>
      </c>
      <c r="M125" s="248">
        <f t="shared" si="8"/>
        <v>0</v>
      </c>
      <c r="N125" s="423" t="e">
        <f>+VLOOKUP(B125,WO!B:L,10,0)</f>
        <v>#N/A</v>
      </c>
      <c r="O125" s="207">
        <f>+WO!A17</f>
        <v>16</v>
      </c>
    </row>
    <row r="126" spans="1:15" s="152" customFormat="1">
      <c r="A126" s="152" t="s">
        <v>560</v>
      </c>
      <c r="B126" s="429">
        <f>+WO!B18</f>
        <v>0</v>
      </c>
      <c r="C126" s="430">
        <f>+IFERROR(VLOOKUP(B126,'4-5K-STR-LPC838'!$B:$Z,5,0),)</f>
        <v>0</v>
      </c>
      <c r="D126" s="431">
        <f>+IFERROR(VLOOKUP(B126,'4-5K-STR-LPC838'!$B:$Z,8,0),0)</f>
        <v>0</v>
      </c>
      <c r="E126" s="431" t="str">
        <f>+IFERROR(VLOOKUP(B126,'4-5K-STR-LPC838'!$B:$Z,13,0),0)</f>
        <v>2202006US-STR1</v>
      </c>
      <c r="F126" s="430">
        <f t="shared" si="10"/>
        <v>144</v>
      </c>
      <c r="G126" s="430">
        <f>+IFERROR(VLOOKUP(B126,'4-5K-STR-LPC838'!$B:$Z,20,0),0)</f>
        <v>0</v>
      </c>
      <c r="H126" s="430">
        <f>+IFERROR(VLOOKUP(B126,'4-5K-STR-LPC838'!$B:$Z,21,0),0)</f>
        <v>0</v>
      </c>
      <c r="I126" s="430">
        <f>+IFERROR(VLOOKUP(B126,'4-5K-STR-LPC838'!$B:$Z,15,0),0)</f>
        <v>0</v>
      </c>
      <c r="J126" s="238">
        <f>+SUMIF('YEU CAU VAI CUTTING'!$I$10:$I$15,D126,'YEU CAU VAI CUTTING'!$D$10:$D$15)</f>
        <v>0</v>
      </c>
      <c r="K126" s="238">
        <f>+SUMIF('YEU CAU VAI CUTTING'!$I$10:$I$15,D126,'YEU CAU VAI CUTTING'!$E$10:$E$15)</f>
        <v>0</v>
      </c>
      <c r="L126" s="249">
        <f t="shared" si="7"/>
        <v>0</v>
      </c>
      <c r="M126" s="248">
        <f t="shared" si="8"/>
        <v>0</v>
      </c>
      <c r="N126" s="423" t="e">
        <f>+VLOOKUP(B126,WO!B:L,10,0)</f>
        <v>#N/A</v>
      </c>
      <c r="O126" s="207">
        <f>+WO!A18</f>
        <v>17</v>
      </c>
    </row>
    <row r="127" spans="1:15" s="152" customFormat="1">
      <c r="A127" s="152" t="s">
        <v>560</v>
      </c>
      <c r="B127" s="429">
        <f>+WO!B19</f>
        <v>0</v>
      </c>
      <c r="C127" s="430">
        <f>+IFERROR(VLOOKUP(B127,'4-5K-STR-LPC838'!$B:$Z,5,0),)</f>
        <v>0</v>
      </c>
      <c r="D127" s="431">
        <f>+IFERROR(VLOOKUP(B127,'4-5K-STR-LPC838'!$B:$Z,8,0),0)</f>
        <v>0</v>
      </c>
      <c r="E127" s="431" t="str">
        <f>+IFERROR(VLOOKUP(B127,'4-5K-STR-LPC838'!$B:$Z,13,0),0)</f>
        <v>2202006US-STR1</v>
      </c>
      <c r="F127" s="430">
        <f t="shared" si="10"/>
        <v>144</v>
      </c>
      <c r="G127" s="430">
        <f>+IFERROR(VLOOKUP(B127,'4-5K-STR-LPC838'!$B:$Z,20,0),0)</f>
        <v>0</v>
      </c>
      <c r="H127" s="430">
        <f>+IFERROR(VLOOKUP(B127,'4-5K-STR-LPC838'!$B:$Z,21,0),0)</f>
        <v>0</v>
      </c>
      <c r="I127" s="430">
        <f>+IFERROR(VLOOKUP(B127,'4-5K-STR-LPC838'!$B:$Z,15,0),0)</f>
        <v>0</v>
      </c>
      <c r="J127" s="238">
        <f>+SUMIF('YEU CAU VAI CUTTING'!$I$10:$I$15,D127,'YEU CAU VAI CUTTING'!$D$10:$D$15)</f>
        <v>0</v>
      </c>
      <c r="K127" s="238">
        <f>+SUMIF('YEU CAU VAI CUTTING'!$I$10:$I$15,D127,'YEU CAU VAI CUTTING'!$E$10:$E$15)</f>
        <v>0</v>
      </c>
      <c r="L127" s="249">
        <f t="shared" si="7"/>
        <v>0</v>
      </c>
      <c r="M127" s="248">
        <f t="shared" si="8"/>
        <v>0</v>
      </c>
      <c r="N127" s="423" t="e">
        <f>+VLOOKUP(B127,WO!B:L,10,0)</f>
        <v>#N/A</v>
      </c>
      <c r="O127" s="207">
        <f>+WO!A19</f>
        <v>18</v>
      </c>
    </row>
    <row r="128" spans="1:15" s="152" customFormat="1">
      <c r="A128" s="152" t="s">
        <v>560</v>
      </c>
      <c r="B128" s="429">
        <f>+WO!B20</f>
        <v>0</v>
      </c>
      <c r="C128" s="430">
        <f>+IFERROR(VLOOKUP(B128,'4-5K-STR-LPC838'!$B:$Z,5,0),)</f>
        <v>0</v>
      </c>
      <c r="D128" s="431">
        <f>+IFERROR(VLOOKUP(B128,'4-5K-STR-LPC838'!$B:$Z,8,0),0)</f>
        <v>0</v>
      </c>
      <c r="E128" s="431" t="str">
        <f>+IFERROR(VLOOKUP(B128,'4-5K-STR-LPC838'!$B:$Z,13,0),0)</f>
        <v>2202006US-STR1</v>
      </c>
      <c r="F128" s="430">
        <f t="shared" si="10"/>
        <v>144</v>
      </c>
      <c r="G128" s="430">
        <f>+IFERROR(VLOOKUP(B128,'4-5K-STR-LPC838'!$B:$Z,20,0),0)</f>
        <v>0</v>
      </c>
      <c r="H128" s="430">
        <f>+IFERROR(VLOOKUP(B128,'4-5K-STR-LPC838'!$B:$Z,21,0),0)</f>
        <v>0</v>
      </c>
      <c r="I128" s="430">
        <f>+IFERROR(VLOOKUP(B128,'4-5K-STR-LPC838'!$B:$Z,15,0),0)</f>
        <v>0</v>
      </c>
      <c r="J128" s="238">
        <f>+SUMIF('YEU CAU VAI CUTTING'!$I$10:$I$15,D128,'YEU CAU VAI CUTTING'!$D$10:$D$15)</f>
        <v>0</v>
      </c>
      <c r="K128" s="238">
        <f>+SUMIF('YEU CAU VAI CUTTING'!$I$10:$I$15,D128,'YEU CAU VAI CUTTING'!$E$10:$E$15)</f>
        <v>0</v>
      </c>
      <c r="L128" s="249">
        <f t="shared" si="7"/>
        <v>0</v>
      </c>
      <c r="M128" s="248">
        <f t="shared" si="8"/>
        <v>0</v>
      </c>
      <c r="N128" s="423" t="e">
        <f>+VLOOKUP(B128,WO!B:L,10,0)</f>
        <v>#N/A</v>
      </c>
      <c r="O128" s="207">
        <f>+WO!A20</f>
        <v>19</v>
      </c>
    </row>
    <row r="129" spans="1:15" s="152" customFormat="1">
      <c r="A129" s="152" t="s">
        <v>560</v>
      </c>
      <c r="B129" s="429">
        <f>+WO!B21</f>
        <v>0</v>
      </c>
      <c r="C129" s="430">
        <f>+IFERROR(VLOOKUP(B129,'4-5K-STR-LPC838'!$B:$Z,5,0),)</f>
        <v>0</v>
      </c>
      <c r="D129" s="431">
        <f>+IFERROR(VLOOKUP(B129,'4-5K-STR-LPC838'!$B:$Z,8,0),0)</f>
        <v>0</v>
      </c>
      <c r="E129" s="431" t="str">
        <f>+IFERROR(VLOOKUP(B129,'4-5K-STR-LPC838'!$B:$Z,13,0),0)</f>
        <v>2202006US-STR1</v>
      </c>
      <c r="F129" s="430">
        <f t="shared" si="10"/>
        <v>144</v>
      </c>
      <c r="G129" s="430">
        <f>+IFERROR(VLOOKUP(B129,'4-5K-STR-LPC838'!$B:$Z,20,0),0)</f>
        <v>0</v>
      </c>
      <c r="H129" s="430">
        <f>+IFERROR(VLOOKUP(B129,'4-5K-STR-LPC838'!$B:$Z,21,0),0)</f>
        <v>0</v>
      </c>
      <c r="I129" s="430">
        <f>+IFERROR(VLOOKUP(B129,'4-5K-STR-LPC838'!$B:$Z,15,0),0)</f>
        <v>0</v>
      </c>
      <c r="J129" s="238">
        <f>+SUMIF('YEU CAU VAI CUTTING'!$I$10:$I$15,D129,'YEU CAU VAI CUTTING'!$D$10:$D$15)</f>
        <v>0</v>
      </c>
      <c r="K129" s="238">
        <f>+SUMIF('YEU CAU VAI CUTTING'!$I$10:$I$15,D129,'YEU CAU VAI CUTTING'!$E$10:$E$15)</f>
        <v>0</v>
      </c>
      <c r="L129" s="249">
        <f t="shared" si="7"/>
        <v>0</v>
      </c>
      <c r="M129" s="248">
        <f t="shared" si="8"/>
        <v>0</v>
      </c>
      <c r="N129" s="423" t="e">
        <f>+VLOOKUP(B129,WO!B:L,10,0)</f>
        <v>#N/A</v>
      </c>
      <c r="O129" s="207">
        <f>+WO!A21</f>
        <v>20</v>
      </c>
    </row>
    <row r="130" spans="1:15" s="152" customFormat="1">
      <c r="A130" s="152" t="s">
        <v>560</v>
      </c>
      <c r="B130" s="429">
        <f>+WO!B22</f>
        <v>0</v>
      </c>
      <c r="C130" s="430">
        <f>+IFERROR(VLOOKUP(B130,'4-5K-STR-LPC838'!$B:$Z,5,0),)</f>
        <v>0</v>
      </c>
      <c r="D130" s="431">
        <f>+IFERROR(VLOOKUP(B130,'4-5K-STR-LPC838'!$B:$Z,8,0),0)</f>
        <v>0</v>
      </c>
      <c r="E130" s="431" t="str">
        <f>+IFERROR(VLOOKUP(B130,'4-5K-STR-LPC838'!$B:$Z,13,0),0)</f>
        <v>2202006US-STR1</v>
      </c>
      <c r="F130" s="430">
        <f t="shared" si="10"/>
        <v>144</v>
      </c>
      <c r="G130" s="430">
        <f>+IFERROR(VLOOKUP(B130,'4-5K-STR-LPC838'!$B:$Z,20,0),0)</f>
        <v>0</v>
      </c>
      <c r="H130" s="430">
        <f>+IFERROR(VLOOKUP(B130,'4-5K-STR-LPC838'!$B:$Z,21,0),0)</f>
        <v>0</v>
      </c>
      <c r="I130" s="430">
        <f>+IFERROR(VLOOKUP(B130,'4-5K-STR-LPC838'!$B:$Z,15,0),0)</f>
        <v>0</v>
      </c>
      <c r="J130" s="238">
        <f>+SUMIF('YEU CAU VAI CUTTING'!$I$10:$I$15,D130,'YEU CAU VAI CUTTING'!$D$10:$D$15)</f>
        <v>0</v>
      </c>
      <c r="K130" s="238">
        <f>+SUMIF('YEU CAU VAI CUTTING'!$I$10:$I$15,D130,'YEU CAU VAI CUTTING'!$E$10:$E$15)</f>
        <v>0</v>
      </c>
      <c r="L130" s="249">
        <f t="shared" si="7"/>
        <v>0</v>
      </c>
      <c r="M130" s="248">
        <f t="shared" si="8"/>
        <v>0</v>
      </c>
      <c r="N130" s="423" t="e">
        <f>+VLOOKUP(B130,WO!B:L,10,0)</f>
        <v>#N/A</v>
      </c>
      <c r="O130" s="207">
        <f>+WO!A22</f>
        <v>21</v>
      </c>
    </row>
    <row r="131" spans="1:15" s="152" customFormat="1">
      <c r="A131" s="152" t="s">
        <v>560</v>
      </c>
      <c r="B131" s="429">
        <f>+WO!B23</f>
        <v>0</v>
      </c>
      <c r="C131" s="430">
        <f>+IFERROR(VLOOKUP(B131,'4-5K-STR-LPC838'!$B:$Z,5,0),)</f>
        <v>0</v>
      </c>
      <c r="D131" s="431">
        <f>+IFERROR(VLOOKUP(B131,'4-5K-STR-LPC838'!$B:$Z,8,0),0)</f>
        <v>0</v>
      </c>
      <c r="E131" s="431" t="str">
        <f>+IFERROR(VLOOKUP(B131,'4-5K-STR-LPC838'!$B:$Z,13,0),0)</f>
        <v>2202006US-STR1</v>
      </c>
      <c r="F131" s="430">
        <f t="shared" si="10"/>
        <v>144</v>
      </c>
      <c r="G131" s="430">
        <f>+IFERROR(VLOOKUP(B131,'4-5K-STR-LPC838'!$B:$Z,20,0),0)</f>
        <v>0</v>
      </c>
      <c r="H131" s="430">
        <f>+IFERROR(VLOOKUP(B131,'4-5K-STR-LPC838'!$B:$Z,21,0),0)</f>
        <v>0</v>
      </c>
      <c r="I131" s="430">
        <f>+IFERROR(VLOOKUP(B131,'4-5K-STR-LPC838'!$B:$Z,15,0),0)</f>
        <v>0</v>
      </c>
      <c r="J131" s="238">
        <f>+SUMIF('YEU CAU VAI CUTTING'!$I$10:$I$15,D131,'YEU CAU VAI CUTTING'!$D$10:$D$15)</f>
        <v>0</v>
      </c>
      <c r="K131" s="238">
        <f>+SUMIF('YEU CAU VAI CUTTING'!$I$10:$I$15,D131,'YEU CAU VAI CUTTING'!$E$10:$E$15)</f>
        <v>0</v>
      </c>
      <c r="L131" s="249">
        <f t="shared" si="7"/>
        <v>0</v>
      </c>
      <c r="M131" s="248">
        <f t="shared" si="8"/>
        <v>0</v>
      </c>
      <c r="N131" s="423" t="e">
        <f>+VLOOKUP(B131,WO!B:L,10,0)</f>
        <v>#N/A</v>
      </c>
      <c r="O131" s="207">
        <f>+WO!A23</f>
        <v>22</v>
      </c>
    </row>
    <row r="132" spans="1:15" s="152" customFormat="1">
      <c r="A132" s="152" t="s">
        <v>560</v>
      </c>
      <c r="B132" s="429">
        <f>+WO!B24</f>
        <v>0</v>
      </c>
      <c r="C132" s="430">
        <f>+IFERROR(VLOOKUP(B132,'4-5K-STR-LPC838'!$B:$Z,5,0),)</f>
        <v>0</v>
      </c>
      <c r="D132" s="431">
        <f>+IFERROR(VLOOKUP(B132,'4-5K-STR-LPC838'!$B:$Z,8,0),0)</f>
        <v>0</v>
      </c>
      <c r="E132" s="431" t="str">
        <f>+IFERROR(VLOOKUP(B132,'4-5K-STR-LPC838'!$B:$Z,13,0),0)</f>
        <v>2202006US-STR1</v>
      </c>
      <c r="F132" s="430">
        <f t="shared" si="10"/>
        <v>144</v>
      </c>
      <c r="G132" s="430">
        <f>+IFERROR(VLOOKUP(B132,'4-5K-STR-LPC838'!$B:$Z,20,0),0)</f>
        <v>0</v>
      </c>
      <c r="H132" s="430">
        <f>+IFERROR(VLOOKUP(B132,'4-5K-STR-LPC838'!$B:$Z,21,0),0)</f>
        <v>0</v>
      </c>
      <c r="I132" s="430">
        <f>+IFERROR(VLOOKUP(B132,'4-5K-STR-LPC838'!$B:$Z,15,0),0)</f>
        <v>0</v>
      </c>
      <c r="J132" s="238">
        <f>+SUMIF('YEU CAU VAI CUTTING'!$I$10:$I$15,D132,'YEU CAU VAI CUTTING'!$D$10:$D$15)</f>
        <v>0</v>
      </c>
      <c r="K132" s="238">
        <f>+SUMIF('YEU CAU VAI CUTTING'!$I$10:$I$15,D132,'YEU CAU VAI CUTTING'!$E$10:$E$15)</f>
        <v>0</v>
      </c>
      <c r="L132" s="249">
        <f t="shared" si="7"/>
        <v>0</v>
      </c>
      <c r="M132" s="248">
        <f t="shared" si="8"/>
        <v>0</v>
      </c>
      <c r="N132" s="423" t="e">
        <f>+VLOOKUP(B132,WO!B:L,10,0)</f>
        <v>#N/A</v>
      </c>
      <c r="O132" s="207">
        <f>+WO!A24</f>
        <v>23</v>
      </c>
    </row>
    <row r="133" spans="1:15" s="152" customFormat="1">
      <c r="A133" s="152" t="s">
        <v>560</v>
      </c>
      <c r="B133" s="429">
        <f>+WO!B25</f>
        <v>0</v>
      </c>
      <c r="C133" s="430">
        <f>+IFERROR(VLOOKUP(B133,'4-5K-STR-LPC838'!$B:$Z,5,0),)</f>
        <v>0</v>
      </c>
      <c r="D133" s="431">
        <f>+IFERROR(VLOOKUP(B133,'4-5K-STR-LPC838'!$B:$Z,8,0),0)</f>
        <v>0</v>
      </c>
      <c r="E133" s="431" t="str">
        <f>+IFERROR(VLOOKUP(B133,'4-5K-STR-LPC838'!$B:$Z,13,0),0)</f>
        <v>2202006US-STR1</v>
      </c>
      <c r="F133" s="430">
        <f t="shared" si="10"/>
        <v>144</v>
      </c>
      <c r="G133" s="430">
        <f>+IFERROR(VLOOKUP(B133,'4-5K-STR-LPC838'!$B:$Z,20,0),0)</f>
        <v>0</v>
      </c>
      <c r="H133" s="430">
        <f>+IFERROR(VLOOKUP(B133,'4-5K-STR-LPC838'!$B:$Z,21,0),0)</f>
        <v>0</v>
      </c>
      <c r="I133" s="430">
        <f>+IFERROR(VLOOKUP(B133,'4-5K-STR-LPC838'!$B:$Z,15,0),0)</f>
        <v>0</v>
      </c>
      <c r="J133" s="238">
        <f>+SUMIF('YEU CAU VAI CUTTING'!$I$10:$I$15,D133,'YEU CAU VAI CUTTING'!$D$10:$D$15)</f>
        <v>0</v>
      </c>
      <c r="K133" s="238">
        <f>+SUMIF('YEU CAU VAI CUTTING'!$I$10:$I$15,D133,'YEU CAU VAI CUTTING'!$E$10:$E$15)</f>
        <v>0</v>
      </c>
      <c r="L133" s="249">
        <f t="shared" si="7"/>
        <v>0</v>
      </c>
      <c r="M133" s="248">
        <f t="shared" si="8"/>
        <v>0</v>
      </c>
      <c r="N133" s="423" t="e">
        <f>+VLOOKUP(B133,WO!B:L,10,0)</f>
        <v>#N/A</v>
      </c>
      <c r="O133" s="207">
        <f>+WO!A25</f>
        <v>24</v>
      </c>
    </row>
    <row r="134" spans="1:15" s="152" customFormat="1">
      <c r="A134" s="152" t="s">
        <v>560</v>
      </c>
      <c r="B134" s="429">
        <f>+WO!B26</f>
        <v>0</v>
      </c>
      <c r="C134" s="430">
        <f>+IFERROR(VLOOKUP(B134,'4-5K-STR-LPC838'!$B:$Z,5,0),)</f>
        <v>0</v>
      </c>
      <c r="D134" s="431">
        <f>+IFERROR(VLOOKUP(B134,'4-5K-STR-LPC838'!$B:$Z,8,0),0)</f>
        <v>0</v>
      </c>
      <c r="E134" s="431" t="str">
        <f>+IFERROR(VLOOKUP(B134,'4-5K-STR-LPC838'!$B:$Z,13,0),0)</f>
        <v>2202006US-STR1</v>
      </c>
      <c r="F134" s="430">
        <f t="shared" si="10"/>
        <v>144</v>
      </c>
      <c r="G134" s="430">
        <f>+IFERROR(VLOOKUP(B134,'4-5K-STR-LPC838'!$B:$Z,20,0),0)</f>
        <v>0</v>
      </c>
      <c r="H134" s="430">
        <f>+IFERROR(VLOOKUP(B134,'4-5K-STR-LPC838'!$B:$Z,21,0),0)</f>
        <v>0</v>
      </c>
      <c r="I134" s="430">
        <f>+IFERROR(VLOOKUP(B134,'4-5K-STR-LPC838'!$B:$Z,15,0),0)</f>
        <v>0</v>
      </c>
      <c r="J134" s="238">
        <f>+SUMIF('YEU CAU VAI CUTTING'!$I$10:$I$15,D134,'YEU CAU VAI CUTTING'!$D$10:$D$15)</f>
        <v>0</v>
      </c>
      <c r="K134" s="238">
        <f>+SUMIF('YEU CAU VAI CUTTING'!$I$10:$I$15,D134,'YEU CAU VAI CUTTING'!$E$10:$E$15)</f>
        <v>0</v>
      </c>
      <c r="L134" s="249">
        <f t="shared" si="7"/>
        <v>0</v>
      </c>
      <c r="M134" s="248">
        <f t="shared" si="8"/>
        <v>0</v>
      </c>
      <c r="N134" s="423" t="e">
        <f>+VLOOKUP(B134,WO!B:L,10,0)</f>
        <v>#N/A</v>
      </c>
      <c r="O134" s="207">
        <f>+WO!A26</f>
        <v>25</v>
      </c>
    </row>
    <row r="135" spans="1:15" s="152" customFormat="1">
      <c r="A135" s="152" t="s">
        <v>560</v>
      </c>
      <c r="B135" s="429">
        <f>+WO!B27</f>
        <v>0</v>
      </c>
      <c r="C135" s="430">
        <f>+IFERROR(VLOOKUP(B135,'4-5K-STR-LPC838'!$B:$Z,5,0),)</f>
        <v>0</v>
      </c>
      <c r="D135" s="431">
        <f>+IFERROR(VLOOKUP(B135,'4-5K-STR-LPC838'!$B:$Z,8,0),0)</f>
        <v>0</v>
      </c>
      <c r="E135" s="431" t="str">
        <f>+IFERROR(VLOOKUP(B135,'4-5K-STR-LPC838'!$B:$Z,13,0),0)</f>
        <v>2202006US-STR1</v>
      </c>
      <c r="F135" s="430">
        <f t="shared" si="10"/>
        <v>144</v>
      </c>
      <c r="G135" s="430">
        <f>+IFERROR(VLOOKUP(B135,'4-5K-STR-LPC838'!$B:$Z,20,0),0)</f>
        <v>0</v>
      </c>
      <c r="H135" s="430">
        <f>+IFERROR(VLOOKUP(B135,'4-5K-STR-LPC838'!$B:$Z,21,0),0)</f>
        <v>0</v>
      </c>
      <c r="I135" s="430">
        <f>+IFERROR(VLOOKUP(B135,'4-5K-STR-LPC838'!$B:$Z,15,0),0)</f>
        <v>0</v>
      </c>
      <c r="J135" s="238">
        <f>+SUMIF('YEU CAU VAI CUTTING'!$I$10:$I$15,D135,'YEU CAU VAI CUTTING'!$D$10:$D$15)</f>
        <v>0</v>
      </c>
      <c r="K135" s="238">
        <f>+SUMIF('YEU CAU VAI CUTTING'!$I$10:$I$15,D135,'YEU CAU VAI CUTTING'!$E$10:$E$15)</f>
        <v>0</v>
      </c>
      <c r="L135" s="249">
        <f t="shared" si="7"/>
        <v>0</v>
      </c>
      <c r="M135" s="248">
        <f t="shared" si="8"/>
        <v>0</v>
      </c>
      <c r="N135" s="423" t="e">
        <f>+VLOOKUP(B135,WO!B:L,10,0)</f>
        <v>#N/A</v>
      </c>
      <c r="O135" s="207">
        <f>+WO!A27</f>
        <v>26</v>
      </c>
    </row>
    <row r="136" spans="1:15" s="152" customFormat="1">
      <c r="A136" s="152" t="s">
        <v>560</v>
      </c>
      <c r="B136" s="429">
        <f>+WO!B28</f>
        <v>0</v>
      </c>
      <c r="C136" s="430">
        <f>+IFERROR(VLOOKUP(B136,'4-5K-STR-LPC838'!$B:$Z,5,0),)</f>
        <v>0</v>
      </c>
      <c r="D136" s="431">
        <f>+IFERROR(VLOOKUP(B136,'4-5K-STR-LPC838'!$B:$Z,8,0),0)</f>
        <v>0</v>
      </c>
      <c r="E136" s="431" t="str">
        <f>+IFERROR(VLOOKUP(B136,'4-5K-STR-LPC838'!$B:$Z,13,0),0)</f>
        <v>2202006US-STR1</v>
      </c>
      <c r="F136" s="430">
        <f t="shared" si="10"/>
        <v>144</v>
      </c>
      <c r="G136" s="430">
        <f>+IFERROR(VLOOKUP(B136,'4-5K-STR-LPC838'!$B:$Z,20,0),0)</f>
        <v>0</v>
      </c>
      <c r="H136" s="430">
        <f>+IFERROR(VLOOKUP(B136,'4-5K-STR-LPC838'!$B:$Z,21,0),0)</f>
        <v>0</v>
      </c>
      <c r="I136" s="430">
        <f>+IFERROR(VLOOKUP(B136,'4-5K-STR-LPC838'!$B:$Z,15,0),0)</f>
        <v>0</v>
      </c>
      <c r="J136" s="238">
        <f>+SUMIF('YEU CAU VAI CUTTING'!$I$10:$I$15,D136,'YEU CAU VAI CUTTING'!$D$10:$D$15)</f>
        <v>0</v>
      </c>
      <c r="K136" s="238">
        <f>+SUMIF('YEU CAU VAI CUTTING'!$I$10:$I$15,D136,'YEU CAU VAI CUTTING'!$E$10:$E$15)</f>
        <v>0</v>
      </c>
      <c r="L136" s="249">
        <f t="shared" si="7"/>
        <v>0</v>
      </c>
      <c r="M136" s="248">
        <f t="shared" si="8"/>
        <v>0</v>
      </c>
      <c r="N136" s="423" t="e">
        <f>+VLOOKUP(B136,WO!B:L,10,0)</f>
        <v>#N/A</v>
      </c>
      <c r="O136" s="207">
        <f>+WO!A28</f>
        <v>27</v>
      </c>
    </row>
    <row r="137" spans="1:15" s="152" customFormat="1">
      <c r="A137" s="152" t="s">
        <v>560</v>
      </c>
      <c r="B137" s="429">
        <f>+WO!B29</f>
        <v>0</v>
      </c>
      <c r="C137" s="430">
        <f>+IFERROR(VLOOKUP(B137,'4-5K-STR-LPC838'!$B:$Z,5,0),)</f>
        <v>0</v>
      </c>
      <c r="D137" s="431">
        <f>+IFERROR(VLOOKUP(B137,'4-5K-STR-LPC838'!$B:$Z,8,0),0)</f>
        <v>0</v>
      </c>
      <c r="E137" s="431" t="str">
        <f>+IFERROR(VLOOKUP(B137,'4-5K-STR-LPC838'!$B:$Z,13,0),0)</f>
        <v>2202006US-STR1</v>
      </c>
      <c r="F137" s="430">
        <f t="shared" si="10"/>
        <v>144</v>
      </c>
      <c r="G137" s="430">
        <f>+IFERROR(VLOOKUP(B137,'4-5K-STR-LPC838'!$B:$Z,20,0),0)</f>
        <v>0</v>
      </c>
      <c r="H137" s="430">
        <f>+IFERROR(VLOOKUP(B137,'4-5K-STR-LPC838'!$B:$Z,21,0),0)</f>
        <v>0</v>
      </c>
      <c r="I137" s="430">
        <f>+IFERROR(VLOOKUP(B137,'4-5K-STR-LPC838'!$B:$Z,15,0),0)</f>
        <v>0</v>
      </c>
      <c r="J137" s="238">
        <f>+SUMIF('YEU CAU VAI CUTTING'!$I$10:$I$15,D137,'YEU CAU VAI CUTTING'!$D$10:$D$15)</f>
        <v>0</v>
      </c>
      <c r="K137" s="238">
        <f>+SUMIF('YEU CAU VAI CUTTING'!$I$10:$I$15,D137,'YEU CAU VAI CUTTING'!$E$10:$E$15)</f>
        <v>0</v>
      </c>
      <c r="L137" s="249">
        <f t="shared" si="7"/>
        <v>0</v>
      </c>
      <c r="M137" s="248">
        <f t="shared" si="8"/>
        <v>0</v>
      </c>
      <c r="N137" s="423" t="e">
        <f>+VLOOKUP(B137,WO!B:L,10,0)</f>
        <v>#N/A</v>
      </c>
      <c r="O137" s="207">
        <f>+WO!A29</f>
        <v>28</v>
      </c>
    </row>
    <row r="138" spans="1:15" s="152" customFormat="1">
      <c r="A138" s="152" t="s">
        <v>560</v>
      </c>
      <c r="B138" s="429">
        <f>+WO!B30</f>
        <v>0</v>
      </c>
      <c r="C138" s="430">
        <f>+IFERROR(VLOOKUP(B138,'4-5K-STR-LPC838'!$B:$Z,5,0),)</f>
        <v>0</v>
      </c>
      <c r="D138" s="431">
        <f>+IFERROR(VLOOKUP(B138,'4-5K-STR-LPC838'!$B:$Z,8,0),0)</f>
        <v>0</v>
      </c>
      <c r="E138" s="431" t="str">
        <f>+IFERROR(VLOOKUP(B138,'4-5K-STR-LPC838'!$B:$Z,13,0),0)</f>
        <v>2202006US-STR1</v>
      </c>
      <c r="F138" s="430">
        <f t="shared" si="10"/>
        <v>144</v>
      </c>
      <c r="G138" s="430">
        <f>+IFERROR(VLOOKUP(B138,'4-5K-STR-LPC838'!$B:$Z,20,0),0)</f>
        <v>0</v>
      </c>
      <c r="H138" s="430">
        <f>+IFERROR(VLOOKUP(B138,'4-5K-STR-LPC838'!$B:$Z,21,0),0)</f>
        <v>0</v>
      </c>
      <c r="I138" s="430">
        <f>+IFERROR(VLOOKUP(B138,'4-5K-STR-LPC838'!$B:$Z,15,0),0)</f>
        <v>0</v>
      </c>
      <c r="J138" s="238">
        <f>+SUMIF('YEU CAU VAI CUTTING'!$I$10:$I$15,D138,'YEU CAU VAI CUTTING'!$D$10:$D$15)</f>
        <v>0</v>
      </c>
      <c r="K138" s="238">
        <f>+SUMIF('YEU CAU VAI CUTTING'!$I$10:$I$15,D138,'YEU CAU VAI CUTTING'!$E$10:$E$15)</f>
        <v>0</v>
      </c>
      <c r="L138" s="249">
        <f t="shared" ref="L138:L145" si="11">IFERROR(K138/J138,0)</f>
        <v>0</v>
      </c>
      <c r="M138" s="248">
        <f t="shared" ref="M138:M145" si="12">+IFERROR(I138*L138,0)</f>
        <v>0</v>
      </c>
      <c r="N138" s="423" t="e">
        <f>+VLOOKUP(B138,WO!B:L,10,0)</f>
        <v>#N/A</v>
      </c>
      <c r="O138" s="207">
        <f>+WO!A30</f>
        <v>29</v>
      </c>
    </row>
    <row r="139" spans="1:15" s="152" customFormat="1">
      <c r="A139" s="152" t="s">
        <v>560</v>
      </c>
      <c r="B139" s="429">
        <f>+WO!B31</f>
        <v>0</v>
      </c>
      <c r="C139" s="430">
        <f>+IFERROR(VLOOKUP(B139,'4-5K-STR-LPC838'!$B:$Z,5,0),)</f>
        <v>0</v>
      </c>
      <c r="D139" s="431">
        <f>+IFERROR(VLOOKUP(B139,'4-5K-STR-LPC838'!$B:$Z,8,0),0)</f>
        <v>0</v>
      </c>
      <c r="E139" s="431" t="str">
        <f>+IFERROR(VLOOKUP(B139,'4-5K-STR-LPC838'!$B:$Z,13,0),0)</f>
        <v>2202006US-STR1</v>
      </c>
      <c r="F139" s="430">
        <f t="shared" si="10"/>
        <v>144</v>
      </c>
      <c r="G139" s="430">
        <f>+IFERROR(VLOOKUP(B139,'4-5K-STR-LPC838'!$B:$Z,20,0),0)</f>
        <v>0</v>
      </c>
      <c r="H139" s="430">
        <f>+IFERROR(VLOOKUP(B139,'4-5K-STR-LPC838'!$B:$Z,21,0),0)</f>
        <v>0</v>
      </c>
      <c r="I139" s="430">
        <f>+IFERROR(VLOOKUP(B139,'4-5K-STR-LPC838'!$B:$Z,15,0),0)</f>
        <v>0</v>
      </c>
      <c r="J139" s="238">
        <f>+SUMIF('YEU CAU VAI CUTTING'!$I$10:$I$15,D139,'YEU CAU VAI CUTTING'!$D$10:$D$15)</f>
        <v>0</v>
      </c>
      <c r="K139" s="238">
        <f>+SUMIF('YEU CAU VAI CUTTING'!$I$10:$I$15,D139,'YEU CAU VAI CUTTING'!$E$10:$E$15)</f>
        <v>0</v>
      </c>
      <c r="L139" s="249">
        <f t="shared" si="11"/>
        <v>0</v>
      </c>
      <c r="M139" s="248">
        <f t="shared" si="12"/>
        <v>0</v>
      </c>
      <c r="N139" s="423" t="e">
        <f>+VLOOKUP(B139,WO!B:L,10,0)</f>
        <v>#N/A</v>
      </c>
      <c r="O139" s="207">
        <f>+WO!A31</f>
        <v>30</v>
      </c>
    </row>
    <row r="140" spans="1:15" s="152" customFormat="1">
      <c r="A140" s="152" t="s">
        <v>560</v>
      </c>
      <c r="B140" s="429">
        <f>+WO!B32</f>
        <v>0</v>
      </c>
      <c r="C140" s="430">
        <f>+IFERROR(VLOOKUP(B140,'4-5K-STR-LPC838'!$B:$Z,5,0),)</f>
        <v>0</v>
      </c>
      <c r="D140" s="431">
        <f>+IFERROR(VLOOKUP(B140,'4-5K-STR-LPC838'!$B:$Z,8,0),0)</f>
        <v>0</v>
      </c>
      <c r="E140" s="431" t="str">
        <f>+IFERROR(VLOOKUP(B140,'4-5K-STR-LPC838'!$B:$Z,13,0),0)</f>
        <v>2202006US-STR1</v>
      </c>
      <c r="F140" s="430">
        <f t="shared" si="10"/>
        <v>144</v>
      </c>
      <c r="G140" s="430">
        <f>+IFERROR(VLOOKUP(B140,'4-5K-STR-LPC838'!$B:$Z,20,0),0)</f>
        <v>0</v>
      </c>
      <c r="H140" s="430">
        <f>+IFERROR(VLOOKUP(B140,'4-5K-STR-LPC838'!$B:$Z,21,0),0)</f>
        <v>0</v>
      </c>
      <c r="I140" s="430">
        <f>+IFERROR(VLOOKUP(B140,'4-5K-STR-LPC838'!$B:$Z,15,0),0)</f>
        <v>0</v>
      </c>
      <c r="J140" s="238">
        <f>+SUMIF('YEU CAU VAI CUTTING'!$I$10:$I$15,D140,'YEU CAU VAI CUTTING'!$D$10:$D$15)</f>
        <v>0</v>
      </c>
      <c r="K140" s="238">
        <f>+SUMIF('YEU CAU VAI CUTTING'!$I$10:$I$15,D140,'YEU CAU VAI CUTTING'!$E$10:$E$15)</f>
        <v>0</v>
      </c>
      <c r="L140" s="249">
        <f t="shared" si="11"/>
        <v>0</v>
      </c>
      <c r="M140" s="248">
        <f t="shared" si="12"/>
        <v>0</v>
      </c>
      <c r="N140" s="423" t="e">
        <f>+VLOOKUP(B140,WO!B:L,10,0)</f>
        <v>#N/A</v>
      </c>
      <c r="O140" s="207">
        <f>+WO!A32</f>
        <v>31</v>
      </c>
    </row>
    <row r="141" spans="1:15" s="152" customFormat="1">
      <c r="A141" s="152" t="s">
        <v>560</v>
      </c>
      <c r="B141" s="429">
        <f>+WO!B33</f>
        <v>0</v>
      </c>
      <c r="C141" s="430">
        <f>+IFERROR(VLOOKUP(B141,'4-5K-STR-LPC838'!$B:$Z,5,0),)</f>
        <v>0</v>
      </c>
      <c r="D141" s="431">
        <f>+IFERROR(VLOOKUP(B141,'4-5K-STR-LPC838'!$B:$Z,8,0),0)</f>
        <v>0</v>
      </c>
      <c r="E141" s="431" t="str">
        <f>+IFERROR(VLOOKUP(B141,'4-5K-STR-LPC838'!$B:$Z,13,0),0)</f>
        <v>2202006US-STR1</v>
      </c>
      <c r="F141" s="430">
        <f t="shared" si="10"/>
        <v>144</v>
      </c>
      <c r="G141" s="430">
        <f>+IFERROR(VLOOKUP(B141,'4-5K-STR-LPC838'!$B:$Z,20,0),0)</f>
        <v>0</v>
      </c>
      <c r="H141" s="430">
        <f>+IFERROR(VLOOKUP(B141,'4-5K-STR-LPC838'!$B:$Z,21,0),0)</f>
        <v>0</v>
      </c>
      <c r="I141" s="430">
        <f>+IFERROR(VLOOKUP(B141,'4-5K-STR-LPC838'!$B:$Z,15,0),0)</f>
        <v>0</v>
      </c>
      <c r="J141" s="238">
        <f>+SUMIF('YEU CAU VAI CUTTING'!$I$10:$I$15,D141,'YEU CAU VAI CUTTING'!$D$10:$D$15)</f>
        <v>0</v>
      </c>
      <c r="K141" s="238">
        <f>+SUMIF('YEU CAU VAI CUTTING'!$I$10:$I$15,D141,'YEU CAU VAI CUTTING'!$E$10:$E$15)</f>
        <v>0</v>
      </c>
      <c r="L141" s="249">
        <f t="shared" si="11"/>
        <v>0</v>
      </c>
      <c r="M141" s="248">
        <f t="shared" si="12"/>
        <v>0</v>
      </c>
      <c r="N141" s="423" t="e">
        <f>+VLOOKUP(B141,WO!B:L,10,0)</f>
        <v>#N/A</v>
      </c>
      <c r="O141" s="207">
        <f>+WO!A33</f>
        <v>32</v>
      </c>
    </row>
    <row r="142" spans="1:15" s="152" customFormat="1">
      <c r="A142" s="152" t="s">
        <v>560</v>
      </c>
      <c r="B142" s="429">
        <f>+WO!B34</f>
        <v>0</v>
      </c>
      <c r="C142" s="430">
        <f>+IFERROR(VLOOKUP(B142,'4-5K-STR-LPC838'!$B:$Z,5,0),)</f>
        <v>0</v>
      </c>
      <c r="D142" s="431">
        <f>+IFERROR(VLOOKUP(B142,'4-5K-STR-LPC838'!$B:$Z,8,0),0)</f>
        <v>0</v>
      </c>
      <c r="E142" s="431" t="str">
        <f>+IFERROR(VLOOKUP(B142,'4-5K-STR-LPC838'!$B:$Z,13,0),0)</f>
        <v>2202006US-STR1</v>
      </c>
      <c r="F142" s="430">
        <f t="shared" si="10"/>
        <v>144</v>
      </c>
      <c r="G142" s="430">
        <f>+IFERROR(VLOOKUP(B142,'4-5K-STR-LPC838'!$B:$Z,20,0),0)</f>
        <v>0</v>
      </c>
      <c r="H142" s="430">
        <f>+IFERROR(VLOOKUP(B142,'4-5K-STR-LPC838'!$B:$Z,21,0),0)</f>
        <v>0</v>
      </c>
      <c r="I142" s="430">
        <f>+IFERROR(VLOOKUP(B142,'4-5K-STR-LPC838'!$B:$Z,15,0),0)</f>
        <v>0</v>
      </c>
      <c r="J142" s="238">
        <f>+SUMIF('YEU CAU VAI CUTTING'!$I$10:$I$15,D142,'YEU CAU VAI CUTTING'!$D$10:$D$15)</f>
        <v>0</v>
      </c>
      <c r="K142" s="238">
        <f>+SUMIF('YEU CAU VAI CUTTING'!$I$10:$I$15,D142,'YEU CAU VAI CUTTING'!$E$10:$E$15)</f>
        <v>0</v>
      </c>
      <c r="L142" s="249">
        <f t="shared" si="11"/>
        <v>0</v>
      </c>
      <c r="M142" s="248">
        <f t="shared" si="12"/>
        <v>0</v>
      </c>
      <c r="N142" s="423" t="e">
        <f>+VLOOKUP(B142,WO!B:L,10,0)</f>
        <v>#N/A</v>
      </c>
      <c r="O142" s="207">
        <f>+WO!A34</f>
        <v>33</v>
      </c>
    </row>
    <row r="143" spans="1:15" s="152" customFormat="1">
      <c r="A143" s="152" t="s">
        <v>560</v>
      </c>
      <c r="B143" s="429">
        <f>+WO!B35</f>
        <v>0</v>
      </c>
      <c r="C143" s="430">
        <f>+IFERROR(VLOOKUP(B143,'4-5K-STR-LPC838'!$B:$Z,5,0),)</f>
        <v>0</v>
      </c>
      <c r="D143" s="431">
        <f>+IFERROR(VLOOKUP(B143,'4-5K-STR-LPC838'!$B:$Z,8,0),0)</f>
        <v>0</v>
      </c>
      <c r="E143" s="431" t="str">
        <f>+IFERROR(VLOOKUP(B143,'4-5K-STR-LPC838'!$B:$Z,13,0),0)</f>
        <v>2202006US-STR1</v>
      </c>
      <c r="F143" s="430">
        <f t="shared" si="10"/>
        <v>144</v>
      </c>
      <c r="G143" s="430">
        <f>+IFERROR(VLOOKUP(B143,'4-5K-STR-LPC838'!$B:$Z,20,0),0)</f>
        <v>0</v>
      </c>
      <c r="H143" s="430">
        <f>+IFERROR(VLOOKUP(B143,'4-5K-STR-LPC838'!$B:$Z,21,0),0)</f>
        <v>0</v>
      </c>
      <c r="I143" s="430">
        <f>+IFERROR(VLOOKUP(B143,'4-5K-STR-LPC838'!$B:$Z,15,0),0)</f>
        <v>0</v>
      </c>
      <c r="J143" s="238">
        <f>+SUMIF('YEU CAU VAI CUTTING'!$I$10:$I$15,D143,'YEU CAU VAI CUTTING'!$D$10:$D$15)</f>
        <v>0</v>
      </c>
      <c r="K143" s="238">
        <f>+SUMIF('YEU CAU VAI CUTTING'!$I$10:$I$15,D143,'YEU CAU VAI CUTTING'!$E$10:$E$15)</f>
        <v>0</v>
      </c>
      <c r="L143" s="249">
        <f t="shared" si="11"/>
        <v>0</v>
      </c>
      <c r="M143" s="248">
        <f t="shared" si="12"/>
        <v>0</v>
      </c>
      <c r="N143" s="423" t="e">
        <f>+VLOOKUP(B143,WO!B:L,10,0)</f>
        <v>#N/A</v>
      </c>
      <c r="O143" s="207">
        <f>+WO!A35</f>
        <v>34</v>
      </c>
    </row>
    <row r="144" spans="1:15" s="152" customFormat="1">
      <c r="A144" s="152" t="s">
        <v>560</v>
      </c>
      <c r="B144" s="429">
        <f>+WO!B36</f>
        <v>0</v>
      </c>
      <c r="C144" s="430">
        <f>+IFERROR(VLOOKUP(B144,'4-5K-STR-LPC838'!$B:$Z,5,0),)</f>
        <v>0</v>
      </c>
      <c r="D144" s="431">
        <f>+IFERROR(VLOOKUP(B144,'4-5K-STR-LPC838'!$B:$Z,8,0),0)</f>
        <v>0</v>
      </c>
      <c r="E144" s="431" t="str">
        <f>+IFERROR(VLOOKUP(B144,'4-5K-STR-LPC838'!$B:$Z,13,0),0)</f>
        <v>2202006US-STR1</v>
      </c>
      <c r="F144" s="430">
        <f t="shared" si="10"/>
        <v>144</v>
      </c>
      <c r="G144" s="430">
        <f>+IFERROR(VLOOKUP(B144,'4-5K-STR-LPC838'!$B:$Z,20,0),0)</f>
        <v>0</v>
      </c>
      <c r="H144" s="430">
        <f>+IFERROR(VLOOKUP(B144,'4-5K-STR-LPC838'!$B:$Z,21,0),0)</f>
        <v>0</v>
      </c>
      <c r="I144" s="430">
        <f>+IFERROR(VLOOKUP(B144,'4-5K-STR-LPC838'!$B:$Z,15,0),0)</f>
        <v>0</v>
      </c>
      <c r="J144" s="238">
        <f>+SUMIF('YEU CAU VAI CUTTING'!$I$10:$I$15,D144,'YEU CAU VAI CUTTING'!$D$10:$D$15)</f>
        <v>0</v>
      </c>
      <c r="K144" s="238">
        <f>+SUMIF('YEU CAU VAI CUTTING'!$I$10:$I$15,D144,'YEU CAU VAI CUTTING'!$E$10:$E$15)</f>
        <v>0</v>
      </c>
      <c r="L144" s="249">
        <f t="shared" si="11"/>
        <v>0</v>
      </c>
      <c r="M144" s="248">
        <f t="shared" si="12"/>
        <v>0</v>
      </c>
      <c r="N144" s="423" t="e">
        <f>+VLOOKUP(B144,WO!B:L,10,0)</f>
        <v>#N/A</v>
      </c>
      <c r="O144" s="207">
        <f>+WO!A36</f>
        <v>35</v>
      </c>
    </row>
    <row r="145" spans="1:16" s="152" customFormat="1">
      <c r="A145" s="152" t="s">
        <v>560</v>
      </c>
      <c r="B145" s="429">
        <f>+WO!B37</f>
        <v>0</v>
      </c>
      <c r="C145" s="430">
        <f>+IFERROR(VLOOKUP(B145,'4-5K-STR-LPC838'!$B:$Z,5,0),)</f>
        <v>0</v>
      </c>
      <c r="D145" s="431">
        <f>+IFERROR(VLOOKUP(B145,'4-5K-STR-LPC838'!$B:$Z,8,0),0)</f>
        <v>0</v>
      </c>
      <c r="E145" s="431" t="str">
        <f>+IFERROR(VLOOKUP(B145,'4-5K-STR-LPC838'!$B:$Z,13,0),0)</f>
        <v>2202006US-STR1</v>
      </c>
      <c r="F145" s="430">
        <f t="shared" si="10"/>
        <v>144</v>
      </c>
      <c r="G145" s="430">
        <f>+IFERROR(VLOOKUP(B145,'4-5K-STR-LPC838'!$B:$Z,20,0),0)</f>
        <v>0</v>
      </c>
      <c r="H145" s="430">
        <f>+IFERROR(VLOOKUP(B145,'4-5K-STR-LPC838'!$B:$Z,21,0),0)</f>
        <v>0</v>
      </c>
      <c r="I145" s="430">
        <f>+IFERROR(VLOOKUP(B145,'4-5K-STR-LPC838'!$B:$Z,15,0),0)</f>
        <v>0</v>
      </c>
      <c r="J145" s="238">
        <f>+SUMIF('YEU CAU VAI CUTTING'!$I$10:$I$15,D145,'YEU CAU VAI CUTTING'!$D$10:$D$15)</f>
        <v>0</v>
      </c>
      <c r="K145" s="238">
        <f>+SUMIF('YEU CAU VAI CUTTING'!$I$10:$I$15,D145,'YEU CAU VAI CUTTING'!$E$10:$E$15)</f>
        <v>0</v>
      </c>
      <c r="L145" s="249">
        <f t="shared" si="11"/>
        <v>0</v>
      </c>
      <c r="M145" s="248">
        <f t="shared" si="12"/>
        <v>0</v>
      </c>
      <c r="N145" s="423" t="e">
        <f>+VLOOKUP(B145,WO!B:L,10,0)</f>
        <v>#N/A</v>
      </c>
      <c r="O145" s="207">
        <f>+WO!A37</f>
        <v>36</v>
      </c>
    </row>
    <row r="146" spans="1:16" s="152" customFormat="1">
      <c r="A146" s="152" t="s">
        <v>560</v>
      </c>
      <c r="B146" s="297">
        <f>+WO!B2</f>
        <v>722164</v>
      </c>
      <c r="C146" s="298">
        <f>+IFERROR(VLOOKUP(B146,'5-6W-STPLA-EM1038-die'!$B:$Z,5,0),)</f>
        <v>24</v>
      </c>
      <c r="D146" s="299" t="str">
        <f>+IFERROR(VLOOKUP(B146,'5-6W-STPLA-EM1038-die'!$B:$Z,8,0),0)</f>
        <v>EM1038-ZCA</v>
      </c>
      <c r="E146" s="299" t="str">
        <f>+IFERROR(VLOOKUP(B146,'5-6W-STPLA-EM1038-die'!$B:$Z,13,0),0)</f>
        <v>Không có sơ đồ</v>
      </c>
      <c r="F146" s="298">
        <f t="shared" ref="F146:F181" si="13">+SUMIF(E:E,E146,C:C)</f>
        <v>144</v>
      </c>
      <c r="G146" s="298">
        <f>+IFERROR(VLOOKUP(B146,'5-6W-STPLA-EM1038-die'!$B:$Z,20,0),0)</f>
        <v>0</v>
      </c>
      <c r="H146" s="298">
        <f>+IFERROR(VLOOKUP(B146,'5-6W-STPLA-EM1038-die'!$B:$Z,21,0),0)</f>
        <v>1.9094399999999998</v>
      </c>
      <c r="I146" s="298">
        <f>+IFERROR(VLOOKUP(B146,'5-6W-STPLA-EM1038-die'!$B:$Z,15,0),0)</f>
        <v>44.616</v>
      </c>
      <c r="J146" s="238">
        <f>+SUMIF('YEU CAU VAI CUTTING'!$I$10:$I$15,D146,'YEU CAU VAI CUTTING'!$D$10:$D$15)</f>
        <v>267.69599999999997</v>
      </c>
      <c r="K146" s="238">
        <f>+SUMIF('YEU CAU VAI CUTTING'!$I$10:$I$15,D146,'YEU CAU VAI CUTTING'!$E$10:$E$15)</f>
        <v>267.69599999999997</v>
      </c>
      <c r="L146" s="249">
        <f>IFERROR(K146/J146,0)</f>
        <v>1</v>
      </c>
      <c r="M146" s="248">
        <f>+IFERROR(I146*L146,0)</f>
        <v>44.616</v>
      </c>
      <c r="N146" s="423">
        <f>+VLOOKUP(B146,WO!B:L,10,0)</f>
        <v>44576</v>
      </c>
      <c r="O146" s="207">
        <f>+WO!A2</f>
        <v>1</v>
      </c>
      <c r="P146" s="152" t="s">
        <v>184</v>
      </c>
    </row>
    <row r="147" spans="1:16" s="152" customFormat="1">
      <c r="A147" s="152" t="s">
        <v>560</v>
      </c>
      <c r="B147" s="297">
        <f>+WO!B3</f>
        <v>722168</v>
      </c>
      <c r="C147" s="298">
        <f>+IFERROR(VLOOKUP(B147,'5-6W-STPLA-EM1038-die'!$B:$Z,5,0),)</f>
        <v>21</v>
      </c>
      <c r="D147" s="299" t="str">
        <f>+IFERROR(VLOOKUP(B147,'5-6W-STPLA-EM1038-die'!$B:$Z,8,0),0)</f>
        <v>EM1038-ZCA</v>
      </c>
      <c r="E147" s="299" t="str">
        <f>+IFERROR(VLOOKUP(B147,'5-6W-STPLA-EM1038-die'!$B:$Z,13,0),0)</f>
        <v>Không có sơ đồ</v>
      </c>
      <c r="F147" s="298">
        <f t="shared" si="13"/>
        <v>144</v>
      </c>
      <c r="G147" s="298">
        <f>+IFERROR(VLOOKUP(B147,'5-6W-STPLA-EM1038-die'!$B:$Z,20,0),0)</f>
        <v>0</v>
      </c>
      <c r="H147" s="298">
        <f>+IFERROR(VLOOKUP(B147,'5-6W-STPLA-EM1038-die'!$B:$Z,21,0),0)</f>
        <v>1.6707599999999998</v>
      </c>
      <c r="I147" s="298">
        <f>+IFERROR(VLOOKUP(B147,'5-6W-STPLA-EM1038-die'!$B:$Z,15,0),0)</f>
        <v>39.039000000000001</v>
      </c>
      <c r="J147" s="238">
        <f>+SUMIF('YEU CAU VAI CUTTING'!$I$10:$I$15,D147,'YEU CAU VAI CUTTING'!$D$10:$D$15)</f>
        <v>267.69599999999997</v>
      </c>
      <c r="K147" s="238">
        <f>+SUMIF('YEU CAU VAI CUTTING'!$I$10:$I$15,D147,'YEU CAU VAI CUTTING'!$E$10:$E$15)</f>
        <v>267.69599999999997</v>
      </c>
      <c r="L147" s="249">
        <f t="shared" ref="L147:L181" si="14">IFERROR(K147/J147,0)</f>
        <v>1</v>
      </c>
      <c r="M147" s="248">
        <f t="shared" ref="M147:M181" si="15">+IFERROR(I147*L147,0)</f>
        <v>39.039000000000001</v>
      </c>
      <c r="N147" s="423">
        <f>+VLOOKUP(B147,WO!B:L,10,0)</f>
        <v>44576</v>
      </c>
      <c r="O147" s="207">
        <f>+WO!A3</f>
        <v>2</v>
      </c>
      <c r="P147" s="152" t="s">
        <v>184</v>
      </c>
    </row>
    <row r="148" spans="1:16" s="152" customFormat="1">
      <c r="A148" s="152" t="s">
        <v>560</v>
      </c>
      <c r="B148" s="297">
        <f>+WO!B4</f>
        <v>722170</v>
      </c>
      <c r="C148" s="298">
        <f>+IFERROR(VLOOKUP(B148,'5-6W-STPLA-EM1038-die'!$B:$Z,5,0),)</f>
        <v>27</v>
      </c>
      <c r="D148" s="299" t="str">
        <f>+IFERROR(VLOOKUP(B148,'5-6W-STPLA-EM1038-die'!$B:$Z,8,0),0)</f>
        <v>EM1038-ZCA</v>
      </c>
      <c r="E148" s="299" t="str">
        <f>+IFERROR(VLOOKUP(B148,'5-6W-STPLA-EM1038-die'!$B:$Z,13,0),0)</f>
        <v>Không có sơ đồ</v>
      </c>
      <c r="F148" s="298">
        <f t="shared" si="13"/>
        <v>144</v>
      </c>
      <c r="G148" s="298">
        <f>+IFERROR(VLOOKUP(B148,'5-6W-STPLA-EM1038-die'!$B:$Z,20,0),0)</f>
        <v>0</v>
      </c>
      <c r="H148" s="298">
        <f>+IFERROR(VLOOKUP(B148,'5-6W-STPLA-EM1038-die'!$B:$Z,21,0),0)</f>
        <v>2.1481199999999996</v>
      </c>
      <c r="I148" s="298">
        <f>+IFERROR(VLOOKUP(B148,'5-6W-STPLA-EM1038-die'!$B:$Z,15,0),0)</f>
        <v>50.192999999999998</v>
      </c>
      <c r="J148" s="238">
        <f>+SUMIF('YEU CAU VAI CUTTING'!$I$10:$I$15,D148,'YEU CAU VAI CUTTING'!$D$10:$D$15)</f>
        <v>267.69599999999997</v>
      </c>
      <c r="K148" s="238">
        <f>+SUMIF('YEU CAU VAI CUTTING'!$I$10:$I$15,D148,'YEU CAU VAI CUTTING'!$E$10:$E$15)</f>
        <v>267.69599999999997</v>
      </c>
      <c r="L148" s="249">
        <f t="shared" si="14"/>
        <v>1</v>
      </c>
      <c r="M148" s="248">
        <f t="shared" si="15"/>
        <v>50.192999999999998</v>
      </c>
      <c r="N148" s="423">
        <f>+VLOOKUP(B148,WO!B:L,10,0)</f>
        <v>44576</v>
      </c>
      <c r="O148" s="207">
        <f>+WO!A4</f>
        <v>3</v>
      </c>
      <c r="P148" s="152" t="s">
        <v>184</v>
      </c>
    </row>
    <row r="149" spans="1:16" s="152" customFormat="1">
      <c r="A149" s="152" t="s">
        <v>560</v>
      </c>
      <c r="B149" s="297">
        <f>+WO!B5</f>
        <v>722174</v>
      </c>
      <c r="C149" s="298">
        <f>+IFERROR(VLOOKUP(B149,'5-6W-STPLA-EM1038-die'!$B:$Z,5,0),)</f>
        <v>15</v>
      </c>
      <c r="D149" s="299" t="str">
        <f>+IFERROR(VLOOKUP(B149,'5-6W-STPLA-EM1038-die'!$B:$Z,8,0),0)</f>
        <v>EM1038-ZCA</v>
      </c>
      <c r="E149" s="299" t="str">
        <f>+IFERROR(VLOOKUP(B149,'5-6W-STPLA-EM1038-die'!$B:$Z,13,0),0)</f>
        <v>Không có sơ đồ</v>
      </c>
      <c r="F149" s="298">
        <f t="shared" si="13"/>
        <v>144</v>
      </c>
      <c r="G149" s="298">
        <f>+IFERROR(VLOOKUP(B149,'5-6W-STPLA-EM1038-die'!$B:$Z,20,0),0)</f>
        <v>0</v>
      </c>
      <c r="H149" s="298">
        <f>+IFERROR(VLOOKUP(B149,'5-6W-STPLA-EM1038-die'!$B:$Z,21,0),0)</f>
        <v>1.1933999999999998</v>
      </c>
      <c r="I149" s="298">
        <f>+IFERROR(VLOOKUP(B149,'5-6W-STPLA-EM1038-die'!$B:$Z,15,0),0)</f>
        <v>27.884999999999998</v>
      </c>
      <c r="J149" s="238">
        <f>+SUMIF('YEU CAU VAI CUTTING'!$I$10:$I$15,D149,'YEU CAU VAI CUTTING'!$D$10:$D$15)</f>
        <v>267.69599999999997</v>
      </c>
      <c r="K149" s="238">
        <f>+SUMIF('YEU CAU VAI CUTTING'!$I$10:$I$15,D149,'YEU CAU VAI CUTTING'!$E$10:$E$15)</f>
        <v>267.69599999999997</v>
      </c>
      <c r="L149" s="249">
        <f t="shared" si="14"/>
        <v>1</v>
      </c>
      <c r="M149" s="248">
        <f t="shared" si="15"/>
        <v>27.884999999999998</v>
      </c>
      <c r="N149" s="423">
        <f>+VLOOKUP(B149,WO!B:L,10,0)</f>
        <v>44576</v>
      </c>
      <c r="O149" s="207">
        <f>+WO!A5</f>
        <v>4</v>
      </c>
      <c r="P149" s="152" t="s">
        <v>184</v>
      </c>
    </row>
    <row r="150" spans="1:16" s="152" customFormat="1">
      <c r="A150" s="152" t="s">
        <v>560</v>
      </c>
      <c r="B150" s="297">
        <f>+WO!B6</f>
        <v>722178</v>
      </c>
      <c r="C150" s="298">
        <f>+IFERROR(VLOOKUP(B150,'5-6W-STPLA-EM1038-die'!$B:$Z,5,0),)</f>
        <v>24</v>
      </c>
      <c r="D150" s="299" t="str">
        <f>+IFERROR(VLOOKUP(B150,'5-6W-STPLA-EM1038-die'!$B:$Z,8,0),0)</f>
        <v>EM1038-ZCA</v>
      </c>
      <c r="E150" s="299" t="str">
        <f>+IFERROR(VLOOKUP(B150,'5-6W-STPLA-EM1038-die'!$B:$Z,13,0),0)</f>
        <v>Không có sơ đồ</v>
      </c>
      <c r="F150" s="298">
        <f t="shared" si="13"/>
        <v>144</v>
      </c>
      <c r="G150" s="298">
        <f>+IFERROR(VLOOKUP(B150,'5-6W-STPLA-EM1038-die'!$B:$Z,20,0),0)</f>
        <v>0</v>
      </c>
      <c r="H150" s="298">
        <f>+IFERROR(VLOOKUP(B150,'5-6W-STPLA-EM1038-die'!$B:$Z,21,0),0)</f>
        <v>1.9094399999999998</v>
      </c>
      <c r="I150" s="298">
        <f>+IFERROR(VLOOKUP(B150,'5-6W-STPLA-EM1038-die'!$B:$Z,15,0),0)</f>
        <v>44.616</v>
      </c>
      <c r="J150" s="238">
        <f>+SUMIF('YEU CAU VAI CUTTING'!$I$10:$I$15,D150,'YEU CAU VAI CUTTING'!$D$10:$D$15)</f>
        <v>267.69599999999997</v>
      </c>
      <c r="K150" s="238">
        <f>+SUMIF('YEU CAU VAI CUTTING'!$I$10:$I$15,D150,'YEU CAU VAI CUTTING'!$E$10:$E$15)</f>
        <v>267.69599999999997</v>
      </c>
      <c r="L150" s="249">
        <f t="shared" si="14"/>
        <v>1</v>
      </c>
      <c r="M150" s="248">
        <f t="shared" si="15"/>
        <v>44.616</v>
      </c>
      <c r="N150" s="423">
        <f>+VLOOKUP(B150,WO!B:L,10,0)</f>
        <v>44576</v>
      </c>
      <c r="O150" s="207">
        <f>+WO!A6</f>
        <v>5</v>
      </c>
      <c r="P150" s="152" t="s">
        <v>184</v>
      </c>
    </row>
    <row r="151" spans="1:16" s="152" customFormat="1">
      <c r="A151" s="152" t="s">
        <v>560</v>
      </c>
      <c r="B151" s="297">
        <f>+WO!B7</f>
        <v>722180</v>
      </c>
      <c r="C151" s="298">
        <f>+IFERROR(VLOOKUP(B151,'5-6W-STPLA-EM1038-die'!$B:$Z,5,0),)</f>
        <v>33</v>
      </c>
      <c r="D151" s="299" t="str">
        <f>+IFERROR(VLOOKUP(B151,'5-6W-STPLA-EM1038-die'!$B:$Z,8,0),0)</f>
        <v>EM1038-ZCA</v>
      </c>
      <c r="E151" s="299" t="str">
        <f>+IFERROR(VLOOKUP(B151,'5-6W-STPLA-EM1038-die'!$B:$Z,13,0),0)</f>
        <v>Không có sơ đồ</v>
      </c>
      <c r="F151" s="298">
        <f t="shared" si="13"/>
        <v>144</v>
      </c>
      <c r="G151" s="298">
        <f>+IFERROR(VLOOKUP(B151,'5-6W-STPLA-EM1038-die'!$B:$Z,20,0),0)</f>
        <v>0</v>
      </c>
      <c r="H151" s="298">
        <f>+IFERROR(VLOOKUP(B151,'5-6W-STPLA-EM1038-die'!$B:$Z,21,0),0)</f>
        <v>2.6254799999999996</v>
      </c>
      <c r="I151" s="298">
        <f>+IFERROR(VLOOKUP(B151,'5-6W-STPLA-EM1038-die'!$B:$Z,15,0),0)</f>
        <v>61.347000000000001</v>
      </c>
      <c r="J151" s="238">
        <f>+SUMIF('YEU CAU VAI CUTTING'!$I$10:$I$15,D151,'YEU CAU VAI CUTTING'!$D$10:$D$15)</f>
        <v>267.69599999999997</v>
      </c>
      <c r="K151" s="238">
        <f>+SUMIF('YEU CAU VAI CUTTING'!$I$10:$I$15,D151,'YEU CAU VAI CUTTING'!$E$10:$E$15)</f>
        <v>267.69599999999997</v>
      </c>
      <c r="L151" s="249">
        <f t="shared" si="14"/>
        <v>1</v>
      </c>
      <c r="M151" s="248">
        <f t="shared" si="15"/>
        <v>61.347000000000001</v>
      </c>
      <c r="N151" s="423">
        <f>+VLOOKUP(B151,WO!B:L,10,0)</f>
        <v>44576</v>
      </c>
      <c r="O151" s="207">
        <f>+WO!A7</f>
        <v>6</v>
      </c>
      <c r="P151" s="152" t="s">
        <v>184</v>
      </c>
    </row>
    <row r="152" spans="1:16" s="152" customFormat="1">
      <c r="A152" s="152" t="s">
        <v>560</v>
      </c>
      <c r="B152" s="297">
        <f>+WO!B8</f>
        <v>0</v>
      </c>
      <c r="C152" s="298">
        <f>+IFERROR(VLOOKUP(B152,'5-6W-STPLA-EM1038-die'!$B:$Z,5,0),)</f>
        <v>0</v>
      </c>
      <c r="D152" s="299">
        <f>+IFERROR(VLOOKUP(B152,'5-6W-STPLA-EM1038-die'!$B:$Z,8,0),0)</f>
        <v>0</v>
      </c>
      <c r="E152" s="299" t="str">
        <f>+IFERROR(VLOOKUP(B152,'5-6W-STPLA-EM1038-die'!$B:$Z,13,0),0)</f>
        <v>Không có sơ đồ</v>
      </c>
      <c r="F152" s="298">
        <f t="shared" si="13"/>
        <v>144</v>
      </c>
      <c r="G152" s="298">
        <f>+IFERROR(VLOOKUP(B152,'5-6W-STPLA-EM1038-die'!$B:$Z,20,0),0)</f>
        <v>0</v>
      </c>
      <c r="H152" s="298">
        <f>+IFERROR(VLOOKUP(B152,'5-6W-STPLA-EM1038-die'!$B:$Z,21,0),0)</f>
        <v>0</v>
      </c>
      <c r="I152" s="298">
        <f>+IFERROR(VLOOKUP(B152,'5-6W-STPLA-EM1038-die'!$B:$Z,15,0),0)</f>
        <v>0</v>
      </c>
      <c r="J152" s="238">
        <f>+SUMIF('YEU CAU VAI CUTTING'!$I$10:$I$15,D152,'YEU CAU VAI CUTTING'!$D$10:$D$15)</f>
        <v>0</v>
      </c>
      <c r="K152" s="238">
        <f>+SUMIF('YEU CAU VAI CUTTING'!$I$10:$I$15,D152,'YEU CAU VAI CUTTING'!$E$10:$E$15)</f>
        <v>0</v>
      </c>
      <c r="L152" s="249">
        <f t="shared" si="14"/>
        <v>0</v>
      </c>
      <c r="M152" s="248">
        <f t="shared" si="15"/>
        <v>0</v>
      </c>
      <c r="N152" s="423" t="e">
        <f>+VLOOKUP(B152,WO!B:L,10,0)</f>
        <v>#N/A</v>
      </c>
      <c r="O152" s="207">
        <f>+WO!A8</f>
        <v>7</v>
      </c>
      <c r="P152" s="152" t="s">
        <v>184</v>
      </c>
    </row>
    <row r="153" spans="1:16" s="152" customFormat="1">
      <c r="A153" s="152" t="s">
        <v>560</v>
      </c>
      <c r="B153" s="297">
        <f>+WO!B9</f>
        <v>0</v>
      </c>
      <c r="C153" s="298">
        <f>+IFERROR(VLOOKUP(B153,'5-6W-STPLA-EM1038-die'!$B:$Z,5,0),)</f>
        <v>0</v>
      </c>
      <c r="D153" s="299">
        <f>+IFERROR(VLOOKUP(B153,'5-6W-STPLA-EM1038-die'!$B:$Z,8,0),0)</f>
        <v>0</v>
      </c>
      <c r="E153" s="299" t="str">
        <f>+IFERROR(VLOOKUP(B153,'5-6W-STPLA-EM1038-die'!$B:$Z,13,0),0)</f>
        <v>Không có sơ đồ</v>
      </c>
      <c r="F153" s="298">
        <f t="shared" si="13"/>
        <v>144</v>
      </c>
      <c r="G153" s="298">
        <f>+IFERROR(VLOOKUP(B153,'5-6W-STPLA-EM1038-die'!$B:$Z,20,0),0)</f>
        <v>0</v>
      </c>
      <c r="H153" s="298">
        <f>+IFERROR(VLOOKUP(B153,'5-6W-STPLA-EM1038-die'!$B:$Z,21,0),0)</f>
        <v>0</v>
      </c>
      <c r="I153" s="298">
        <f>+IFERROR(VLOOKUP(B153,'5-6W-STPLA-EM1038-die'!$B:$Z,15,0),0)</f>
        <v>0</v>
      </c>
      <c r="J153" s="238">
        <f>+SUMIF('YEU CAU VAI CUTTING'!$I$10:$I$15,D153,'YEU CAU VAI CUTTING'!$D$10:$D$15)</f>
        <v>0</v>
      </c>
      <c r="K153" s="238">
        <f>+SUMIF('YEU CAU VAI CUTTING'!$I$10:$I$15,D153,'YEU CAU VAI CUTTING'!$E$10:$E$15)</f>
        <v>0</v>
      </c>
      <c r="L153" s="249">
        <f t="shared" si="14"/>
        <v>0</v>
      </c>
      <c r="M153" s="248">
        <f t="shared" si="15"/>
        <v>0</v>
      </c>
      <c r="N153" s="423" t="e">
        <f>+VLOOKUP(B153,WO!B:L,10,0)</f>
        <v>#N/A</v>
      </c>
      <c r="O153" s="207">
        <f>+WO!A9</f>
        <v>8</v>
      </c>
      <c r="P153" s="152" t="s">
        <v>184</v>
      </c>
    </row>
    <row r="154" spans="1:16" s="152" customFormat="1">
      <c r="A154" s="152" t="s">
        <v>560</v>
      </c>
      <c r="B154" s="297">
        <f>+WO!B10</f>
        <v>0</v>
      </c>
      <c r="C154" s="298">
        <f>+IFERROR(VLOOKUP(B154,'5-6W-STPLA-EM1038-die'!$B:$Z,5,0),)</f>
        <v>0</v>
      </c>
      <c r="D154" s="299">
        <f>+IFERROR(VLOOKUP(B154,'5-6W-STPLA-EM1038-die'!$B:$Z,8,0),0)</f>
        <v>0</v>
      </c>
      <c r="E154" s="299" t="str">
        <f>+IFERROR(VLOOKUP(B154,'5-6W-STPLA-EM1038-die'!$B:$Z,13,0),0)</f>
        <v>Không có sơ đồ</v>
      </c>
      <c r="F154" s="298">
        <f t="shared" si="13"/>
        <v>144</v>
      </c>
      <c r="G154" s="298">
        <f>+IFERROR(VLOOKUP(B154,'5-6W-STPLA-EM1038-die'!$B:$Z,20,0),0)</f>
        <v>0</v>
      </c>
      <c r="H154" s="298">
        <f>+IFERROR(VLOOKUP(B154,'5-6W-STPLA-EM1038-die'!$B:$Z,21,0),0)</f>
        <v>0</v>
      </c>
      <c r="I154" s="298">
        <f>+IFERROR(VLOOKUP(B154,'5-6W-STPLA-EM1038-die'!$B:$Z,15,0),0)</f>
        <v>0</v>
      </c>
      <c r="J154" s="238">
        <f>+SUMIF('YEU CAU VAI CUTTING'!$I$10:$I$15,D154,'YEU CAU VAI CUTTING'!$D$10:$D$15)</f>
        <v>0</v>
      </c>
      <c r="K154" s="238">
        <f>+SUMIF('YEU CAU VAI CUTTING'!$I$10:$I$15,D154,'YEU CAU VAI CUTTING'!$E$10:$E$15)</f>
        <v>0</v>
      </c>
      <c r="L154" s="249">
        <f t="shared" si="14"/>
        <v>0</v>
      </c>
      <c r="M154" s="248">
        <f t="shared" si="15"/>
        <v>0</v>
      </c>
      <c r="N154" s="423" t="e">
        <f>+VLOOKUP(B154,WO!B:L,10,0)</f>
        <v>#N/A</v>
      </c>
      <c r="O154" s="207">
        <f>+WO!A10</f>
        <v>9</v>
      </c>
      <c r="P154" s="152" t="s">
        <v>184</v>
      </c>
    </row>
    <row r="155" spans="1:16" s="152" customFormat="1">
      <c r="A155" s="152" t="s">
        <v>560</v>
      </c>
      <c r="B155" s="297">
        <f>+WO!B11</f>
        <v>0</v>
      </c>
      <c r="C155" s="298">
        <f>+IFERROR(VLOOKUP(B155,'5-6W-STPLA-EM1038-die'!$B:$Z,5,0),)</f>
        <v>0</v>
      </c>
      <c r="D155" s="299">
        <f>+IFERROR(VLOOKUP(B155,'5-6W-STPLA-EM1038-die'!$B:$Z,8,0),0)</f>
        <v>0</v>
      </c>
      <c r="E155" s="299" t="str">
        <f>+IFERROR(VLOOKUP(B155,'5-6W-STPLA-EM1038-die'!$B:$Z,13,0),0)</f>
        <v>Không có sơ đồ</v>
      </c>
      <c r="F155" s="298">
        <f t="shared" si="13"/>
        <v>144</v>
      </c>
      <c r="G155" s="298">
        <f>+IFERROR(VLOOKUP(B155,'5-6W-STPLA-EM1038-die'!$B:$Z,20,0),0)</f>
        <v>0</v>
      </c>
      <c r="H155" s="298">
        <f>+IFERROR(VLOOKUP(B155,'5-6W-STPLA-EM1038-die'!$B:$Z,21,0),0)</f>
        <v>0</v>
      </c>
      <c r="I155" s="298">
        <f>+IFERROR(VLOOKUP(B155,'5-6W-STPLA-EM1038-die'!$B:$Z,15,0),0)</f>
        <v>0</v>
      </c>
      <c r="J155" s="238">
        <f>+SUMIF('YEU CAU VAI CUTTING'!$I$10:$I$15,D155,'YEU CAU VAI CUTTING'!$D$10:$D$15)</f>
        <v>0</v>
      </c>
      <c r="K155" s="238">
        <f>+SUMIF('YEU CAU VAI CUTTING'!$I$10:$I$15,D155,'YEU CAU VAI CUTTING'!$E$10:$E$15)</f>
        <v>0</v>
      </c>
      <c r="L155" s="249">
        <f t="shared" si="14"/>
        <v>0</v>
      </c>
      <c r="M155" s="248">
        <f t="shared" si="15"/>
        <v>0</v>
      </c>
      <c r="N155" s="423" t="e">
        <f>+VLOOKUP(B155,WO!B:L,10,0)</f>
        <v>#N/A</v>
      </c>
      <c r="O155" s="207">
        <f>+WO!A11</f>
        <v>10</v>
      </c>
      <c r="P155" s="152" t="s">
        <v>184</v>
      </c>
    </row>
    <row r="156" spans="1:16" s="152" customFormat="1">
      <c r="A156" s="152" t="s">
        <v>560</v>
      </c>
      <c r="B156" s="297">
        <f>+WO!B12</f>
        <v>0</v>
      </c>
      <c r="C156" s="298">
        <f>+IFERROR(VLOOKUP(B156,'5-6W-STPLA-EM1038-die'!$B:$Z,5,0),)</f>
        <v>0</v>
      </c>
      <c r="D156" s="299">
        <f>+IFERROR(VLOOKUP(B156,'5-6W-STPLA-EM1038-die'!$B:$Z,8,0),0)</f>
        <v>0</v>
      </c>
      <c r="E156" s="299" t="str">
        <f>+IFERROR(VLOOKUP(B156,'5-6W-STPLA-EM1038-die'!$B:$Z,13,0),0)</f>
        <v>Không có sơ đồ</v>
      </c>
      <c r="F156" s="298">
        <f t="shared" si="13"/>
        <v>144</v>
      </c>
      <c r="G156" s="298">
        <f>+IFERROR(VLOOKUP(B156,'5-6W-STPLA-EM1038-die'!$B:$Z,20,0),0)</f>
        <v>0</v>
      </c>
      <c r="H156" s="298">
        <f>+IFERROR(VLOOKUP(B156,'5-6W-STPLA-EM1038-die'!$B:$Z,21,0),0)</f>
        <v>0</v>
      </c>
      <c r="I156" s="298">
        <f>+IFERROR(VLOOKUP(B156,'5-6W-STPLA-EM1038-die'!$B:$Z,15,0),0)</f>
        <v>0</v>
      </c>
      <c r="J156" s="238">
        <f>+SUMIF('YEU CAU VAI CUTTING'!$I$10:$I$15,D156,'YEU CAU VAI CUTTING'!$D$10:$D$15)</f>
        <v>0</v>
      </c>
      <c r="K156" s="238">
        <f>+SUMIF('YEU CAU VAI CUTTING'!$I$10:$I$15,D156,'YEU CAU VAI CUTTING'!$E$10:$E$15)</f>
        <v>0</v>
      </c>
      <c r="L156" s="249">
        <f t="shared" si="14"/>
        <v>0</v>
      </c>
      <c r="M156" s="248">
        <f t="shared" si="15"/>
        <v>0</v>
      </c>
      <c r="N156" s="423" t="e">
        <f>+VLOOKUP(B156,WO!B:L,10,0)</f>
        <v>#N/A</v>
      </c>
      <c r="O156" s="207">
        <f>+WO!A12</f>
        <v>11</v>
      </c>
      <c r="P156" s="152" t="s">
        <v>184</v>
      </c>
    </row>
    <row r="157" spans="1:16" s="152" customFormat="1">
      <c r="A157" s="152" t="s">
        <v>560</v>
      </c>
      <c r="B157" s="297">
        <f>+WO!B13</f>
        <v>0</v>
      </c>
      <c r="C157" s="298">
        <f>+IFERROR(VLOOKUP(B157,'5-6W-STPLA-EM1038-die'!$B:$Z,5,0),)</f>
        <v>0</v>
      </c>
      <c r="D157" s="299">
        <f>+IFERROR(VLOOKUP(B157,'5-6W-STPLA-EM1038-die'!$B:$Z,8,0),0)</f>
        <v>0</v>
      </c>
      <c r="E157" s="299" t="str">
        <f>+IFERROR(VLOOKUP(B157,'5-6W-STPLA-EM1038-die'!$B:$Z,13,0),0)</f>
        <v>Không có sơ đồ</v>
      </c>
      <c r="F157" s="298">
        <f t="shared" si="13"/>
        <v>144</v>
      </c>
      <c r="G157" s="298">
        <f>+IFERROR(VLOOKUP(B157,'5-6W-STPLA-EM1038-die'!$B:$Z,20,0),0)</f>
        <v>0</v>
      </c>
      <c r="H157" s="298">
        <f>+IFERROR(VLOOKUP(B157,'5-6W-STPLA-EM1038-die'!$B:$Z,21,0),0)</f>
        <v>0</v>
      </c>
      <c r="I157" s="298">
        <f>+IFERROR(VLOOKUP(B157,'5-6W-STPLA-EM1038-die'!$B:$Z,15,0),0)</f>
        <v>0</v>
      </c>
      <c r="J157" s="238">
        <f>+SUMIF('YEU CAU VAI CUTTING'!$I$10:$I$15,D157,'YEU CAU VAI CUTTING'!$D$10:$D$15)</f>
        <v>0</v>
      </c>
      <c r="K157" s="238">
        <f>+SUMIF('YEU CAU VAI CUTTING'!$I$10:$I$15,D157,'YEU CAU VAI CUTTING'!$E$10:$E$15)</f>
        <v>0</v>
      </c>
      <c r="L157" s="249">
        <f t="shared" si="14"/>
        <v>0</v>
      </c>
      <c r="M157" s="248">
        <f t="shared" si="15"/>
        <v>0</v>
      </c>
      <c r="N157" s="423" t="e">
        <f>+VLOOKUP(B157,WO!B:L,10,0)</f>
        <v>#N/A</v>
      </c>
      <c r="O157" s="207">
        <f>+WO!A13</f>
        <v>12</v>
      </c>
      <c r="P157" s="152" t="s">
        <v>184</v>
      </c>
    </row>
    <row r="158" spans="1:16" s="152" customFormat="1">
      <c r="A158" s="152" t="s">
        <v>560</v>
      </c>
      <c r="B158" s="297">
        <f>+WO!B14</f>
        <v>0</v>
      </c>
      <c r="C158" s="298">
        <f>+IFERROR(VLOOKUP(B158,'5-6W-STPLA-EM1038-die'!$B:$Z,5,0),)</f>
        <v>0</v>
      </c>
      <c r="D158" s="299">
        <f>+IFERROR(VLOOKUP(B158,'5-6W-STPLA-EM1038-die'!$B:$Z,8,0),0)</f>
        <v>0</v>
      </c>
      <c r="E158" s="299" t="str">
        <f>+IFERROR(VLOOKUP(B158,'5-6W-STPLA-EM1038-die'!$B:$Z,13,0),0)</f>
        <v>Không có sơ đồ</v>
      </c>
      <c r="F158" s="298">
        <f t="shared" si="13"/>
        <v>144</v>
      </c>
      <c r="G158" s="298">
        <f>+IFERROR(VLOOKUP(B158,'5-6W-STPLA-EM1038-die'!$B:$Z,20,0),0)</f>
        <v>0</v>
      </c>
      <c r="H158" s="298">
        <f>+IFERROR(VLOOKUP(B158,'5-6W-STPLA-EM1038-die'!$B:$Z,21,0),0)</f>
        <v>0</v>
      </c>
      <c r="I158" s="298">
        <f>+IFERROR(VLOOKUP(B158,'5-6W-STPLA-EM1038-die'!$B:$Z,15,0),0)</f>
        <v>0</v>
      </c>
      <c r="J158" s="238">
        <f>+SUMIF('YEU CAU VAI CUTTING'!$I$10:$I$15,D158,'YEU CAU VAI CUTTING'!$D$10:$D$15)</f>
        <v>0</v>
      </c>
      <c r="K158" s="238">
        <f>+SUMIF('YEU CAU VAI CUTTING'!$I$10:$I$15,D158,'YEU CAU VAI CUTTING'!$E$10:$E$15)</f>
        <v>0</v>
      </c>
      <c r="L158" s="249">
        <f t="shared" si="14"/>
        <v>0</v>
      </c>
      <c r="M158" s="248">
        <f t="shared" si="15"/>
        <v>0</v>
      </c>
      <c r="N158" s="423" t="e">
        <f>+VLOOKUP(B158,WO!B:L,10,0)</f>
        <v>#N/A</v>
      </c>
      <c r="O158" s="207">
        <f>+WO!A14</f>
        <v>13</v>
      </c>
      <c r="P158" s="152" t="s">
        <v>184</v>
      </c>
    </row>
    <row r="159" spans="1:16" s="152" customFormat="1">
      <c r="A159" s="152" t="s">
        <v>560</v>
      </c>
      <c r="B159" s="297">
        <f>+WO!B15</f>
        <v>0</v>
      </c>
      <c r="C159" s="298">
        <f>+IFERROR(VLOOKUP(B159,'5-6W-STPLA-EM1038-die'!$B:$Z,5,0),)</f>
        <v>0</v>
      </c>
      <c r="D159" s="299">
        <f>+IFERROR(VLOOKUP(B159,'5-6W-STPLA-EM1038-die'!$B:$Z,8,0),0)</f>
        <v>0</v>
      </c>
      <c r="E159" s="299" t="str">
        <f>+IFERROR(VLOOKUP(B159,'5-6W-STPLA-EM1038-die'!$B:$Z,13,0),0)</f>
        <v>Không có sơ đồ</v>
      </c>
      <c r="F159" s="298">
        <f t="shared" si="13"/>
        <v>144</v>
      </c>
      <c r="G159" s="298">
        <f>+IFERROR(VLOOKUP(B159,'5-6W-STPLA-EM1038-die'!$B:$Z,20,0),0)</f>
        <v>0</v>
      </c>
      <c r="H159" s="298">
        <f>+IFERROR(VLOOKUP(B159,'5-6W-STPLA-EM1038-die'!$B:$Z,21,0),0)</f>
        <v>0</v>
      </c>
      <c r="I159" s="298">
        <f>+IFERROR(VLOOKUP(B159,'5-6W-STPLA-EM1038-die'!$B:$Z,15,0),0)</f>
        <v>0</v>
      </c>
      <c r="J159" s="238">
        <f>+SUMIF('YEU CAU VAI CUTTING'!$I$10:$I$15,D159,'YEU CAU VAI CUTTING'!$D$10:$D$15)</f>
        <v>0</v>
      </c>
      <c r="K159" s="238">
        <f>+SUMIF('YEU CAU VAI CUTTING'!$I$10:$I$15,D159,'YEU CAU VAI CUTTING'!$E$10:$E$15)</f>
        <v>0</v>
      </c>
      <c r="L159" s="249">
        <f t="shared" si="14"/>
        <v>0</v>
      </c>
      <c r="M159" s="248">
        <f t="shared" si="15"/>
        <v>0</v>
      </c>
      <c r="N159" s="423" t="e">
        <f>+VLOOKUP(B159,WO!B:L,10,0)</f>
        <v>#N/A</v>
      </c>
      <c r="O159" s="207">
        <f>+WO!A15</f>
        <v>14</v>
      </c>
      <c r="P159" s="152" t="s">
        <v>184</v>
      </c>
    </row>
    <row r="160" spans="1:16" s="152" customFormat="1">
      <c r="A160" s="152" t="s">
        <v>560</v>
      </c>
      <c r="B160" s="297">
        <f>+WO!B16</f>
        <v>0</v>
      </c>
      <c r="C160" s="298">
        <f>+IFERROR(VLOOKUP(B160,'5-6W-STPLA-EM1038-die'!$B:$Z,5,0),)</f>
        <v>0</v>
      </c>
      <c r="D160" s="299">
        <f>+IFERROR(VLOOKUP(B160,'5-6W-STPLA-EM1038-die'!$B:$Z,8,0),0)</f>
        <v>0</v>
      </c>
      <c r="E160" s="299" t="str">
        <f>+IFERROR(VLOOKUP(B160,'5-6W-STPLA-EM1038-die'!$B:$Z,13,0),0)</f>
        <v>Không có sơ đồ</v>
      </c>
      <c r="F160" s="298">
        <f t="shared" si="13"/>
        <v>144</v>
      </c>
      <c r="G160" s="298">
        <f>+IFERROR(VLOOKUP(B160,'5-6W-STPLA-EM1038-die'!$B:$Z,20,0),0)</f>
        <v>0</v>
      </c>
      <c r="H160" s="298">
        <f>+IFERROR(VLOOKUP(B160,'5-6W-STPLA-EM1038-die'!$B:$Z,21,0),0)</f>
        <v>0</v>
      </c>
      <c r="I160" s="298">
        <f>+IFERROR(VLOOKUP(B160,'5-6W-STPLA-EM1038-die'!$B:$Z,15,0),0)</f>
        <v>0</v>
      </c>
      <c r="J160" s="238">
        <f>+SUMIF('YEU CAU VAI CUTTING'!$I$10:$I$15,D160,'YEU CAU VAI CUTTING'!$D$10:$D$15)</f>
        <v>0</v>
      </c>
      <c r="K160" s="238">
        <f>+SUMIF('YEU CAU VAI CUTTING'!$I$10:$I$15,D160,'YEU CAU VAI CUTTING'!$E$10:$E$15)</f>
        <v>0</v>
      </c>
      <c r="L160" s="249">
        <f t="shared" si="14"/>
        <v>0</v>
      </c>
      <c r="M160" s="248">
        <f t="shared" si="15"/>
        <v>0</v>
      </c>
      <c r="N160" s="423" t="e">
        <f>+VLOOKUP(B160,WO!B:L,10,0)</f>
        <v>#N/A</v>
      </c>
      <c r="O160" s="207">
        <f>+WO!A16</f>
        <v>15</v>
      </c>
      <c r="P160" s="152" t="s">
        <v>184</v>
      </c>
    </row>
    <row r="161" spans="1:18" s="152" customFormat="1">
      <c r="A161" s="152" t="s">
        <v>560</v>
      </c>
      <c r="B161" s="297">
        <f>+WO!B17</f>
        <v>0</v>
      </c>
      <c r="C161" s="298">
        <f>+IFERROR(VLOOKUP(B161,'5-6W-STPLA-EM1038-die'!$B:$Z,5,0),)</f>
        <v>0</v>
      </c>
      <c r="D161" s="299">
        <f>+IFERROR(VLOOKUP(B161,'5-6W-STPLA-EM1038-die'!$B:$Z,8,0),0)</f>
        <v>0</v>
      </c>
      <c r="E161" s="299" t="str">
        <f>+IFERROR(VLOOKUP(B161,'5-6W-STPLA-EM1038-die'!$B:$Z,13,0),0)</f>
        <v>Không có sơ đồ</v>
      </c>
      <c r="F161" s="298">
        <f t="shared" si="13"/>
        <v>144</v>
      </c>
      <c r="G161" s="298">
        <f>+IFERROR(VLOOKUP(B161,'5-6W-STPLA-EM1038-die'!$B:$Z,20,0),0)</f>
        <v>0</v>
      </c>
      <c r="H161" s="298">
        <f>+IFERROR(VLOOKUP(B161,'5-6W-STPLA-EM1038-die'!$B:$Z,21,0),0)</f>
        <v>0</v>
      </c>
      <c r="I161" s="298">
        <f>+IFERROR(VLOOKUP(B161,'5-6W-STPLA-EM1038-die'!$B:$Z,15,0),0)</f>
        <v>0</v>
      </c>
      <c r="J161" s="238">
        <f>+SUMIF('YEU CAU VAI CUTTING'!$I$10:$I$15,D161,'YEU CAU VAI CUTTING'!$D$10:$D$15)</f>
        <v>0</v>
      </c>
      <c r="K161" s="238">
        <f>+SUMIF('YEU CAU VAI CUTTING'!$I$10:$I$15,D161,'YEU CAU VAI CUTTING'!$E$10:$E$15)</f>
        <v>0</v>
      </c>
      <c r="L161" s="249">
        <f t="shared" si="14"/>
        <v>0</v>
      </c>
      <c r="M161" s="248">
        <f t="shared" si="15"/>
        <v>0</v>
      </c>
      <c r="N161" s="423" t="e">
        <f>+VLOOKUP(B161,WO!B:L,10,0)</f>
        <v>#N/A</v>
      </c>
      <c r="O161" s="207">
        <f>+WO!A17</f>
        <v>16</v>
      </c>
      <c r="P161" s="152" t="s">
        <v>184</v>
      </c>
    </row>
    <row r="162" spans="1:18" s="152" customFormat="1">
      <c r="A162" s="152" t="s">
        <v>560</v>
      </c>
      <c r="B162" s="297">
        <f>+WO!B18</f>
        <v>0</v>
      </c>
      <c r="C162" s="298">
        <f>+IFERROR(VLOOKUP(B162,'5-6W-STPLA-EM1038-die'!$B:$Z,5,0),)</f>
        <v>0</v>
      </c>
      <c r="D162" s="299">
        <f>+IFERROR(VLOOKUP(B162,'5-6W-STPLA-EM1038-die'!$B:$Z,8,0),0)</f>
        <v>0</v>
      </c>
      <c r="E162" s="299" t="str">
        <f>+IFERROR(VLOOKUP(B162,'5-6W-STPLA-EM1038-die'!$B:$Z,13,0),0)</f>
        <v>Không có sơ đồ</v>
      </c>
      <c r="F162" s="298">
        <f t="shared" si="13"/>
        <v>144</v>
      </c>
      <c r="G162" s="298">
        <f>+IFERROR(VLOOKUP(B162,'5-6W-STPLA-EM1038-die'!$B:$Z,20,0),0)</f>
        <v>0</v>
      </c>
      <c r="H162" s="298">
        <f>+IFERROR(VLOOKUP(B162,'5-6W-STPLA-EM1038-die'!$B:$Z,21,0),0)</f>
        <v>0</v>
      </c>
      <c r="I162" s="298">
        <f>+IFERROR(VLOOKUP(B162,'5-6W-STPLA-EM1038-die'!$B:$Z,15,0),0)</f>
        <v>0</v>
      </c>
      <c r="J162" s="238">
        <f>+SUMIF('YEU CAU VAI CUTTING'!$I$10:$I$15,D162,'YEU CAU VAI CUTTING'!$D$10:$D$15)</f>
        <v>0</v>
      </c>
      <c r="K162" s="238">
        <f>+SUMIF('YEU CAU VAI CUTTING'!$I$10:$I$15,D162,'YEU CAU VAI CUTTING'!$E$10:$E$15)</f>
        <v>0</v>
      </c>
      <c r="L162" s="249">
        <f t="shared" si="14"/>
        <v>0</v>
      </c>
      <c r="M162" s="248">
        <f t="shared" si="15"/>
        <v>0</v>
      </c>
      <c r="N162" s="423" t="e">
        <f>+VLOOKUP(B162,WO!B:L,10,0)</f>
        <v>#N/A</v>
      </c>
      <c r="O162" s="207">
        <f>+WO!A18</f>
        <v>17</v>
      </c>
      <c r="P162" s="152" t="s">
        <v>184</v>
      </c>
    </row>
    <row r="163" spans="1:18" s="152" customFormat="1">
      <c r="A163" s="152" t="s">
        <v>560</v>
      </c>
      <c r="B163" s="297">
        <f>+WO!B19</f>
        <v>0</v>
      </c>
      <c r="C163" s="298">
        <f>+IFERROR(VLOOKUP(B163,'5-6W-STPLA-EM1038-die'!$B:$Z,5,0),)</f>
        <v>0</v>
      </c>
      <c r="D163" s="299">
        <f>+IFERROR(VLOOKUP(B163,'5-6W-STPLA-EM1038-die'!$B:$Z,8,0),0)</f>
        <v>0</v>
      </c>
      <c r="E163" s="299" t="str">
        <f>+IFERROR(VLOOKUP(B163,'5-6W-STPLA-EM1038-die'!$B:$Z,13,0),0)</f>
        <v>Không có sơ đồ</v>
      </c>
      <c r="F163" s="298">
        <f t="shared" si="13"/>
        <v>144</v>
      </c>
      <c r="G163" s="298">
        <f>+IFERROR(VLOOKUP(B163,'5-6W-STPLA-EM1038-die'!$B:$Z,20,0),0)</f>
        <v>0</v>
      </c>
      <c r="H163" s="298">
        <f>+IFERROR(VLOOKUP(B163,'5-6W-STPLA-EM1038-die'!$B:$Z,21,0),0)</f>
        <v>0</v>
      </c>
      <c r="I163" s="298">
        <f>+IFERROR(VLOOKUP(B163,'5-6W-STPLA-EM1038-die'!$B:$Z,15,0),0)</f>
        <v>0</v>
      </c>
      <c r="J163" s="238">
        <f>+SUMIF('YEU CAU VAI CUTTING'!$I$10:$I$15,D163,'YEU CAU VAI CUTTING'!$D$10:$D$15)</f>
        <v>0</v>
      </c>
      <c r="K163" s="238">
        <f>+SUMIF('YEU CAU VAI CUTTING'!$I$10:$I$15,D163,'YEU CAU VAI CUTTING'!$E$10:$E$15)</f>
        <v>0</v>
      </c>
      <c r="L163" s="249">
        <f t="shared" si="14"/>
        <v>0</v>
      </c>
      <c r="M163" s="248">
        <f t="shared" si="15"/>
        <v>0</v>
      </c>
      <c r="N163" s="423" t="e">
        <f>+VLOOKUP(B163,WO!B:L,10,0)</f>
        <v>#N/A</v>
      </c>
      <c r="O163" s="207">
        <f>+WO!A19</f>
        <v>18</v>
      </c>
      <c r="P163" s="152" t="s">
        <v>184</v>
      </c>
    </row>
    <row r="164" spans="1:18" s="152" customFormat="1">
      <c r="A164" s="152" t="s">
        <v>560</v>
      </c>
      <c r="B164" s="297">
        <f>+WO!B20</f>
        <v>0</v>
      </c>
      <c r="C164" s="298">
        <f>+IFERROR(VLOOKUP(B164,'5-6W-STPLA-EM1038-die'!$B:$Z,5,0),)</f>
        <v>0</v>
      </c>
      <c r="D164" s="299">
        <f>+IFERROR(VLOOKUP(B164,'5-6W-STPLA-EM1038-die'!$B:$Z,8,0),0)</f>
        <v>0</v>
      </c>
      <c r="E164" s="299" t="str">
        <f>+IFERROR(VLOOKUP(B164,'5-6W-STPLA-EM1038-die'!$B:$Z,13,0),0)</f>
        <v>Không có sơ đồ</v>
      </c>
      <c r="F164" s="298">
        <f t="shared" si="13"/>
        <v>144</v>
      </c>
      <c r="G164" s="298">
        <f>+IFERROR(VLOOKUP(B164,'5-6W-STPLA-EM1038-die'!$B:$Z,20,0),0)</f>
        <v>0</v>
      </c>
      <c r="H164" s="298">
        <f>+IFERROR(VLOOKUP(B164,'5-6W-STPLA-EM1038-die'!$B:$Z,21,0),0)</f>
        <v>0</v>
      </c>
      <c r="I164" s="298">
        <f>+IFERROR(VLOOKUP(B164,'5-6W-STPLA-EM1038-die'!$B:$Z,15,0),0)</f>
        <v>0</v>
      </c>
      <c r="J164" s="238">
        <f>+SUMIF('YEU CAU VAI CUTTING'!$I$10:$I$15,D164,'YEU CAU VAI CUTTING'!$D$10:$D$15)</f>
        <v>0</v>
      </c>
      <c r="K164" s="238">
        <f>+SUMIF('YEU CAU VAI CUTTING'!$I$10:$I$15,D164,'YEU CAU VAI CUTTING'!$E$10:$E$15)</f>
        <v>0</v>
      </c>
      <c r="L164" s="249">
        <f t="shared" si="14"/>
        <v>0</v>
      </c>
      <c r="M164" s="248">
        <f t="shared" si="15"/>
        <v>0</v>
      </c>
      <c r="N164" s="423" t="e">
        <f>+VLOOKUP(B164,WO!B:L,10,0)</f>
        <v>#N/A</v>
      </c>
      <c r="O164" s="207">
        <f>+WO!A20</f>
        <v>19</v>
      </c>
      <c r="P164" s="152" t="s">
        <v>184</v>
      </c>
    </row>
    <row r="165" spans="1:18" s="152" customFormat="1">
      <c r="A165" s="152" t="s">
        <v>560</v>
      </c>
      <c r="B165" s="297">
        <f>+WO!B21</f>
        <v>0</v>
      </c>
      <c r="C165" s="298">
        <f>+IFERROR(VLOOKUP(B165,'5-6W-STPLA-EM1038-die'!$B:$Z,5,0),)</f>
        <v>0</v>
      </c>
      <c r="D165" s="299">
        <f>+IFERROR(VLOOKUP(B165,'5-6W-STPLA-EM1038-die'!$B:$Z,8,0),0)</f>
        <v>0</v>
      </c>
      <c r="E165" s="299" t="str">
        <f>+IFERROR(VLOOKUP(B165,'5-6W-STPLA-EM1038-die'!$B:$Z,13,0),0)</f>
        <v>Không có sơ đồ</v>
      </c>
      <c r="F165" s="298">
        <f t="shared" si="13"/>
        <v>144</v>
      </c>
      <c r="G165" s="298">
        <f>+IFERROR(VLOOKUP(B165,'5-6W-STPLA-EM1038-die'!$B:$Z,20,0),0)</f>
        <v>0</v>
      </c>
      <c r="H165" s="298">
        <f>+IFERROR(VLOOKUP(B165,'5-6W-STPLA-EM1038-die'!$B:$Z,21,0),0)</f>
        <v>0</v>
      </c>
      <c r="I165" s="298">
        <f>+IFERROR(VLOOKUP(B165,'5-6W-STPLA-EM1038-die'!$B:$Z,15,0),0)</f>
        <v>0</v>
      </c>
      <c r="J165" s="238">
        <f>+SUMIF('YEU CAU VAI CUTTING'!$I$10:$I$15,D165,'YEU CAU VAI CUTTING'!$D$10:$D$15)</f>
        <v>0</v>
      </c>
      <c r="K165" s="238">
        <f>+SUMIF('YEU CAU VAI CUTTING'!$I$10:$I$15,D165,'YEU CAU VAI CUTTING'!$E$10:$E$15)</f>
        <v>0</v>
      </c>
      <c r="L165" s="249">
        <f t="shared" si="14"/>
        <v>0</v>
      </c>
      <c r="M165" s="248">
        <f t="shared" si="15"/>
        <v>0</v>
      </c>
      <c r="N165" s="423" t="e">
        <f>+VLOOKUP(B165,WO!B:L,10,0)</f>
        <v>#N/A</v>
      </c>
      <c r="O165" s="207">
        <f>+WO!A21</f>
        <v>20</v>
      </c>
      <c r="P165" s="152" t="s">
        <v>184</v>
      </c>
    </row>
    <row r="166" spans="1:18" s="152" customFormat="1">
      <c r="A166" s="152" t="s">
        <v>560</v>
      </c>
      <c r="B166" s="297">
        <f>+WO!B22</f>
        <v>0</v>
      </c>
      <c r="C166" s="298">
        <f>+IFERROR(VLOOKUP(B166,'5-6W-STPLA-EM1038-die'!$B:$Z,5,0),)</f>
        <v>0</v>
      </c>
      <c r="D166" s="299">
        <f>+IFERROR(VLOOKUP(B166,'5-6W-STPLA-EM1038-die'!$B:$Z,8,0),0)</f>
        <v>0</v>
      </c>
      <c r="E166" s="299" t="str">
        <f>+IFERROR(VLOOKUP(B166,'5-6W-STPLA-EM1038-die'!$B:$Z,13,0),0)</f>
        <v>Không có sơ đồ</v>
      </c>
      <c r="F166" s="298">
        <f t="shared" si="13"/>
        <v>144</v>
      </c>
      <c r="G166" s="298">
        <f>+IFERROR(VLOOKUP(B166,'5-6W-STPLA-EM1038-die'!$B:$Z,20,0),0)</f>
        <v>0</v>
      </c>
      <c r="H166" s="298">
        <f>+IFERROR(VLOOKUP(B166,'5-6W-STPLA-EM1038-die'!$B:$Z,21,0),0)</f>
        <v>0</v>
      </c>
      <c r="I166" s="298">
        <f>+IFERROR(VLOOKUP(B166,'5-6W-STPLA-EM1038-die'!$B:$Z,15,0),0)</f>
        <v>0</v>
      </c>
      <c r="J166" s="238">
        <f>+SUMIF('YEU CAU VAI CUTTING'!$I$10:$I$15,D166,'YEU CAU VAI CUTTING'!$D$10:$D$15)</f>
        <v>0</v>
      </c>
      <c r="K166" s="238">
        <f>+SUMIF('YEU CAU VAI CUTTING'!$I$10:$I$15,D166,'YEU CAU VAI CUTTING'!$E$10:$E$15)</f>
        <v>0</v>
      </c>
      <c r="L166" s="249">
        <f t="shared" si="14"/>
        <v>0</v>
      </c>
      <c r="M166" s="248">
        <f t="shared" si="15"/>
        <v>0</v>
      </c>
      <c r="N166" s="423" t="e">
        <f>+VLOOKUP(B166,WO!B:L,10,0)</f>
        <v>#N/A</v>
      </c>
      <c r="O166" s="207">
        <f>+WO!A22</f>
        <v>21</v>
      </c>
      <c r="P166" s="152" t="s">
        <v>184</v>
      </c>
    </row>
    <row r="167" spans="1:18" s="152" customFormat="1">
      <c r="A167" s="152" t="s">
        <v>560</v>
      </c>
      <c r="B167" s="297">
        <f>+WO!B23</f>
        <v>0</v>
      </c>
      <c r="C167" s="298">
        <f>+IFERROR(VLOOKUP(B167,'5-6W-STPLA-EM1038-die'!$B:$Z,5,0),)</f>
        <v>0</v>
      </c>
      <c r="D167" s="299">
        <f>+IFERROR(VLOOKUP(B167,'5-6W-STPLA-EM1038-die'!$B:$Z,8,0),0)</f>
        <v>0</v>
      </c>
      <c r="E167" s="299" t="str">
        <f>+IFERROR(VLOOKUP(B167,'5-6W-STPLA-EM1038-die'!$B:$Z,13,0),0)</f>
        <v>Không có sơ đồ</v>
      </c>
      <c r="F167" s="298">
        <f t="shared" si="13"/>
        <v>144</v>
      </c>
      <c r="G167" s="298">
        <f>+IFERROR(VLOOKUP(B167,'5-6W-STPLA-EM1038-die'!$B:$Z,20,0),0)</f>
        <v>0</v>
      </c>
      <c r="H167" s="298">
        <f>+IFERROR(VLOOKUP(B167,'5-6W-STPLA-EM1038-die'!$B:$Z,21,0),0)</f>
        <v>0</v>
      </c>
      <c r="I167" s="298">
        <f>+IFERROR(VLOOKUP(B167,'5-6W-STPLA-EM1038-die'!$B:$Z,15,0),0)</f>
        <v>0</v>
      </c>
      <c r="J167" s="238">
        <f>+SUMIF('YEU CAU VAI CUTTING'!$I$10:$I$15,D167,'YEU CAU VAI CUTTING'!$D$10:$D$15)</f>
        <v>0</v>
      </c>
      <c r="K167" s="238">
        <f>+SUMIF('YEU CAU VAI CUTTING'!$I$10:$I$15,D167,'YEU CAU VAI CUTTING'!$E$10:$E$15)</f>
        <v>0</v>
      </c>
      <c r="L167" s="249">
        <f t="shared" si="14"/>
        <v>0</v>
      </c>
      <c r="M167" s="248">
        <f t="shared" si="15"/>
        <v>0</v>
      </c>
      <c r="N167" s="423" t="e">
        <f>+VLOOKUP(B167,WO!B:L,10,0)</f>
        <v>#N/A</v>
      </c>
      <c r="O167" s="207">
        <f>+WO!A23</f>
        <v>22</v>
      </c>
      <c r="P167" s="152" t="s">
        <v>184</v>
      </c>
    </row>
    <row r="168" spans="1:18" s="152" customFormat="1">
      <c r="A168" s="152" t="s">
        <v>560</v>
      </c>
      <c r="B168" s="297">
        <f>+WO!B24</f>
        <v>0</v>
      </c>
      <c r="C168" s="298">
        <f>+IFERROR(VLOOKUP(B168,'5-6W-STPLA-EM1038-die'!$B:$Z,5,0),)</f>
        <v>0</v>
      </c>
      <c r="D168" s="299">
        <f>+IFERROR(VLOOKUP(B168,'5-6W-STPLA-EM1038-die'!$B:$Z,8,0),0)</f>
        <v>0</v>
      </c>
      <c r="E168" s="299" t="str">
        <f>+IFERROR(VLOOKUP(B168,'5-6W-STPLA-EM1038-die'!$B:$Z,13,0),0)</f>
        <v>Không có sơ đồ</v>
      </c>
      <c r="F168" s="298">
        <f t="shared" si="13"/>
        <v>144</v>
      </c>
      <c r="G168" s="298">
        <f>+IFERROR(VLOOKUP(B168,'5-6W-STPLA-EM1038-die'!$B:$Z,20,0),0)</f>
        <v>0</v>
      </c>
      <c r="H168" s="298">
        <f>+IFERROR(VLOOKUP(B168,'5-6W-STPLA-EM1038-die'!$B:$Z,21,0),0)</f>
        <v>0</v>
      </c>
      <c r="I168" s="298">
        <f>+IFERROR(VLOOKUP(B168,'5-6W-STPLA-EM1038-die'!$B:$Z,15,0),0)</f>
        <v>0</v>
      </c>
      <c r="J168" s="238">
        <f>+SUMIF('YEU CAU VAI CUTTING'!$I$10:$I$15,D168,'YEU CAU VAI CUTTING'!$D$10:$D$15)</f>
        <v>0</v>
      </c>
      <c r="K168" s="238">
        <f>+SUMIF('YEU CAU VAI CUTTING'!$I$10:$I$15,D168,'YEU CAU VAI CUTTING'!$E$10:$E$15)</f>
        <v>0</v>
      </c>
      <c r="L168" s="249">
        <f t="shared" si="14"/>
        <v>0</v>
      </c>
      <c r="M168" s="248">
        <f t="shared" si="15"/>
        <v>0</v>
      </c>
      <c r="N168" s="423" t="e">
        <f>+VLOOKUP(B168,WO!B:L,10,0)</f>
        <v>#N/A</v>
      </c>
      <c r="O168" s="207">
        <f>+WO!A24</f>
        <v>23</v>
      </c>
      <c r="P168" s="152" t="s">
        <v>184</v>
      </c>
    </row>
    <row r="169" spans="1:18" s="152" customFormat="1">
      <c r="A169" s="152" t="s">
        <v>560</v>
      </c>
      <c r="B169" s="297">
        <f>+WO!B25</f>
        <v>0</v>
      </c>
      <c r="C169" s="298">
        <f>+IFERROR(VLOOKUP(B169,'5-6W-STPLA-EM1038-die'!$B:$Z,5,0),)</f>
        <v>0</v>
      </c>
      <c r="D169" s="299">
        <f>+IFERROR(VLOOKUP(B169,'5-6W-STPLA-EM1038-die'!$B:$Z,8,0),0)</f>
        <v>0</v>
      </c>
      <c r="E169" s="299" t="str">
        <f>+IFERROR(VLOOKUP(B169,'5-6W-STPLA-EM1038-die'!$B:$Z,13,0),0)</f>
        <v>Không có sơ đồ</v>
      </c>
      <c r="F169" s="298">
        <f t="shared" si="13"/>
        <v>144</v>
      </c>
      <c r="G169" s="298">
        <f>+IFERROR(VLOOKUP(B169,'5-6W-STPLA-EM1038-die'!$B:$Z,20,0),0)</f>
        <v>0</v>
      </c>
      <c r="H169" s="298">
        <f>+IFERROR(VLOOKUP(B169,'5-6W-STPLA-EM1038-die'!$B:$Z,21,0),0)</f>
        <v>0</v>
      </c>
      <c r="I169" s="298">
        <f>+IFERROR(VLOOKUP(B169,'5-6W-STPLA-EM1038-die'!$B:$Z,15,0),0)</f>
        <v>0</v>
      </c>
      <c r="J169" s="238">
        <f>+SUMIF('YEU CAU VAI CUTTING'!$I$10:$I$15,D169,'YEU CAU VAI CUTTING'!$D$10:$D$15)</f>
        <v>0</v>
      </c>
      <c r="K169" s="238">
        <f>+SUMIF('YEU CAU VAI CUTTING'!$I$10:$I$15,D169,'YEU CAU VAI CUTTING'!$E$10:$E$15)</f>
        <v>0</v>
      </c>
      <c r="L169" s="249">
        <f t="shared" si="14"/>
        <v>0</v>
      </c>
      <c r="M169" s="248">
        <f t="shared" si="15"/>
        <v>0</v>
      </c>
      <c r="N169" s="423" t="e">
        <f>+VLOOKUP(B169,WO!B:L,10,0)</f>
        <v>#N/A</v>
      </c>
      <c r="O169" s="207">
        <f>+WO!A25</f>
        <v>24</v>
      </c>
      <c r="P169" s="152" t="s">
        <v>184</v>
      </c>
    </row>
    <row r="170" spans="1:18" s="152" customFormat="1">
      <c r="A170" s="152" t="s">
        <v>560</v>
      </c>
      <c r="B170" s="297">
        <f>+WO!B26</f>
        <v>0</v>
      </c>
      <c r="C170" s="298">
        <f>+IFERROR(VLOOKUP(B170,'5-6W-STPLA-EM1038-die'!$B:$Z,5,0),)</f>
        <v>0</v>
      </c>
      <c r="D170" s="299">
        <f>+IFERROR(VLOOKUP(B170,'5-6W-STPLA-EM1038-die'!$B:$Z,8,0),0)</f>
        <v>0</v>
      </c>
      <c r="E170" s="299" t="str">
        <f>+IFERROR(VLOOKUP(B170,'5-6W-STPLA-EM1038-die'!$B:$Z,13,0),0)</f>
        <v>Không có sơ đồ</v>
      </c>
      <c r="F170" s="298">
        <f t="shared" si="13"/>
        <v>144</v>
      </c>
      <c r="G170" s="298">
        <f>+IFERROR(VLOOKUP(B170,'5-6W-STPLA-EM1038-die'!$B:$Z,20,0),0)</f>
        <v>0</v>
      </c>
      <c r="H170" s="298">
        <f>+IFERROR(VLOOKUP(B170,'5-6W-STPLA-EM1038-die'!$B:$Z,21,0),0)</f>
        <v>0</v>
      </c>
      <c r="I170" s="298">
        <f>+IFERROR(VLOOKUP(B170,'5-6W-STPLA-EM1038-die'!$B:$Z,15,0),0)</f>
        <v>0</v>
      </c>
      <c r="J170" s="238">
        <f>+SUMIF('YEU CAU VAI CUTTING'!$I$10:$I$15,D170,'YEU CAU VAI CUTTING'!$D$10:$D$15)</f>
        <v>0</v>
      </c>
      <c r="K170" s="238">
        <f>+SUMIF('YEU CAU VAI CUTTING'!$I$10:$I$15,D170,'YEU CAU VAI CUTTING'!$E$10:$E$15)</f>
        <v>0</v>
      </c>
      <c r="L170" s="249">
        <f t="shared" si="14"/>
        <v>0</v>
      </c>
      <c r="M170" s="248">
        <f t="shared" si="15"/>
        <v>0</v>
      </c>
      <c r="N170" s="423" t="e">
        <f>+VLOOKUP(B170,WO!B:L,10,0)</f>
        <v>#N/A</v>
      </c>
      <c r="O170" s="207">
        <f>+WO!A26</f>
        <v>25</v>
      </c>
      <c r="P170" s="152" t="s">
        <v>184</v>
      </c>
    </row>
    <row r="171" spans="1:18" s="152" customFormat="1">
      <c r="A171" s="152" t="s">
        <v>560</v>
      </c>
      <c r="B171" s="297">
        <f>+WO!B27</f>
        <v>0</v>
      </c>
      <c r="C171" s="298">
        <f>+IFERROR(VLOOKUP(B171,'5-6W-STPLA-EM1038-die'!$B:$Z,5,0),)</f>
        <v>0</v>
      </c>
      <c r="D171" s="299">
        <f>+IFERROR(VLOOKUP(B171,'5-6W-STPLA-EM1038-die'!$B:$Z,8,0),0)</f>
        <v>0</v>
      </c>
      <c r="E171" s="299" t="str">
        <f>+IFERROR(VLOOKUP(B171,'5-6W-STPLA-EM1038-die'!$B:$Z,13,0),0)</f>
        <v>Không có sơ đồ</v>
      </c>
      <c r="F171" s="298">
        <f t="shared" si="13"/>
        <v>144</v>
      </c>
      <c r="G171" s="298">
        <f>+IFERROR(VLOOKUP(B171,'5-6W-STPLA-EM1038-die'!$B:$Z,20,0),0)</f>
        <v>0</v>
      </c>
      <c r="H171" s="298">
        <f>+IFERROR(VLOOKUP(B171,'5-6W-STPLA-EM1038-die'!$B:$Z,21,0),0)</f>
        <v>0</v>
      </c>
      <c r="I171" s="298">
        <f>+IFERROR(VLOOKUP(B171,'5-6W-STPLA-EM1038-die'!$B:$Z,15,0),0)</f>
        <v>0</v>
      </c>
      <c r="J171" s="238">
        <f>+SUMIF('YEU CAU VAI CUTTING'!$I$10:$I$15,D171,'YEU CAU VAI CUTTING'!$D$10:$D$15)</f>
        <v>0</v>
      </c>
      <c r="K171" s="238">
        <f>+SUMIF('YEU CAU VAI CUTTING'!$I$10:$I$15,D171,'YEU CAU VAI CUTTING'!$E$10:$E$15)</f>
        <v>0</v>
      </c>
      <c r="L171" s="249">
        <f t="shared" si="14"/>
        <v>0</v>
      </c>
      <c r="M171" s="248">
        <f t="shared" si="15"/>
        <v>0</v>
      </c>
      <c r="N171" s="423" t="e">
        <f>+VLOOKUP(B171,WO!B:L,10,0)</f>
        <v>#N/A</v>
      </c>
      <c r="O171" s="207">
        <f>+WO!A27</f>
        <v>26</v>
      </c>
      <c r="P171" s="152" t="s">
        <v>184</v>
      </c>
    </row>
    <row r="172" spans="1:18" s="152" customFormat="1">
      <c r="A172" s="152" t="s">
        <v>560</v>
      </c>
      <c r="B172" s="297">
        <f>+WO!B28</f>
        <v>0</v>
      </c>
      <c r="C172" s="298">
        <f>+IFERROR(VLOOKUP(B172,'5-6W-STPLA-EM1038-die'!$B:$Z,5,0),)</f>
        <v>0</v>
      </c>
      <c r="D172" s="299">
        <f>+IFERROR(VLOOKUP(B172,'5-6W-STPLA-EM1038-die'!$B:$Z,8,0),0)</f>
        <v>0</v>
      </c>
      <c r="E172" s="299" t="str">
        <f>+IFERROR(VLOOKUP(B172,'5-6W-STPLA-EM1038-die'!$B:$Z,13,0),0)</f>
        <v>Không có sơ đồ</v>
      </c>
      <c r="F172" s="298">
        <f t="shared" si="13"/>
        <v>144</v>
      </c>
      <c r="G172" s="298">
        <f>+IFERROR(VLOOKUP(B172,'5-6W-STPLA-EM1038-die'!$B:$Z,20,0),0)</f>
        <v>0</v>
      </c>
      <c r="H172" s="298">
        <f>+IFERROR(VLOOKUP(B172,'5-6W-STPLA-EM1038-die'!$B:$Z,21,0),0)</f>
        <v>0</v>
      </c>
      <c r="I172" s="298">
        <f>+IFERROR(VLOOKUP(B172,'5-6W-STPLA-EM1038-die'!$B:$Z,15,0),0)</f>
        <v>0</v>
      </c>
      <c r="J172" s="238">
        <f>+SUMIF('YEU CAU VAI CUTTING'!$I$10:$I$15,D172,'YEU CAU VAI CUTTING'!$D$10:$D$15)</f>
        <v>0</v>
      </c>
      <c r="K172" s="238">
        <f>+SUMIF('YEU CAU VAI CUTTING'!$I$10:$I$15,D172,'YEU CAU VAI CUTTING'!$E$10:$E$15)</f>
        <v>0</v>
      </c>
      <c r="L172" s="249">
        <f t="shared" si="14"/>
        <v>0</v>
      </c>
      <c r="M172" s="248">
        <f t="shared" si="15"/>
        <v>0</v>
      </c>
      <c r="N172" s="423" t="e">
        <f>+VLOOKUP(B172,WO!B:L,10,0)</f>
        <v>#N/A</v>
      </c>
      <c r="O172" s="207">
        <f>+WO!A28</f>
        <v>27</v>
      </c>
      <c r="P172" s="152" t="s">
        <v>184</v>
      </c>
    </row>
    <row r="173" spans="1:18" s="152" customFormat="1">
      <c r="A173" s="152" t="s">
        <v>560</v>
      </c>
      <c r="B173" s="297">
        <f>+WO!B29</f>
        <v>0</v>
      </c>
      <c r="C173" s="298">
        <f>+IFERROR(VLOOKUP(B173,'5-6W-STPLA-EM1038-die'!$B:$Z,5,0),)</f>
        <v>0</v>
      </c>
      <c r="D173" s="299">
        <f>+IFERROR(VLOOKUP(B173,'5-6W-STPLA-EM1038-die'!$B:$Z,8,0),0)</f>
        <v>0</v>
      </c>
      <c r="E173" s="299" t="str">
        <f>+IFERROR(VLOOKUP(B173,'5-6W-STPLA-EM1038-die'!$B:$Z,13,0),0)</f>
        <v>Không có sơ đồ</v>
      </c>
      <c r="F173" s="298">
        <f t="shared" si="13"/>
        <v>144</v>
      </c>
      <c r="G173" s="298">
        <f>+IFERROR(VLOOKUP(B173,'5-6W-STPLA-EM1038-die'!$B:$Z,20,0),0)</f>
        <v>0</v>
      </c>
      <c r="H173" s="298">
        <f>+IFERROR(VLOOKUP(B173,'5-6W-STPLA-EM1038-die'!$B:$Z,21,0),0)</f>
        <v>0</v>
      </c>
      <c r="I173" s="298">
        <f>+IFERROR(VLOOKUP(B173,'5-6W-STPLA-EM1038-die'!$B:$Z,15,0),0)</f>
        <v>0</v>
      </c>
      <c r="J173" s="238">
        <f>+SUMIF('YEU CAU VAI CUTTING'!$I$10:$I$15,D173,'YEU CAU VAI CUTTING'!$D$10:$D$15)</f>
        <v>0</v>
      </c>
      <c r="K173" s="238">
        <f>+SUMIF('YEU CAU VAI CUTTING'!$I$10:$I$15,D173,'YEU CAU VAI CUTTING'!$E$10:$E$15)</f>
        <v>0</v>
      </c>
      <c r="L173" s="249">
        <f t="shared" si="14"/>
        <v>0</v>
      </c>
      <c r="M173" s="248">
        <f t="shared" si="15"/>
        <v>0</v>
      </c>
      <c r="N173" s="423" t="e">
        <f>+VLOOKUP(B173,WO!B:L,10,0)</f>
        <v>#N/A</v>
      </c>
      <c r="O173" s="207">
        <f>+WO!A29</f>
        <v>28</v>
      </c>
      <c r="P173" s="152" t="s">
        <v>184</v>
      </c>
    </row>
    <row r="174" spans="1:18" s="152" customFormat="1">
      <c r="A174" s="152" t="s">
        <v>560</v>
      </c>
      <c r="B174" s="297">
        <f>+WO!B30</f>
        <v>0</v>
      </c>
      <c r="C174" s="298">
        <f>+IFERROR(VLOOKUP(B174,'5-6W-STPLA-EM1038-die'!$B:$Z,5,0),)</f>
        <v>0</v>
      </c>
      <c r="D174" s="299">
        <f>+IFERROR(VLOOKUP(B174,'5-6W-STPLA-EM1038-die'!$B:$Z,8,0),0)</f>
        <v>0</v>
      </c>
      <c r="E174" s="299" t="str">
        <f>+IFERROR(VLOOKUP(B174,'5-6W-STPLA-EM1038-die'!$B:$Z,13,0),0)</f>
        <v>Không có sơ đồ</v>
      </c>
      <c r="F174" s="298">
        <f t="shared" si="13"/>
        <v>144</v>
      </c>
      <c r="G174" s="298">
        <f>+IFERROR(VLOOKUP(B174,'5-6W-STPLA-EM1038-die'!$B:$Z,20,0),0)</f>
        <v>0</v>
      </c>
      <c r="H174" s="298">
        <f>+IFERROR(VLOOKUP(B174,'5-6W-STPLA-EM1038-die'!$B:$Z,21,0),0)</f>
        <v>0</v>
      </c>
      <c r="I174" s="298">
        <f>+IFERROR(VLOOKUP(B174,'5-6W-STPLA-EM1038-die'!$B:$Z,15,0),0)</f>
        <v>0</v>
      </c>
      <c r="J174" s="238">
        <f>+SUMIF('YEU CAU VAI CUTTING'!$I$10:$I$15,D174,'YEU CAU VAI CUTTING'!$D$10:$D$15)</f>
        <v>0</v>
      </c>
      <c r="K174" s="238">
        <f>+SUMIF('YEU CAU VAI CUTTING'!$I$10:$I$15,D174,'YEU CAU VAI CUTTING'!$E$10:$E$15)</f>
        <v>0</v>
      </c>
      <c r="L174" s="249">
        <f t="shared" si="14"/>
        <v>0</v>
      </c>
      <c r="M174" s="248">
        <f t="shared" si="15"/>
        <v>0</v>
      </c>
      <c r="N174" s="423" t="e">
        <f>+VLOOKUP(B174,WO!B:L,10,0)</f>
        <v>#N/A</v>
      </c>
      <c r="O174" s="207">
        <f>+WO!A30</f>
        <v>29</v>
      </c>
      <c r="P174" s="152" t="s">
        <v>184</v>
      </c>
    </row>
    <row r="175" spans="1:18">
      <c r="A175" s="152" t="s">
        <v>560</v>
      </c>
      <c r="B175" s="297">
        <f>+WO!B31</f>
        <v>0</v>
      </c>
      <c r="C175" s="298">
        <f>+IFERROR(VLOOKUP(B175,'5-6W-STPLA-EM1038-die'!$B:$Z,5,0),)</f>
        <v>0</v>
      </c>
      <c r="D175" s="299">
        <f>+IFERROR(VLOOKUP(B175,'5-6W-STPLA-EM1038-die'!$B:$Z,8,0),0)</f>
        <v>0</v>
      </c>
      <c r="E175" s="299" t="str">
        <f>+IFERROR(VLOOKUP(B175,'5-6W-STPLA-EM1038-die'!$B:$Z,13,0),0)</f>
        <v>Không có sơ đồ</v>
      </c>
      <c r="F175" s="298">
        <f t="shared" si="13"/>
        <v>144</v>
      </c>
      <c r="G175" s="298">
        <f>+IFERROR(VLOOKUP(B175,'5-6W-STPLA-EM1038-die'!$B:$Z,20,0),0)</f>
        <v>0</v>
      </c>
      <c r="H175" s="298">
        <f>+IFERROR(VLOOKUP(B175,'5-6W-STPLA-EM1038-die'!$B:$Z,21,0),0)</f>
        <v>0</v>
      </c>
      <c r="I175" s="298">
        <f>+IFERROR(VLOOKUP(B175,'5-6W-STPLA-EM1038-die'!$B:$Z,15,0),0)</f>
        <v>0</v>
      </c>
      <c r="J175" s="238">
        <f>+SUMIF('YEU CAU VAI CUTTING'!$I$10:$I$15,D175,'YEU CAU VAI CUTTING'!$D$10:$D$15)</f>
        <v>0</v>
      </c>
      <c r="K175" s="238">
        <f>+SUMIF('YEU CAU VAI CUTTING'!$I$10:$I$15,D175,'YEU CAU VAI CUTTING'!$E$10:$E$15)</f>
        <v>0</v>
      </c>
      <c r="L175" s="249">
        <f t="shared" si="14"/>
        <v>0</v>
      </c>
      <c r="M175" s="248">
        <f t="shared" si="15"/>
        <v>0</v>
      </c>
      <c r="N175" s="423" t="e">
        <f>+VLOOKUP(B175,WO!B:L,10,0)</f>
        <v>#N/A</v>
      </c>
      <c r="O175" s="207">
        <f>+WO!A31</f>
        <v>30</v>
      </c>
      <c r="P175" s="152" t="s">
        <v>184</v>
      </c>
      <c r="Q175" s="152"/>
      <c r="R175" s="152"/>
    </row>
    <row r="176" spans="1:18">
      <c r="A176" s="152" t="s">
        <v>560</v>
      </c>
      <c r="B176" s="297">
        <f>+WO!B32</f>
        <v>0</v>
      </c>
      <c r="C176" s="298">
        <f>+IFERROR(VLOOKUP(B176,'5-6W-STPLA-EM1038-die'!$B:$Z,5,0),)</f>
        <v>0</v>
      </c>
      <c r="D176" s="299">
        <f>+IFERROR(VLOOKUP(B176,'5-6W-STPLA-EM1038-die'!$B:$Z,8,0),0)</f>
        <v>0</v>
      </c>
      <c r="E176" s="299" t="str">
        <f>+IFERROR(VLOOKUP(B176,'5-6W-STPLA-EM1038-die'!$B:$Z,13,0),0)</f>
        <v>Không có sơ đồ</v>
      </c>
      <c r="F176" s="298">
        <f t="shared" si="13"/>
        <v>144</v>
      </c>
      <c r="G176" s="298">
        <f>+IFERROR(VLOOKUP(B176,'5-6W-STPLA-EM1038-die'!$B:$Z,20,0),0)</f>
        <v>0</v>
      </c>
      <c r="H176" s="298">
        <f>+IFERROR(VLOOKUP(B176,'5-6W-STPLA-EM1038-die'!$B:$Z,21,0),0)</f>
        <v>0</v>
      </c>
      <c r="I176" s="298">
        <f>+IFERROR(VLOOKUP(B176,'5-6W-STPLA-EM1038-die'!$B:$Z,15,0),0)</f>
        <v>0</v>
      </c>
      <c r="J176" s="238">
        <f>+SUMIF('YEU CAU VAI CUTTING'!$I$10:$I$15,D176,'YEU CAU VAI CUTTING'!$D$10:$D$15)</f>
        <v>0</v>
      </c>
      <c r="K176" s="238">
        <f>+SUMIF('YEU CAU VAI CUTTING'!$I$10:$I$15,D176,'YEU CAU VAI CUTTING'!$E$10:$E$15)</f>
        <v>0</v>
      </c>
      <c r="L176" s="249">
        <f t="shared" si="14"/>
        <v>0</v>
      </c>
      <c r="M176" s="248">
        <f t="shared" si="15"/>
        <v>0</v>
      </c>
      <c r="N176" s="423" t="e">
        <f>+VLOOKUP(B176,WO!B:L,10,0)</f>
        <v>#N/A</v>
      </c>
      <c r="O176" s="207">
        <f>+WO!A32</f>
        <v>31</v>
      </c>
      <c r="P176" s="152" t="s">
        <v>184</v>
      </c>
      <c r="Q176" s="152"/>
      <c r="R176" s="152"/>
    </row>
    <row r="177" spans="1:18">
      <c r="A177" s="152" t="s">
        <v>560</v>
      </c>
      <c r="B177" s="297">
        <f>+WO!B33</f>
        <v>0</v>
      </c>
      <c r="C177" s="298">
        <f>+IFERROR(VLOOKUP(B177,'5-6W-STPLA-EM1038-die'!$B:$Z,5,0),)</f>
        <v>0</v>
      </c>
      <c r="D177" s="299">
        <f>+IFERROR(VLOOKUP(B177,'5-6W-STPLA-EM1038-die'!$B:$Z,8,0),0)</f>
        <v>0</v>
      </c>
      <c r="E177" s="299" t="str">
        <f>+IFERROR(VLOOKUP(B177,'5-6W-STPLA-EM1038-die'!$B:$Z,13,0),0)</f>
        <v>Không có sơ đồ</v>
      </c>
      <c r="F177" s="298">
        <f t="shared" si="13"/>
        <v>144</v>
      </c>
      <c r="G177" s="298">
        <f>+IFERROR(VLOOKUP(B177,'5-6W-STPLA-EM1038-die'!$B:$Z,20,0),0)</f>
        <v>0</v>
      </c>
      <c r="H177" s="298">
        <f>+IFERROR(VLOOKUP(B177,'5-6W-STPLA-EM1038-die'!$B:$Z,21,0),0)</f>
        <v>0</v>
      </c>
      <c r="I177" s="298">
        <f>+IFERROR(VLOOKUP(B177,'5-6W-STPLA-EM1038-die'!$B:$Z,15,0),0)</f>
        <v>0</v>
      </c>
      <c r="J177" s="238">
        <f>+SUMIF('YEU CAU VAI CUTTING'!$I$10:$I$15,D177,'YEU CAU VAI CUTTING'!$D$10:$D$15)</f>
        <v>0</v>
      </c>
      <c r="K177" s="238">
        <f>+SUMIF('YEU CAU VAI CUTTING'!$I$10:$I$15,D177,'YEU CAU VAI CUTTING'!$E$10:$E$15)</f>
        <v>0</v>
      </c>
      <c r="L177" s="249">
        <f t="shared" si="14"/>
        <v>0</v>
      </c>
      <c r="M177" s="248">
        <f t="shared" si="15"/>
        <v>0</v>
      </c>
      <c r="N177" s="423" t="e">
        <f>+VLOOKUP(B177,WO!B:L,10,0)</f>
        <v>#N/A</v>
      </c>
      <c r="O177" s="207">
        <f>+WO!A33</f>
        <v>32</v>
      </c>
      <c r="P177" s="152" t="s">
        <v>184</v>
      </c>
      <c r="Q177" s="152"/>
      <c r="R177" s="152"/>
    </row>
    <row r="178" spans="1:18">
      <c r="A178" s="152" t="s">
        <v>560</v>
      </c>
      <c r="B178" s="297">
        <f>+WO!B34</f>
        <v>0</v>
      </c>
      <c r="C178" s="298">
        <f>+IFERROR(VLOOKUP(B178,'5-6W-STPLA-EM1038-die'!$B:$Z,5,0),)</f>
        <v>0</v>
      </c>
      <c r="D178" s="299">
        <f>+IFERROR(VLOOKUP(B178,'5-6W-STPLA-EM1038-die'!$B:$Z,8,0),0)</f>
        <v>0</v>
      </c>
      <c r="E178" s="299" t="str">
        <f>+IFERROR(VLOOKUP(B178,'5-6W-STPLA-EM1038-die'!$B:$Z,13,0),0)</f>
        <v>Không có sơ đồ</v>
      </c>
      <c r="F178" s="298">
        <f t="shared" si="13"/>
        <v>144</v>
      </c>
      <c r="G178" s="298">
        <f>+IFERROR(VLOOKUP(B178,'5-6W-STPLA-EM1038-die'!$B:$Z,20,0),0)</f>
        <v>0</v>
      </c>
      <c r="H178" s="298">
        <f>+IFERROR(VLOOKUP(B178,'5-6W-STPLA-EM1038-die'!$B:$Z,21,0),0)</f>
        <v>0</v>
      </c>
      <c r="I178" s="298">
        <f>+IFERROR(VLOOKUP(B178,'5-6W-STPLA-EM1038-die'!$B:$Z,15,0),0)</f>
        <v>0</v>
      </c>
      <c r="J178" s="238">
        <f>+SUMIF('YEU CAU VAI CUTTING'!$I$10:$I$15,D178,'YEU CAU VAI CUTTING'!$D$10:$D$15)</f>
        <v>0</v>
      </c>
      <c r="K178" s="238">
        <f>+SUMIF('YEU CAU VAI CUTTING'!$I$10:$I$15,D178,'YEU CAU VAI CUTTING'!$E$10:$E$15)</f>
        <v>0</v>
      </c>
      <c r="L178" s="249">
        <f t="shared" si="14"/>
        <v>0</v>
      </c>
      <c r="M178" s="248">
        <f t="shared" si="15"/>
        <v>0</v>
      </c>
      <c r="N178" s="423" t="e">
        <f>+VLOOKUP(B178,WO!B:L,10,0)</f>
        <v>#N/A</v>
      </c>
      <c r="O178" s="207">
        <f>+WO!A34</f>
        <v>33</v>
      </c>
      <c r="P178" s="152" t="s">
        <v>184</v>
      </c>
      <c r="Q178" s="152"/>
      <c r="R178" s="152"/>
    </row>
    <row r="179" spans="1:18">
      <c r="A179" s="152" t="s">
        <v>560</v>
      </c>
      <c r="B179" s="297">
        <f>+WO!B35</f>
        <v>0</v>
      </c>
      <c r="C179" s="298">
        <f>+IFERROR(VLOOKUP(B179,'5-6W-STPLA-EM1038-die'!$B:$Z,5,0),)</f>
        <v>0</v>
      </c>
      <c r="D179" s="299">
        <f>+IFERROR(VLOOKUP(B179,'5-6W-STPLA-EM1038-die'!$B:$Z,8,0),0)</f>
        <v>0</v>
      </c>
      <c r="E179" s="299" t="str">
        <f>+IFERROR(VLOOKUP(B179,'5-6W-STPLA-EM1038-die'!$B:$Z,13,0),0)</f>
        <v>Không có sơ đồ</v>
      </c>
      <c r="F179" s="298">
        <f t="shared" si="13"/>
        <v>144</v>
      </c>
      <c r="G179" s="298">
        <f>+IFERROR(VLOOKUP(B179,'5-6W-STPLA-EM1038-die'!$B:$Z,20,0),0)</f>
        <v>0</v>
      </c>
      <c r="H179" s="298">
        <f>+IFERROR(VLOOKUP(B179,'5-6W-STPLA-EM1038-die'!$B:$Z,21,0),0)</f>
        <v>0</v>
      </c>
      <c r="I179" s="298">
        <f>+IFERROR(VLOOKUP(B179,'5-6W-STPLA-EM1038-die'!$B:$Z,15,0),0)</f>
        <v>0</v>
      </c>
      <c r="J179" s="238">
        <f>+SUMIF('YEU CAU VAI CUTTING'!$I$10:$I$15,D179,'YEU CAU VAI CUTTING'!$D$10:$D$15)</f>
        <v>0</v>
      </c>
      <c r="K179" s="238">
        <f>+SUMIF('YEU CAU VAI CUTTING'!$I$10:$I$15,D179,'YEU CAU VAI CUTTING'!$E$10:$E$15)</f>
        <v>0</v>
      </c>
      <c r="L179" s="249">
        <f t="shared" si="14"/>
        <v>0</v>
      </c>
      <c r="M179" s="248">
        <f t="shared" si="15"/>
        <v>0</v>
      </c>
      <c r="N179" s="423" t="e">
        <f>+VLOOKUP(B179,WO!B:L,10,0)</f>
        <v>#N/A</v>
      </c>
      <c r="O179" s="207">
        <f>+WO!A35</f>
        <v>34</v>
      </c>
      <c r="P179" s="152" t="s">
        <v>184</v>
      </c>
      <c r="Q179" s="152"/>
      <c r="R179" s="152"/>
    </row>
    <row r="180" spans="1:18">
      <c r="A180" s="152" t="s">
        <v>560</v>
      </c>
      <c r="B180" s="297">
        <f>+WO!B36</f>
        <v>0</v>
      </c>
      <c r="C180" s="298">
        <f>+IFERROR(VLOOKUP(B180,'5-6W-STPLA-EM1038-die'!$B:$Z,5,0),)</f>
        <v>0</v>
      </c>
      <c r="D180" s="299">
        <f>+IFERROR(VLOOKUP(B180,'5-6W-STPLA-EM1038-die'!$B:$Z,8,0),0)</f>
        <v>0</v>
      </c>
      <c r="E180" s="299" t="str">
        <f>+IFERROR(VLOOKUP(B180,'5-6W-STPLA-EM1038-die'!$B:$Z,13,0),0)</f>
        <v>Không có sơ đồ</v>
      </c>
      <c r="F180" s="298">
        <f t="shared" si="13"/>
        <v>144</v>
      </c>
      <c r="G180" s="298">
        <f>+IFERROR(VLOOKUP(B180,'5-6W-STPLA-EM1038-die'!$B:$Z,20,0),0)</f>
        <v>0</v>
      </c>
      <c r="H180" s="298">
        <f>+IFERROR(VLOOKUP(B180,'5-6W-STPLA-EM1038-die'!$B:$Z,21,0),0)</f>
        <v>0</v>
      </c>
      <c r="I180" s="298">
        <f>+IFERROR(VLOOKUP(B180,'5-6W-STPLA-EM1038-die'!$B:$Z,15,0),0)</f>
        <v>0</v>
      </c>
      <c r="J180" s="238">
        <f>+SUMIF('YEU CAU VAI CUTTING'!$I$10:$I$15,D180,'YEU CAU VAI CUTTING'!$D$10:$D$15)</f>
        <v>0</v>
      </c>
      <c r="K180" s="238">
        <f>+SUMIF('YEU CAU VAI CUTTING'!$I$10:$I$15,D180,'YEU CAU VAI CUTTING'!$E$10:$E$15)</f>
        <v>0</v>
      </c>
      <c r="L180" s="249">
        <f t="shared" si="14"/>
        <v>0</v>
      </c>
      <c r="M180" s="248">
        <f t="shared" si="15"/>
        <v>0</v>
      </c>
      <c r="N180" s="423" t="e">
        <f>+VLOOKUP(B180,WO!B:L,10,0)</f>
        <v>#N/A</v>
      </c>
      <c r="O180" s="207">
        <f>+WO!A36</f>
        <v>35</v>
      </c>
      <c r="P180" s="152" t="s">
        <v>184</v>
      </c>
      <c r="Q180" s="152"/>
      <c r="R180" s="152"/>
    </row>
    <row r="181" spans="1:18">
      <c r="A181" s="152" t="s">
        <v>560</v>
      </c>
      <c r="B181" s="297">
        <f>+WO!B37</f>
        <v>0</v>
      </c>
      <c r="C181" s="298">
        <f>+IFERROR(VLOOKUP(B181,'5-6W-STPLA-EM1038-die'!$B:$Z,5,0),)</f>
        <v>0</v>
      </c>
      <c r="D181" s="299">
        <f>+IFERROR(VLOOKUP(B181,'5-6W-STPLA-EM1038-die'!$B:$Z,8,0),0)</f>
        <v>0</v>
      </c>
      <c r="E181" s="299" t="str">
        <f>+IFERROR(VLOOKUP(B181,'5-6W-STPLA-EM1038-die'!$B:$Z,13,0),0)</f>
        <v>Không có sơ đồ</v>
      </c>
      <c r="F181" s="298">
        <f t="shared" si="13"/>
        <v>144</v>
      </c>
      <c r="G181" s="298">
        <f>+IFERROR(VLOOKUP(B181,'5-6W-STPLA-EM1038-die'!$B:$Z,20,0),0)</f>
        <v>0</v>
      </c>
      <c r="H181" s="298">
        <f>+IFERROR(VLOOKUP(B181,'5-6W-STPLA-EM1038-die'!$B:$Z,21,0),0)</f>
        <v>0</v>
      </c>
      <c r="I181" s="298">
        <f>+IFERROR(VLOOKUP(B181,'5-6W-STPLA-EM1038-die'!$B:$Z,15,0),0)</f>
        <v>0</v>
      </c>
      <c r="J181" s="238">
        <f>+SUMIF('YEU CAU VAI CUTTING'!$I$10:$I$15,D181,'YEU CAU VAI CUTTING'!$D$10:$D$15)</f>
        <v>0</v>
      </c>
      <c r="K181" s="238">
        <f>+SUMIF('YEU CAU VAI CUTTING'!$I$10:$I$15,D181,'YEU CAU VAI CUTTING'!$E$10:$E$15)</f>
        <v>0</v>
      </c>
      <c r="L181" s="249">
        <f t="shared" si="14"/>
        <v>0</v>
      </c>
      <c r="M181" s="248">
        <f t="shared" si="15"/>
        <v>0</v>
      </c>
      <c r="N181" s="423" t="e">
        <f>+VLOOKUP(B181,WO!B:L,10,0)</f>
        <v>#N/A</v>
      </c>
      <c r="O181" s="207">
        <f>+WO!A37</f>
        <v>36</v>
      </c>
      <c r="P181" s="152" t="s">
        <v>184</v>
      </c>
      <c r="Q181" s="152"/>
      <c r="R181" s="152"/>
    </row>
  </sheetData>
  <autoFilter ref="A1:N181" xr:uid="{1A281D6B-0216-4096-B0D6-7A387E95E06E}"/>
  <conditionalFormatting sqref="S1 Q1">
    <cfRule type="duplicateValues" dxfId="241" priority="4"/>
  </conditionalFormatting>
  <conditionalFormatting sqref="U1 W1">
    <cfRule type="duplicateValues" dxfId="240" priority="3"/>
  </conditionalFormatting>
  <conditionalFormatting sqref="Q1 S1">
    <cfRule type="duplicateValues" dxfId="239" priority="2"/>
  </conditionalFormatting>
  <conditionalFormatting sqref="W1 U1">
    <cfRule type="duplicateValues" dxfId="238" priority="1"/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E601-504A-439D-B5DA-3900A0B14CE7}">
  <sheetPr codeName="Sheet16"/>
  <dimension ref="A1:T8"/>
  <sheetViews>
    <sheetView tabSelected="1" topLeftCell="D1" workbookViewId="0">
      <selection activeCell="J27" sqref="J27"/>
    </sheetView>
  </sheetViews>
  <sheetFormatPr defaultRowHeight="14.25"/>
  <cols>
    <col min="1" max="1" width="3.875" style="12" bestFit="1" customWidth="1"/>
    <col min="2" max="2" width="24.25" bestFit="1" customWidth="1"/>
    <col min="3" max="3" width="24.125" style="12" bestFit="1" customWidth="1"/>
    <col min="4" max="4" width="12.875" style="3" customWidth="1"/>
    <col min="5" max="5" width="10.625" style="3" customWidth="1"/>
    <col min="6" max="6" width="11" style="3" customWidth="1"/>
    <col min="7" max="7" width="23.125" style="3" customWidth="1"/>
    <col min="8" max="8" width="13.25" style="3" bestFit="1" customWidth="1"/>
    <col min="9" max="9" width="16.875" bestFit="1" customWidth="1"/>
    <col min="10" max="10" width="11.875" bestFit="1" customWidth="1"/>
    <col min="11" max="13" width="11.875" style="12" customWidth="1"/>
    <col min="15" max="15" width="4.75" customWidth="1"/>
    <col min="16" max="16" width="15.75" bestFit="1" customWidth="1"/>
    <col min="17" max="17" width="15" bestFit="1" customWidth="1"/>
    <col min="18" max="18" width="10.375" bestFit="1" customWidth="1"/>
    <col min="19" max="19" width="17.25" bestFit="1" customWidth="1"/>
    <col min="20" max="20" width="7.375" bestFit="1" customWidth="1"/>
  </cols>
  <sheetData>
    <row r="1" spans="1:20" ht="31.5">
      <c r="A1" s="463" t="s">
        <v>572</v>
      </c>
      <c r="B1" s="463" t="s">
        <v>565</v>
      </c>
      <c r="C1" s="463" t="s">
        <v>573</v>
      </c>
      <c r="D1" s="463" t="s">
        <v>566</v>
      </c>
      <c r="E1" s="463" t="s">
        <v>177</v>
      </c>
      <c r="F1" s="463" t="s">
        <v>567</v>
      </c>
      <c r="G1" s="464" t="s">
        <v>568</v>
      </c>
      <c r="H1" s="464" t="s">
        <v>569</v>
      </c>
      <c r="I1" s="463" t="s">
        <v>570</v>
      </c>
      <c r="J1" s="464" t="s">
        <v>571</v>
      </c>
      <c r="K1" s="464" t="s">
        <v>577</v>
      </c>
      <c r="L1" s="464" t="s">
        <v>576</v>
      </c>
      <c r="M1" s="464"/>
      <c r="O1" t="s">
        <v>572</v>
      </c>
      <c r="P1" t="s">
        <v>565</v>
      </c>
      <c r="Q1" t="s">
        <v>573</v>
      </c>
      <c r="R1" t="s">
        <v>566</v>
      </c>
      <c r="S1" t="s">
        <v>568</v>
      </c>
      <c r="T1" t="s">
        <v>569</v>
      </c>
    </row>
    <row r="2" spans="1:20">
      <c r="A2" s="207">
        <f>+'Chia std'!O2</f>
        <v>1</v>
      </c>
      <c r="B2" s="258">
        <f>+'YEU CAU VAI CUTTING'!$C$6</f>
        <v>44575</v>
      </c>
      <c r="C2" s="258">
        <f>+'YEU CAU VAI CUTTING'!$C$6</f>
        <v>44575</v>
      </c>
      <c r="D2" s="577" t="str">
        <f>+LEFT('Chia std'!E2,9)</f>
        <v>2202006US</v>
      </c>
      <c r="E2" s="578">
        <f>+'Chia std'!B2</f>
        <v>722164</v>
      </c>
      <c r="F2" s="578">
        <f>+VLOOKUP(E2,WO!B:C,2,0)</f>
        <v>722163</v>
      </c>
      <c r="G2" s="579" t="str">
        <f>+'Chia std'!D2&amp;"-"&amp;ROUNDUP(VLOOKUP(LEFT('Chia std'!D2,6),Spread!$F:$K,6,0),2)</f>
        <v>TRA680-ZCA-60</v>
      </c>
      <c r="H2" s="578">
        <f>+'Chia std'!M2</f>
        <v>44.849608124887602</v>
      </c>
      <c r="I2" s="258">
        <f>+'Chia std'!N2</f>
        <v>44576</v>
      </c>
      <c r="J2" s="465">
        <v>1</v>
      </c>
      <c r="K2" s="465"/>
      <c r="L2" s="465"/>
      <c r="M2" s="465"/>
      <c r="O2">
        <v>1</v>
      </c>
      <c r="P2">
        <v>44575</v>
      </c>
      <c r="Q2">
        <v>44575</v>
      </c>
      <c r="R2" t="s">
        <v>574</v>
      </c>
      <c r="S2" t="s">
        <v>575</v>
      </c>
      <c r="T2" s="576">
        <f>+SUM(H2:H7)</f>
        <v>280.85599999999999</v>
      </c>
    </row>
    <row r="3" spans="1:20">
      <c r="A3" s="207">
        <f>+'Chia std'!O3</f>
        <v>2</v>
      </c>
      <c r="B3" s="258">
        <f>+'YEU CAU VAI CUTTING'!$C$6</f>
        <v>44575</v>
      </c>
      <c r="C3" s="258">
        <f>+'YEU CAU VAI CUTTING'!$C$6</f>
        <v>44575</v>
      </c>
      <c r="D3" s="577" t="str">
        <f>+LEFT('Chia std'!E3,9)</f>
        <v>2202006US</v>
      </c>
      <c r="E3" s="578">
        <f>+'Chia std'!B3</f>
        <v>722168</v>
      </c>
      <c r="F3" s="578">
        <f>+VLOOKUP(E3,WO!B:C,2,0)</f>
        <v>722167</v>
      </c>
      <c r="G3" s="579" t="str">
        <f>+'Chia std'!D3&amp;"-"&amp;ROUNDUP(VLOOKUP(LEFT('Chia std'!D3,6),Spread!$F:$K,6,0),2)</f>
        <v>TRA680-ZCA-60</v>
      </c>
      <c r="H3" s="578">
        <f>+'Chia std'!M3</f>
        <v>37.374673437406337</v>
      </c>
      <c r="I3" s="258">
        <f>+'Chia std'!N3</f>
        <v>44576</v>
      </c>
      <c r="J3" s="465">
        <v>2</v>
      </c>
      <c r="K3" s="465"/>
      <c r="L3" s="465"/>
      <c r="M3" s="465"/>
      <c r="O3" s="12">
        <v>1</v>
      </c>
      <c r="P3" s="12">
        <v>44575</v>
      </c>
      <c r="Q3" s="12">
        <v>44575</v>
      </c>
      <c r="R3" s="12" t="s">
        <v>574</v>
      </c>
      <c r="S3">
        <v>1</v>
      </c>
      <c r="T3">
        <v>2.5</v>
      </c>
    </row>
    <row r="4" spans="1:20">
      <c r="A4" s="207">
        <f>+'Chia std'!O4</f>
        <v>3</v>
      </c>
      <c r="B4" s="258">
        <f>+'YEU CAU VAI CUTTING'!$C$6</f>
        <v>44575</v>
      </c>
      <c r="C4" s="258">
        <f>+'YEU CAU VAI CUTTING'!$C$6</f>
        <v>44575</v>
      </c>
      <c r="D4" s="577" t="str">
        <f>+LEFT('Chia std'!E4,9)</f>
        <v>2202006US</v>
      </c>
      <c r="E4" s="578">
        <f>+'Chia std'!B4</f>
        <v>722170</v>
      </c>
      <c r="F4" s="578">
        <f>+VLOOKUP(E4,WO!B:C,2,0)</f>
        <v>722169</v>
      </c>
      <c r="G4" s="579" t="str">
        <f>+'Chia std'!D4&amp;"-"&amp;ROUNDUP(VLOOKUP(LEFT('Chia std'!D4,6),Spread!$F:$K,6,0),2)</f>
        <v>TRA680-ZCA-60</v>
      </c>
      <c r="H4" s="578">
        <f>+'Chia std'!M4</f>
        <v>50.282644630363848</v>
      </c>
      <c r="I4" s="258">
        <f>+'Chia std'!N4</f>
        <v>44576</v>
      </c>
      <c r="J4" s="465">
        <v>3</v>
      </c>
      <c r="K4" s="465"/>
      <c r="L4" s="465"/>
      <c r="M4" s="465"/>
      <c r="O4" s="12">
        <v>1</v>
      </c>
      <c r="P4" s="12">
        <v>44575</v>
      </c>
      <c r="Q4" s="12">
        <v>44575</v>
      </c>
      <c r="R4" s="12" t="s">
        <v>574</v>
      </c>
      <c r="S4">
        <v>2</v>
      </c>
      <c r="T4">
        <v>1.2</v>
      </c>
    </row>
    <row r="5" spans="1:20">
      <c r="A5" s="207">
        <f>+'Chia std'!O5</f>
        <v>4</v>
      </c>
      <c r="B5" s="258">
        <f>+'YEU CAU VAI CUTTING'!$C$6</f>
        <v>44575</v>
      </c>
      <c r="C5" s="258">
        <f>+'YEU CAU VAI CUTTING'!$C$6</f>
        <v>44575</v>
      </c>
      <c r="D5" s="577" t="str">
        <f>+LEFT('Chia std'!E5,9)</f>
        <v>2202006US</v>
      </c>
      <c r="E5" s="578">
        <f>+'Chia std'!B5</f>
        <v>722174</v>
      </c>
      <c r="F5" s="578">
        <f>+VLOOKUP(E5,WO!B:C,2,0)</f>
        <v>722173</v>
      </c>
      <c r="G5" s="579" t="str">
        <f>+'Chia std'!D5&amp;"-"&amp;ROUNDUP(VLOOKUP(LEFT('Chia std'!D5,6),Spread!$F:$K,6,0),2)</f>
        <v>TRA680-ZCA-60</v>
      </c>
      <c r="H5" s="578">
        <f>+'Chia std'!M5</f>
        <v>34.464547642087062</v>
      </c>
      <c r="I5" s="258">
        <f>+'Chia std'!N5</f>
        <v>44576</v>
      </c>
      <c r="J5" s="465">
        <v>4</v>
      </c>
      <c r="K5" s="465"/>
      <c r="L5" s="465"/>
      <c r="M5" s="465"/>
    </row>
    <row r="6" spans="1:20">
      <c r="A6" s="207">
        <f>+'Chia std'!O6</f>
        <v>5</v>
      </c>
      <c r="B6" s="258">
        <f>+'YEU CAU VAI CUTTING'!$C$6</f>
        <v>44575</v>
      </c>
      <c r="C6" s="258">
        <f>+'YEU CAU VAI CUTTING'!$C$6</f>
        <v>44575</v>
      </c>
      <c r="D6" s="577" t="str">
        <f>+LEFT('Chia std'!E6,9)</f>
        <v>2202006US</v>
      </c>
      <c r="E6" s="578">
        <f>+'Chia std'!B6</f>
        <v>722178</v>
      </c>
      <c r="F6" s="578">
        <f>+VLOOKUP(E6,WO!B:C,2,0)</f>
        <v>722177</v>
      </c>
      <c r="G6" s="579" t="str">
        <f>+'Chia std'!D6&amp;"-"&amp;ROUNDUP(VLOOKUP(LEFT('Chia std'!D6,6),Spread!$F:$K,6,0),2)</f>
        <v>TRA680-ZCA-60</v>
      </c>
      <c r="H6" s="578">
        <f>+'Chia std'!M6</f>
        <v>44.041507077592328</v>
      </c>
      <c r="I6" s="258">
        <f>+'Chia std'!N6</f>
        <v>44576</v>
      </c>
      <c r="J6" s="465" t="s">
        <v>578</v>
      </c>
      <c r="K6" s="465"/>
      <c r="L6" s="465"/>
      <c r="M6" s="465"/>
    </row>
    <row r="7" spans="1:20">
      <c r="A7" s="207">
        <f>+'Chia std'!O7</f>
        <v>6</v>
      </c>
      <c r="B7" s="258">
        <f>+'YEU CAU VAI CUTTING'!$C$6</f>
        <v>44575</v>
      </c>
      <c r="C7" s="258">
        <f>+'YEU CAU VAI CUTTING'!$C$6</f>
        <v>44575</v>
      </c>
      <c r="D7" s="577" t="str">
        <f>+LEFT('Chia std'!E7,9)</f>
        <v>2202006US</v>
      </c>
      <c r="E7" s="578">
        <f>+'Chia std'!B7</f>
        <v>722180</v>
      </c>
      <c r="F7" s="578">
        <f>+VLOOKUP(E7,WO!B:C,2,0)</f>
        <v>722179</v>
      </c>
      <c r="G7" s="579" t="str">
        <f>+'Chia std'!D7&amp;"-"&amp;ROUNDUP(VLOOKUP(LEFT('Chia std'!D7,6),Spread!$F:$K,6,0),2)</f>
        <v>TRA680-ZCA-60</v>
      </c>
      <c r="H7" s="578">
        <f>+'Chia std'!M7</f>
        <v>69.84301908766281</v>
      </c>
      <c r="I7" s="258">
        <f>+'Chia std'!N7</f>
        <v>44576</v>
      </c>
      <c r="J7" s="465" t="s">
        <v>579</v>
      </c>
      <c r="K7" s="465"/>
      <c r="L7" s="465"/>
      <c r="M7" s="465"/>
    </row>
    <row r="8" spans="1:20">
      <c r="D8" s="147"/>
    </row>
  </sheetData>
  <autoFilter ref="B1:J7" xr:uid="{E7F43D88-66CA-479A-A6F1-09C42322AEF0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A1:E83"/>
  <sheetViews>
    <sheetView workbookViewId="0">
      <selection activeCell="C5" sqref="C5:C8"/>
    </sheetView>
  </sheetViews>
  <sheetFormatPr defaultRowHeight="14.25"/>
  <cols>
    <col min="1" max="1" width="15.125" bestFit="1" customWidth="1"/>
    <col min="2" max="2" width="9.625" bestFit="1" customWidth="1"/>
    <col min="3" max="3" width="16.125" customWidth="1"/>
    <col min="4" max="4" width="6.625" bestFit="1" customWidth="1"/>
  </cols>
  <sheetData>
    <row r="1" spans="1:5" s="12" customFormat="1">
      <c r="A1" s="12" t="s">
        <v>225</v>
      </c>
      <c r="B1" s="300">
        <f>+SUM('Chia std'!M:M)</f>
        <v>729.15866666666659</v>
      </c>
      <c r="C1" s="301" t="str">
        <f>+IF(B1=D1,"OK","NOT")</f>
        <v>NOT</v>
      </c>
      <c r="D1" s="12">
        <f>+GETPIVOTDATA("STD/ WO
(YARD)",$A$2)</f>
        <v>729.15866666666648</v>
      </c>
    </row>
    <row r="2" spans="1:5">
      <c r="A2" s="236" t="s">
        <v>226</v>
      </c>
      <c r="E2" s="12"/>
    </row>
    <row r="3" spans="1:5">
      <c r="A3" s="236" t="s">
        <v>253</v>
      </c>
      <c r="B3" s="236" t="s">
        <v>177</v>
      </c>
      <c r="C3" s="236" t="s">
        <v>197</v>
      </c>
      <c r="D3" t="s">
        <v>227</v>
      </c>
      <c r="E3" s="12"/>
    </row>
    <row r="4" spans="1:5">
      <c r="A4" s="382" t="s">
        <v>254</v>
      </c>
      <c r="B4" s="12">
        <v>0</v>
      </c>
      <c r="C4" s="12">
        <v>0</v>
      </c>
      <c r="D4" s="301">
        <v>0</v>
      </c>
      <c r="E4" s="12"/>
    </row>
    <row r="5" spans="1:5">
      <c r="A5" s="382">
        <v>44576</v>
      </c>
      <c r="B5" s="12">
        <v>722164</v>
      </c>
      <c r="C5" s="12" t="s">
        <v>470</v>
      </c>
      <c r="D5" s="301">
        <v>44.849608124887602</v>
      </c>
      <c r="E5" s="12"/>
    </row>
    <row r="6" spans="1:5">
      <c r="A6" s="382"/>
      <c r="C6" s="12" t="s">
        <v>472</v>
      </c>
      <c r="D6" s="301">
        <v>1.4386666666666663</v>
      </c>
      <c r="E6" s="12"/>
    </row>
    <row r="7" spans="1:5">
      <c r="A7" s="382"/>
      <c r="C7" s="12" t="s">
        <v>471</v>
      </c>
      <c r="D7" s="301">
        <v>25.833333333333332</v>
      </c>
      <c r="E7" s="12"/>
    </row>
    <row r="8" spans="1:5">
      <c r="A8" s="382"/>
      <c r="C8" s="12" t="s">
        <v>473</v>
      </c>
      <c r="D8" s="301">
        <v>2.5808324948760952</v>
      </c>
      <c r="E8" s="12"/>
    </row>
    <row r="9" spans="1:5">
      <c r="A9" s="382"/>
      <c r="C9" s="12" t="s">
        <v>474</v>
      </c>
      <c r="D9" s="301">
        <v>44.616</v>
      </c>
      <c r="E9" s="12"/>
    </row>
    <row r="10" spans="1:5">
      <c r="A10" s="382"/>
      <c r="B10" s="12">
        <v>722168</v>
      </c>
      <c r="C10" s="12" t="s">
        <v>470</v>
      </c>
      <c r="D10" s="301">
        <v>37.374673437406337</v>
      </c>
      <c r="E10" s="12"/>
    </row>
    <row r="11" spans="1:5">
      <c r="A11" s="382"/>
      <c r="C11" s="12" t="s">
        <v>472</v>
      </c>
      <c r="D11" s="301">
        <v>1.2588333333333332</v>
      </c>
      <c r="E11" s="12"/>
    </row>
    <row r="12" spans="1:5">
      <c r="A12" s="382"/>
      <c r="C12" s="12" t="s">
        <v>471</v>
      </c>
      <c r="D12" s="301">
        <v>22.604166666666671</v>
      </c>
      <c r="E12" s="12"/>
    </row>
    <row r="13" spans="1:5">
      <c r="A13" s="382"/>
      <c r="C13" s="12" t="s">
        <v>473</v>
      </c>
      <c r="D13" s="301">
        <v>2.191809949692566</v>
      </c>
      <c r="E13" s="12"/>
    </row>
    <row r="14" spans="1:5">
      <c r="A14" s="382"/>
      <c r="C14" s="12" t="s">
        <v>474</v>
      </c>
      <c r="D14" s="301">
        <v>39.039000000000001</v>
      </c>
      <c r="E14" s="12"/>
    </row>
    <row r="15" spans="1:5">
      <c r="A15" s="382"/>
      <c r="B15" s="12">
        <v>722170</v>
      </c>
      <c r="C15" s="12" t="s">
        <v>470</v>
      </c>
      <c r="D15" s="301">
        <v>50.282644630363848</v>
      </c>
      <c r="E15" s="12"/>
    </row>
    <row r="16" spans="1:5">
      <c r="A16" s="382"/>
      <c r="C16" s="12" t="s">
        <v>472</v>
      </c>
      <c r="D16" s="301">
        <v>1.6184999999999998</v>
      </c>
      <c r="E16" s="12"/>
    </row>
    <row r="17" spans="1:5">
      <c r="A17" s="382"/>
      <c r="C17" s="12" t="s">
        <v>471</v>
      </c>
      <c r="D17" s="301">
        <v>29.0625</v>
      </c>
      <c r="E17" s="12"/>
    </row>
    <row r="18" spans="1:5">
      <c r="A18" s="382"/>
      <c r="C18" s="12" t="s">
        <v>473</v>
      </c>
      <c r="D18" s="301">
        <v>3.216552263834545</v>
      </c>
      <c r="E18" s="12"/>
    </row>
    <row r="19" spans="1:5">
      <c r="A19" s="382"/>
      <c r="C19" s="12" t="s">
        <v>474</v>
      </c>
      <c r="D19" s="301">
        <v>50.192999999999998</v>
      </c>
      <c r="E19" s="12"/>
    </row>
    <row r="20" spans="1:5">
      <c r="A20" s="382"/>
      <c r="B20" s="12">
        <v>722174</v>
      </c>
      <c r="C20" s="12" t="s">
        <v>470</v>
      </c>
      <c r="D20" s="301">
        <v>34.464547642087062</v>
      </c>
      <c r="E20" s="12"/>
    </row>
    <row r="21" spans="1:5">
      <c r="A21" s="382"/>
      <c r="C21" s="12" t="s">
        <v>472</v>
      </c>
      <c r="D21" s="301">
        <v>0.89916666666666656</v>
      </c>
      <c r="E21" s="12"/>
    </row>
    <row r="22" spans="1:5">
      <c r="A22" s="382"/>
      <c r="C22" s="12" t="s">
        <v>471</v>
      </c>
      <c r="D22" s="301">
        <v>16.145833333333332</v>
      </c>
      <c r="E22" s="12"/>
    </row>
    <row r="23" spans="1:5">
      <c r="A23" s="382"/>
      <c r="C23" s="12" t="s">
        <v>473</v>
      </c>
      <c r="D23" s="301">
        <v>1.7869734799080808</v>
      </c>
      <c r="E23" s="12"/>
    </row>
    <row r="24" spans="1:5">
      <c r="A24" s="382"/>
      <c r="C24" s="12" t="s">
        <v>474</v>
      </c>
      <c r="D24" s="301">
        <v>27.884999999999998</v>
      </c>
      <c r="E24" s="12"/>
    </row>
    <row r="25" spans="1:5">
      <c r="A25" s="382"/>
      <c r="B25" s="12">
        <v>722178</v>
      </c>
      <c r="C25" s="12" t="s">
        <v>470</v>
      </c>
      <c r="D25" s="301">
        <v>44.041507077592328</v>
      </c>
      <c r="E25" s="12"/>
    </row>
    <row r="26" spans="1:5">
      <c r="A26" s="382"/>
      <c r="C26" s="12" t="s">
        <v>472</v>
      </c>
      <c r="D26" s="301">
        <v>1.4386666666666663</v>
      </c>
      <c r="E26" s="12"/>
    </row>
    <row r="27" spans="1:5">
      <c r="A27" s="382"/>
      <c r="C27" s="12" t="s">
        <v>471</v>
      </c>
      <c r="D27" s="301">
        <v>25.833333333333332</v>
      </c>
      <c r="E27" s="12"/>
    </row>
    <row r="28" spans="1:5">
      <c r="A28" s="382"/>
      <c r="C28" s="12" t="s">
        <v>473</v>
      </c>
      <c r="D28" s="301">
        <v>2.8844598472144596</v>
      </c>
      <c r="E28" s="12"/>
    </row>
    <row r="29" spans="1:5">
      <c r="A29" s="382"/>
      <c r="C29" s="12" t="s">
        <v>474</v>
      </c>
      <c r="D29" s="301">
        <v>44.616</v>
      </c>
      <c r="E29" s="12"/>
    </row>
    <row r="30" spans="1:5">
      <c r="A30" s="382"/>
      <c r="B30" s="12">
        <v>722180</v>
      </c>
      <c r="C30" s="12" t="s">
        <v>470</v>
      </c>
      <c r="D30" s="301">
        <v>69.84301908766281</v>
      </c>
      <c r="E30" s="12"/>
    </row>
    <row r="31" spans="1:5">
      <c r="A31" s="382"/>
      <c r="C31" s="12" t="s">
        <v>472</v>
      </c>
      <c r="D31" s="301">
        <v>1.9781666666666666</v>
      </c>
      <c r="E31" s="12"/>
    </row>
    <row r="32" spans="1:5">
      <c r="A32" s="382"/>
      <c r="C32" s="12" t="s">
        <v>471</v>
      </c>
      <c r="D32" s="301">
        <v>35.520833333333336</v>
      </c>
      <c r="E32" s="12"/>
    </row>
    <row r="33" spans="1:5">
      <c r="A33" s="382"/>
      <c r="C33" s="12" t="s">
        <v>473</v>
      </c>
      <c r="D33" s="301">
        <v>4.3140386311409236</v>
      </c>
      <c r="E33" s="12"/>
    </row>
    <row r="34" spans="1:5">
      <c r="A34" s="382"/>
      <c r="C34" s="12" t="s">
        <v>474</v>
      </c>
      <c r="D34" s="301">
        <v>61.347000000000001</v>
      </c>
      <c r="E34" s="12"/>
    </row>
    <row r="35" spans="1:5">
      <c r="A35" s="382" t="s">
        <v>178</v>
      </c>
      <c r="B35" s="12" t="s">
        <v>178</v>
      </c>
      <c r="C35" s="12" t="s">
        <v>178</v>
      </c>
      <c r="D35" s="301"/>
      <c r="E35" s="12"/>
    </row>
    <row r="36" spans="1:5">
      <c r="A36" s="12" t="s">
        <v>179</v>
      </c>
      <c r="D36" s="301">
        <v>729.15866666666648</v>
      </c>
      <c r="E36" s="12"/>
    </row>
    <row r="37" spans="1:5">
      <c r="D37" s="212"/>
      <c r="E37" s="12"/>
    </row>
    <row r="38" spans="1:5">
      <c r="D38" s="212"/>
      <c r="E38" s="12"/>
    </row>
    <row r="39" spans="1:5">
      <c r="D39" s="212"/>
      <c r="E39" s="12"/>
    </row>
    <row r="40" spans="1:5">
      <c r="D40" s="212"/>
      <c r="E40" s="12"/>
    </row>
    <row r="41" spans="1:5">
      <c r="D41" s="212"/>
      <c r="E41" s="12"/>
    </row>
    <row r="42" spans="1:5">
      <c r="D42" s="212"/>
      <c r="E42" s="12"/>
    </row>
    <row r="43" spans="1:5">
      <c r="D43" s="212"/>
      <c r="E43" s="12"/>
    </row>
    <row r="44" spans="1:5">
      <c r="D44" s="212"/>
      <c r="E44" s="12"/>
    </row>
    <row r="45" spans="1:5">
      <c r="D45" s="212"/>
      <c r="E45" s="12"/>
    </row>
    <row r="46" spans="1:5">
      <c r="D46" s="212"/>
      <c r="E46" s="12"/>
    </row>
    <row r="47" spans="1:5">
      <c r="D47" s="212"/>
      <c r="E47" s="12"/>
    </row>
    <row r="48" spans="1:5">
      <c r="D48" s="212"/>
      <c r="E48" s="12"/>
    </row>
    <row r="49" spans="4:5">
      <c r="D49" s="212"/>
      <c r="E49" s="12"/>
    </row>
    <row r="50" spans="4:5">
      <c r="D50" s="212"/>
      <c r="E50" s="12"/>
    </row>
    <row r="51" spans="4:5">
      <c r="D51" s="212"/>
      <c r="E51" s="12"/>
    </row>
    <row r="52" spans="4:5">
      <c r="D52" s="212"/>
      <c r="E52" s="12"/>
    </row>
    <row r="53" spans="4:5">
      <c r="D53" s="212"/>
      <c r="E53" s="12"/>
    </row>
    <row r="54" spans="4:5">
      <c r="D54" s="212"/>
      <c r="E54" s="12"/>
    </row>
    <row r="55" spans="4:5">
      <c r="D55" s="212"/>
      <c r="E55" s="12"/>
    </row>
    <row r="56" spans="4:5">
      <c r="D56" s="212"/>
      <c r="E56" s="12"/>
    </row>
    <row r="57" spans="4:5">
      <c r="D57" s="212"/>
      <c r="E57" s="12"/>
    </row>
    <row r="58" spans="4:5">
      <c r="D58" s="212"/>
      <c r="E58" s="12"/>
    </row>
    <row r="59" spans="4:5">
      <c r="D59" s="212"/>
      <c r="E59" s="12"/>
    </row>
    <row r="60" spans="4:5">
      <c r="D60" s="212"/>
      <c r="E60" s="12"/>
    </row>
    <row r="61" spans="4:5">
      <c r="D61" s="212"/>
      <c r="E61" s="12"/>
    </row>
    <row r="62" spans="4:5">
      <c r="D62" s="212"/>
      <c r="E62" s="12"/>
    </row>
    <row r="63" spans="4:5">
      <c r="D63" s="212"/>
      <c r="E63" s="12"/>
    </row>
    <row r="64" spans="4:5">
      <c r="D64" s="212"/>
      <c r="E64" s="12"/>
    </row>
    <row r="65" spans="4:5">
      <c r="D65" s="212"/>
      <c r="E65" s="12"/>
    </row>
    <row r="66" spans="4:5">
      <c r="D66" s="212"/>
      <c r="E66" s="12"/>
    </row>
    <row r="67" spans="4:5">
      <c r="D67" s="212"/>
      <c r="E67" s="12"/>
    </row>
    <row r="68" spans="4:5">
      <c r="D68" s="212"/>
      <c r="E68" s="12"/>
    </row>
    <row r="69" spans="4:5">
      <c r="D69" s="212"/>
      <c r="E69" s="12"/>
    </row>
    <row r="70" spans="4:5">
      <c r="D70" s="212"/>
      <c r="E70" s="12"/>
    </row>
    <row r="71" spans="4:5">
      <c r="D71" s="212"/>
      <c r="E71" s="12"/>
    </row>
    <row r="72" spans="4:5">
      <c r="D72" s="212"/>
      <c r="E72" s="12"/>
    </row>
    <row r="73" spans="4:5">
      <c r="D73" s="212"/>
      <c r="E73" s="12"/>
    </row>
    <row r="74" spans="4:5">
      <c r="D74" s="212"/>
      <c r="E74" s="12"/>
    </row>
    <row r="75" spans="4:5">
      <c r="D75" s="212"/>
      <c r="E75" s="12"/>
    </row>
    <row r="76" spans="4:5">
      <c r="D76" s="212"/>
      <c r="E76" s="12"/>
    </row>
    <row r="77" spans="4:5">
      <c r="D77" s="212"/>
      <c r="E77" s="12"/>
    </row>
    <row r="78" spans="4:5">
      <c r="D78" s="212"/>
      <c r="E78" s="12"/>
    </row>
    <row r="79" spans="4:5">
      <c r="D79" s="212"/>
      <c r="E79" s="12"/>
    </row>
    <row r="80" spans="4:5">
      <c r="D80" s="212"/>
      <c r="E80" s="12"/>
    </row>
    <row r="81" spans="4:5">
      <c r="D81" s="212"/>
      <c r="E81" s="12"/>
    </row>
    <row r="82" spans="4:5">
      <c r="D82" s="212"/>
      <c r="E82" s="12"/>
    </row>
    <row r="83" spans="4:5">
      <c r="D83" s="212"/>
      <c r="E83" s="12"/>
    </row>
  </sheetData>
  <conditionalFormatting sqref="C1">
    <cfRule type="expression" dxfId="237" priority="1">
      <formula>$C$1="OK"</formula>
    </cfRule>
    <cfRule type="expression" dxfId="236" priority="2">
      <formula>$C$1="NOT"</formula>
    </cfRule>
  </conditionalFormatting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CR40"/>
  <sheetViews>
    <sheetView showGridLines="0" view="pageBreakPreview" zoomScale="25" zoomScaleNormal="100" zoomScaleSheetLayoutView="25" workbookViewId="0">
      <selection activeCell="C7" sqref="C7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6" s="305" customFormat="1" ht="48.75" customHeight="1">
      <c r="A1" s="568"/>
      <c r="B1" s="569"/>
      <c r="C1" s="551" t="s">
        <v>228</v>
      </c>
      <c r="D1" s="552"/>
      <c r="E1" s="553"/>
      <c r="F1" s="302" t="s">
        <v>229</v>
      </c>
      <c r="G1" s="303"/>
      <c r="H1" s="304"/>
      <c r="I1" s="568"/>
      <c r="J1" s="569"/>
      <c r="K1" s="551" t="s">
        <v>228</v>
      </c>
      <c r="L1" s="552"/>
      <c r="M1" s="553"/>
      <c r="N1" s="302" t="s">
        <v>229</v>
      </c>
      <c r="O1" s="303"/>
      <c r="P1" s="568"/>
      <c r="Q1" s="569"/>
      <c r="R1" s="551" t="s">
        <v>228</v>
      </c>
      <c r="S1" s="552"/>
      <c r="T1" s="553"/>
      <c r="U1" s="302" t="s">
        <v>229</v>
      </c>
      <c r="V1" s="303"/>
      <c r="W1" s="304"/>
      <c r="X1" s="568"/>
      <c r="Y1" s="569"/>
      <c r="Z1" s="551" t="s">
        <v>228</v>
      </c>
      <c r="AA1" s="552"/>
      <c r="AB1" s="553"/>
      <c r="AC1" s="302" t="s">
        <v>229</v>
      </c>
      <c r="AD1" s="303"/>
      <c r="AE1" s="568"/>
      <c r="AF1" s="569"/>
      <c r="AG1" s="551" t="s">
        <v>228</v>
      </c>
      <c r="AH1" s="552"/>
      <c r="AI1" s="553"/>
      <c r="AJ1" s="302" t="s">
        <v>229</v>
      </c>
      <c r="AK1" s="303"/>
      <c r="AL1" s="304"/>
      <c r="AM1" s="568"/>
      <c r="AN1" s="569"/>
      <c r="AO1" s="551" t="s">
        <v>228</v>
      </c>
      <c r="AP1" s="552"/>
      <c r="AQ1" s="553"/>
      <c r="AR1" s="302" t="s">
        <v>229</v>
      </c>
      <c r="AS1" s="303"/>
      <c r="AT1" s="568"/>
      <c r="AU1" s="569"/>
      <c r="AV1" s="551" t="s">
        <v>228</v>
      </c>
      <c r="AW1" s="552"/>
      <c r="AX1" s="553"/>
      <c r="AY1" s="302" t="s">
        <v>229</v>
      </c>
      <c r="AZ1" s="303"/>
      <c r="BA1" s="304"/>
      <c r="BB1" s="568"/>
      <c r="BC1" s="569"/>
      <c r="BD1" s="551" t="s">
        <v>228</v>
      </c>
      <c r="BE1" s="552"/>
      <c r="BF1" s="553"/>
      <c r="BG1" s="302" t="s">
        <v>229</v>
      </c>
      <c r="BH1" s="303"/>
      <c r="BI1" s="568"/>
      <c r="BJ1" s="569"/>
      <c r="BK1" s="551" t="s">
        <v>228</v>
      </c>
      <c r="BL1" s="552"/>
      <c r="BM1" s="553"/>
      <c r="BN1" s="302" t="s">
        <v>229</v>
      </c>
      <c r="BO1" s="303"/>
      <c r="BP1" s="304"/>
      <c r="BQ1" s="568"/>
      <c r="BR1" s="569"/>
      <c r="BS1" s="551" t="s">
        <v>228</v>
      </c>
      <c r="BT1" s="552"/>
      <c r="BU1" s="553"/>
      <c r="BV1" s="302" t="s">
        <v>229</v>
      </c>
      <c r="BW1" s="303"/>
      <c r="BX1" s="568"/>
      <c r="BY1" s="569"/>
      <c r="BZ1" s="551" t="s">
        <v>228</v>
      </c>
      <c r="CA1" s="552"/>
      <c r="CB1" s="553"/>
      <c r="CC1" s="302" t="s">
        <v>229</v>
      </c>
      <c r="CD1" s="303"/>
      <c r="CE1" s="304"/>
      <c r="CF1" s="568"/>
      <c r="CG1" s="569"/>
      <c r="CH1" s="551" t="s">
        <v>228</v>
      </c>
      <c r="CI1" s="552"/>
      <c r="CJ1" s="553"/>
      <c r="CK1" s="302" t="s">
        <v>229</v>
      </c>
      <c r="CL1" s="303"/>
    </row>
    <row r="2" spans="1:96" ht="129.75" customHeight="1">
      <c r="A2" s="306" t="s">
        <v>230</v>
      </c>
      <c r="B2" s="307">
        <v>1</v>
      </c>
      <c r="C2" s="566" t="str">
        <f>+"Pattern: "&amp;'1-1Y-2H-3N-BK-CTR-CUP-PRA680'!$L$7&amp;"/ mnf.-color: "&amp;VLOOKUP('TEM-BK-MCUP-CTR'!C4:D4,'1-1Y-2H-3N-BK-CTR-CUP-PRA680'!$B:$Z,7,0)&amp;CHAR(10)&amp;"Chi tiết: "&amp;'1-1Y-2H-3N-BK-CTR-CUP-PRA680'!$V$11&amp;"*"&amp;'1-1Y-2H-3N-BK-CTR-CUP-PRA680'!$W$11</f>
        <v>Pattern: DF3385S/ mnf.-color: NB3385-XBK
Chi tiết: BK-CTR-CUP*7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"&amp;VLOOKUP('TEM-BK-MCUP-CTR'!K4:L4,'1-1Y-2H-3N-BK-CTR-CUP-PRA680'!$B:$Z,7,0)&amp;CHAR(10)&amp;"Chi tiết: "&amp;'1-1Y-2H-3N-BK-CTR-CUP-PRA680'!$V$11&amp;"*"&amp;'1-1Y-2H-3N-BK-CTR-CUP-PRA680'!$W$11</f>
        <v>Pattern: DF3385S/ mnf.-color: NB3385-XBK
Chi tiết: BK-CTR-CUP*7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"&amp;VLOOKUP('TEM-BK-MCUP-CTR'!R4:S4,'1-1Y-2H-3N-BK-CTR-CUP-PRA680'!$B:$Z,7,0)&amp;CHAR(10)&amp;"Chi tiết: "&amp;'1-1Y-2H-3N-BK-CTR-CUP-PRA680'!$V$11&amp;"*"&amp;'1-1Y-2H-3N-BK-CTR-CUP-PRA680'!$W$11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"&amp;VLOOKUP('TEM-BK-MCUP-CTR'!Z4:AA4,'1-1Y-2H-3N-BK-CTR-CUP-PRA680'!$B:$Z,7,0)&amp;CHAR(10)&amp;"Chi tiết: "&amp;'1-1Y-2H-3N-BK-CTR-CUP-PRA680'!$V$11&amp;"*"&amp;'1-1Y-2H-3N-BK-CTR-CUP-PRA680'!$W$11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"&amp;VLOOKUP('TEM-BK-MCUP-CTR'!AG4:AH4,'1-1Y-2H-3N-BK-CTR-CUP-PRA680'!$B:$Z,7,0)&amp;CHAR(10)&amp;"Chi tiết: "&amp;'1-1Y-2H-3N-BK-CTR-CUP-PRA680'!$V$11&amp;"*"&amp;'1-1Y-2H-3N-BK-CTR-CUP-PRA680'!$W$11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"&amp;VLOOKUP('TEM-BK-MCUP-CTR'!AO4:AP4,'1-1Y-2H-3N-BK-CTR-CUP-PRA680'!$B:$Z,7,0)&amp;CHAR(10)&amp;"Chi tiết: "&amp;'1-1Y-2H-3N-BK-CTR-CUP-PRA680'!$V$11&amp;"*"&amp;'1-1Y-2H-3N-BK-CTR-CUP-PRA680'!$W$11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"&amp;VLOOKUP('TEM-BK-MCUP-CTR'!AV4:AW4,'1-1Y-2H-3N-BK-CTR-CUP-PRA680'!$B:$Z,7,0)&amp;CHAR(10)&amp;"Chi tiết: "&amp;'1-1Y-2H-3N-BK-CTR-CUP-PRA680'!$V$11&amp;"*"&amp;'1-1Y-2H-3N-BK-CTR-CUP-PRA680'!$W$11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"&amp;VLOOKUP('TEM-BK-MCUP-CTR'!BD4:BE4,'1-1Y-2H-3N-BK-CTR-CUP-PRA680'!$B:$Z,7,0)&amp;CHAR(10)&amp;"Chi tiết: "&amp;'1-1Y-2H-3N-BK-CTR-CUP-PRA680'!$V$11&amp;"*"&amp;'1-1Y-2H-3N-BK-CTR-CUP-PRA680'!$W$11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"&amp;VLOOKUP('TEM-BK-MCUP-CTR'!BK4:BL4,'1-1Y-2H-3N-BK-CTR-CUP-PRA680'!$B:$Z,7,0)&amp;CHAR(10)&amp;"Chi tiết: "&amp;'1-1Y-2H-3N-BK-CTR-CUP-PRA680'!$V$11&amp;"*"&amp;'1-1Y-2H-3N-BK-CTR-CUP-PRA680'!$W$11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"&amp;VLOOKUP('TEM-BK-MCUP-CTR'!BS4:BT4,'1-1Y-2H-3N-BK-CTR-CUP-PRA680'!$B:$Z,7,0)&amp;CHAR(10)&amp;"Chi tiết: "&amp;'1-1Y-2H-3N-BK-CTR-CUP-PRA680'!$V$11&amp;"*"&amp;'1-1Y-2H-3N-BK-CTR-CUP-PRA680'!$W$11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"&amp;VLOOKUP('TEM-BK-MCUP-CTR'!BZ4:CA4,'1-1Y-2H-3N-BK-CTR-CUP-PRA680'!$B:$Z,7,0)&amp;CHAR(10)&amp;"Chi tiết: "&amp;'1-1Y-2H-3N-BK-CTR-CUP-PRA680'!$V$11&amp;"*"&amp;'1-1Y-2H-3N-BK-CTR-CUP-PRA680'!$W$11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"&amp;VLOOKUP('TEM-BK-MCUP-CTR'!CH4:CI4,'1-1Y-2H-3N-BK-CTR-CUP-PRA680'!$B:$Z,7,0)&amp;CHAR(10)&amp;"Chi tiết: "&amp;'1-1Y-2H-3N-BK-CTR-CUP-PRA680'!$V$11&amp;"*"&amp;'1-1Y-2H-3N-BK-CTR-CUP-PRA680'!$W$11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6" ht="93" customHeight="1">
      <c r="A3" s="313" t="s">
        <v>234</v>
      </c>
      <c r="B3" s="314"/>
      <c r="C3" s="564">
        <f>VLOOKUP(C4,'1-1Y-2H-3N-BK-CTR-CUP-PRA680'!$B:$Z,2,0)</f>
        <v>722163</v>
      </c>
      <c r="D3" s="565"/>
      <c r="E3" s="315" t="s">
        <v>364</v>
      </c>
      <c r="F3" s="316"/>
      <c r="G3" s="317" t="s">
        <v>235</v>
      </c>
      <c r="H3" s="318"/>
      <c r="I3" s="313" t="s">
        <v>234</v>
      </c>
      <c r="J3" s="314"/>
      <c r="K3" s="564">
        <f>VLOOKUP(K4,'1-1Y-2H-3N-BK-CTR-CUP-PRA680'!$B:$Z,2,0)</f>
        <v>722173</v>
      </c>
      <c r="L3" s="565"/>
      <c r="M3" s="315" t="str">
        <f>+$E$3</f>
        <v>BK*4</v>
      </c>
      <c r="N3" s="316"/>
      <c r="O3" s="317" t="s">
        <v>235</v>
      </c>
      <c r="P3" s="313" t="s">
        <v>234</v>
      </c>
      <c r="Q3" s="314"/>
      <c r="R3" s="564" t="e">
        <f>VLOOKUP(R4,'1-1Y-2H-3N-BK-CTR-CUP-PRA680'!$B:$Z,2,0)</f>
        <v>#N/A</v>
      </c>
      <c r="S3" s="565"/>
      <c r="T3" s="315" t="str">
        <f>+$E$3</f>
        <v>BK*4</v>
      </c>
      <c r="U3" s="316"/>
      <c r="V3" s="317" t="s">
        <v>235</v>
      </c>
      <c r="W3" s="318"/>
      <c r="X3" s="313" t="s">
        <v>234</v>
      </c>
      <c r="Y3" s="314"/>
      <c r="Z3" s="564" t="e">
        <f>VLOOKUP(Z4,'1-1Y-2H-3N-BK-CTR-CUP-PRA680'!$B:$Z,2,0)</f>
        <v>#N/A</v>
      </c>
      <c r="AA3" s="565"/>
      <c r="AB3" s="315" t="str">
        <f>+$E$3</f>
        <v>BK*4</v>
      </c>
      <c r="AC3" s="316"/>
      <c r="AD3" s="317" t="s">
        <v>235</v>
      </c>
      <c r="AE3" s="313" t="s">
        <v>234</v>
      </c>
      <c r="AF3" s="314"/>
      <c r="AG3" s="564" t="e">
        <f>VLOOKUP(AG4,'1-1Y-2H-3N-BK-CTR-CUP-PRA680'!$B:$Z,2,0)</f>
        <v>#N/A</v>
      </c>
      <c r="AH3" s="565"/>
      <c r="AI3" s="315" t="str">
        <f>+$E$3</f>
        <v>BK*4</v>
      </c>
      <c r="AJ3" s="316"/>
      <c r="AK3" s="317" t="s">
        <v>235</v>
      </c>
      <c r="AL3" s="318"/>
      <c r="AM3" s="313" t="s">
        <v>234</v>
      </c>
      <c r="AN3" s="314"/>
      <c r="AO3" s="564" t="e">
        <f>VLOOKUP(AO4,'1-1Y-2H-3N-BK-CTR-CUP-PRA680'!$B:$Z,2,0)</f>
        <v>#N/A</v>
      </c>
      <c r="AP3" s="565"/>
      <c r="AQ3" s="315" t="str">
        <f>+$E$3</f>
        <v>BK*4</v>
      </c>
      <c r="AR3" s="316"/>
      <c r="AS3" s="317" t="s">
        <v>235</v>
      </c>
      <c r="AT3" s="313" t="s">
        <v>234</v>
      </c>
      <c r="AU3" s="314"/>
      <c r="AV3" s="564" t="e">
        <f>VLOOKUP(AV4,'1-1Y-2H-3N-BK-CTR-CUP-PRA680'!$B:$Z,2,0)</f>
        <v>#N/A</v>
      </c>
      <c r="AW3" s="565"/>
      <c r="AX3" s="315" t="str">
        <f>+$E$3</f>
        <v>BK*4</v>
      </c>
      <c r="AY3" s="316"/>
      <c r="AZ3" s="317" t="s">
        <v>235</v>
      </c>
      <c r="BA3" s="318"/>
      <c r="BB3" s="313" t="s">
        <v>234</v>
      </c>
      <c r="BC3" s="314"/>
      <c r="BD3" s="564" t="e">
        <f>VLOOKUP(BD4,'1-1Y-2H-3N-BK-CTR-CUP-PRA680'!$B:$Z,2,0)</f>
        <v>#N/A</v>
      </c>
      <c r="BE3" s="565"/>
      <c r="BF3" s="315" t="str">
        <f>+$E$3</f>
        <v>BK*4</v>
      </c>
      <c r="BG3" s="316"/>
      <c r="BH3" s="317" t="s">
        <v>235</v>
      </c>
      <c r="BI3" s="313" t="s">
        <v>234</v>
      </c>
      <c r="BJ3" s="314"/>
      <c r="BK3" s="564" t="e">
        <f>VLOOKUP(BK4,'1-1Y-2H-3N-BK-CTR-CUP-PRA680'!$B:$Z,2,0)</f>
        <v>#N/A</v>
      </c>
      <c r="BL3" s="565"/>
      <c r="BM3" s="315" t="str">
        <f>+$E$3</f>
        <v>BK*4</v>
      </c>
      <c r="BN3" s="316"/>
      <c r="BO3" s="317" t="s">
        <v>235</v>
      </c>
      <c r="BP3" s="318"/>
      <c r="BQ3" s="313" t="s">
        <v>234</v>
      </c>
      <c r="BR3" s="314"/>
      <c r="BS3" s="564" t="e">
        <f>VLOOKUP(BS4,'1-1Y-2H-3N-BK-CTR-CUP-PRA680'!$B:$Z,2,0)</f>
        <v>#N/A</v>
      </c>
      <c r="BT3" s="565"/>
      <c r="BU3" s="315" t="str">
        <f>+$E$3</f>
        <v>BK*4</v>
      </c>
      <c r="BV3" s="316"/>
      <c r="BW3" s="317" t="s">
        <v>235</v>
      </c>
      <c r="BX3" s="313" t="s">
        <v>234</v>
      </c>
      <c r="BY3" s="314"/>
      <c r="BZ3" s="564" t="e">
        <f>VLOOKUP(BZ4,'1-1Y-2H-3N-BK-CTR-CUP-PRA680'!$B:$Z,2,0)</f>
        <v>#N/A</v>
      </c>
      <c r="CA3" s="565"/>
      <c r="CB3" s="315" t="str">
        <f>+$E$3</f>
        <v>BK*4</v>
      </c>
      <c r="CC3" s="316"/>
      <c r="CD3" s="317" t="s">
        <v>235</v>
      </c>
      <c r="CE3" s="318"/>
      <c r="CF3" s="313" t="s">
        <v>234</v>
      </c>
      <c r="CG3" s="314"/>
      <c r="CH3" s="564" t="e">
        <f>VLOOKUP(CH4,'1-1Y-2H-3N-BK-CTR-CUP-PRA680'!$B:$Z,2,0)</f>
        <v>#N/A</v>
      </c>
      <c r="CI3" s="565"/>
      <c r="CJ3" s="315" t="str">
        <f>+$E$3</f>
        <v>BK*4</v>
      </c>
      <c r="CK3" s="316"/>
      <c r="CL3" s="317" t="s">
        <v>235</v>
      </c>
    </row>
    <row r="4" spans="1:96" ht="93" customHeight="1">
      <c r="A4" s="319" t="s">
        <v>236</v>
      </c>
      <c r="B4" s="314"/>
      <c r="C4" s="564">
        <f>+INDEX('1-1Y-2H-3N-BK-CTR-CUP-PRA680'!$B:$B,MATCH('TEM-BK-MCUP-CTR'!B2,'1-1Y-2H-3N-BK-CTR-CUP-PRA680'!$AE:$AE,0))</f>
        <v>722164</v>
      </c>
      <c r="D4" s="565"/>
      <c r="E4" s="315" t="s">
        <v>365</v>
      </c>
      <c r="F4" s="316"/>
      <c r="G4" s="320"/>
      <c r="H4" s="321"/>
      <c r="I4" s="319" t="s">
        <v>236</v>
      </c>
      <c r="J4" s="314"/>
      <c r="K4" s="564">
        <f>+INDEX('1-1Y-2H-3N-BK-CTR-CUP-PRA680'!$B:$B,MATCH('TEM-BK-MCUP-CTR'!J2,'1-1Y-2H-3N-BK-CTR-CUP-PRA680'!$AE:$AE,0))</f>
        <v>722174</v>
      </c>
      <c r="L4" s="565"/>
      <c r="M4" s="315" t="str">
        <f>+$E$4</f>
        <v>CTR*1</v>
      </c>
      <c r="N4" s="316"/>
      <c r="O4" s="320"/>
      <c r="P4" s="319" t="s">
        <v>236</v>
      </c>
      <c r="Q4" s="314"/>
      <c r="R4" s="564" t="e">
        <f>+INDEX('1-1Y-2H-3N-BK-CTR-CUP-PRA680'!$B:$B,MATCH('TEM-BK-MCUP-CTR'!Q2,'1-1Y-2H-3N-BK-CTR-CUP-PRA680'!$AE:$AE,0))</f>
        <v>#N/A</v>
      </c>
      <c r="S4" s="565"/>
      <c r="T4" s="315" t="str">
        <f>+$E$4</f>
        <v>CTR*1</v>
      </c>
      <c r="U4" s="316"/>
      <c r="V4" s="320"/>
      <c r="W4" s="321"/>
      <c r="X4" s="319" t="s">
        <v>236</v>
      </c>
      <c r="Y4" s="314"/>
      <c r="Z4" s="564" t="e">
        <f>+INDEX('1-1Y-2H-3N-BK-CTR-CUP-PRA680'!$B:$B,MATCH('TEM-BK-MCUP-CTR'!Y2,'1-1Y-2H-3N-BK-CTR-CUP-PRA680'!$AE:$AE,0))</f>
        <v>#N/A</v>
      </c>
      <c r="AA4" s="565"/>
      <c r="AB4" s="315" t="str">
        <f>+$E$4</f>
        <v>CTR*1</v>
      </c>
      <c r="AC4" s="316"/>
      <c r="AD4" s="320"/>
      <c r="AE4" s="319" t="s">
        <v>236</v>
      </c>
      <c r="AF4" s="314"/>
      <c r="AG4" s="564" t="e">
        <f>+INDEX('1-1Y-2H-3N-BK-CTR-CUP-PRA680'!$B:$B,MATCH('TEM-BK-MCUP-CTR'!AF2,'1-1Y-2H-3N-BK-CTR-CUP-PRA680'!$AE:$AE,0))</f>
        <v>#N/A</v>
      </c>
      <c r="AH4" s="565"/>
      <c r="AI4" s="315" t="str">
        <f>+$E$4</f>
        <v>CTR*1</v>
      </c>
      <c r="AJ4" s="316"/>
      <c r="AK4" s="320"/>
      <c r="AL4" s="321"/>
      <c r="AM4" s="319" t="s">
        <v>236</v>
      </c>
      <c r="AN4" s="314"/>
      <c r="AO4" s="564" t="e">
        <f>+INDEX('1-1Y-2H-3N-BK-CTR-CUP-PRA680'!$B:$B,MATCH('TEM-BK-MCUP-CTR'!AN2,'1-1Y-2H-3N-BK-CTR-CUP-PRA680'!$AE:$AE,0))</f>
        <v>#N/A</v>
      </c>
      <c r="AP4" s="565"/>
      <c r="AQ4" s="315" t="str">
        <f>+$E$4</f>
        <v>CTR*1</v>
      </c>
      <c r="AR4" s="316"/>
      <c r="AS4" s="320"/>
      <c r="AT4" s="319" t="s">
        <v>236</v>
      </c>
      <c r="AU4" s="314"/>
      <c r="AV4" s="564" t="e">
        <f>+INDEX('1-1Y-2H-3N-BK-CTR-CUP-PRA680'!$B:$B,MATCH('TEM-BK-MCUP-CTR'!AU2,'1-1Y-2H-3N-BK-CTR-CUP-PRA680'!$AE:$AE,0))</f>
        <v>#N/A</v>
      </c>
      <c r="AW4" s="565"/>
      <c r="AX4" s="315" t="str">
        <f>+$E$4</f>
        <v>CTR*1</v>
      </c>
      <c r="AY4" s="316"/>
      <c r="AZ4" s="320"/>
      <c r="BA4" s="321"/>
      <c r="BB4" s="319" t="s">
        <v>236</v>
      </c>
      <c r="BC4" s="314"/>
      <c r="BD4" s="564" t="e">
        <f>+INDEX('1-1Y-2H-3N-BK-CTR-CUP-PRA680'!$B:$B,MATCH('TEM-BK-MCUP-CTR'!BC2,'1-1Y-2H-3N-BK-CTR-CUP-PRA680'!$AE:$AE,0))</f>
        <v>#N/A</v>
      </c>
      <c r="BE4" s="565"/>
      <c r="BF4" s="315" t="str">
        <f>+$E$4</f>
        <v>CTR*1</v>
      </c>
      <c r="BG4" s="316"/>
      <c r="BH4" s="320"/>
      <c r="BI4" s="319" t="s">
        <v>236</v>
      </c>
      <c r="BJ4" s="314"/>
      <c r="BK4" s="564" t="e">
        <f>+INDEX('1-1Y-2H-3N-BK-CTR-CUP-PRA680'!$B:$B,MATCH('TEM-BK-MCUP-CTR'!BJ2,'1-1Y-2H-3N-BK-CTR-CUP-PRA680'!$AE:$AE,0))</f>
        <v>#N/A</v>
      </c>
      <c r="BL4" s="565"/>
      <c r="BM4" s="315" t="str">
        <f>+$E$4</f>
        <v>CTR*1</v>
      </c>
      <c r="BN4" s="316"/>
      <c r="BO4" s="320"/>
      <c r="BP4" s="321"/>
      <c r="BQ4" s="319" t="s">
        <v>236</v>
      </c>
      <c r="BR4" s="314"/>
      <c r="BS4" s="564" t="e">
        <f>+INDEX('1-1Y-2H-3N-BK-CTR-CUP-PRA680'!$B:$B,MATCH('TEM-BK-MCUP-CTR'!BR2,'1-1Y-2H-3N-BK-CTR-CUP-PRA680'!$AE:$AE,0))</f>
        <v>#N/A</v>
      </c>
      <c r="BT4" s="565"/>
      <c r="BU4" s="315" t="str">
        <f>+$E$4</f>
        <v>CTR*1</v>
      </c>
      <c r="BV4" s="316"/>
      <c r="BW4" s="320"/>
      <c r="BX4" s="319" t="s">
        <v>236</v>
      </c>
      <c r="BY4" s="314"/>
      <c r="BZ4" s="564" t="e">
        <f>+INDEX('1-1Y-2H-3N-BK-CTR-CUP-PRA680'!$B:$B,MATCH('TEM-BK-MCUP-CTR'!BY2,'1-1Y-2H-3N-BK-CTR-CUP-PRA680'!$AE:$AE,0))</f>
        <v>#N/A</v>
      </c>
      <c r="CA4" s="565"/>
      <c r="CB4" s="315" t="str">
        <f>+$E$4</f>
        <v>CTR*1</v>
      </c>
      <c r="CC4" s="316"/>
      <c r="CD4" s="320"/>
      <c r="CE4" s="321"/>
      <c r="CF4" s="319" t="s">
        <v>236</v>
      </c>
      <c r="CG4" s="314"/>
      <c r="CH4" s="564" t="e">
        <f>+INDEX('1-1Y-2H-3N-BK-CTR-CUP-PRA680'!$B:$B,MATCH('TEM-BK-MCUP-CTR'!CG2,'1-1Y-2H-3N-BK-CTR-CUP-PRA680'!$AE:$AE,0))</f>
        <v>#N/A</v>
      </c>
      <c r="CI4" s="565"/>
      <c r="CJ4" s="315" t="str">
        <f>+$E$4</f>
        <v>CTR*1</v>
      </c>
      <c r="CK4" s="316"/>
      <c r="CL4" s="320"/>
    </row>
    <row r="5" spans="1:96" s="326" customFormat="1" ht="123.75" customHeight="1">
      <c r="A5" s="563" t="s">
        <v>237</v>
      </c>
      <c r="B5" s="563"/>
      <c r="C5" s="322" t="str">
        <f>VLOOKUP(C4,'1-1Y-2H-3N-BK-CTR-CUP-PRA680'!$B:$Z,8,0)</f>
        <v>TRA680-ZCA</v>
      </c>
      <c r="D5" s="323" t="str">
        <f>+"Tổng: "&amp;ROUNDUP(VLOOKUP(C4,'1-1Y-2H-3N-BK-CTR-CUP-PRA680'!$B:$Z,5,0),2)&amp;" dz"</f>
        <v>Tổng: 24 dz</v>
      </c>
      <c r="E5" s="315" t="s">
        <v>367</v>
      </c>
      <c r="F5" s="316"/>
      <c r="G5" s="324" t="s">
        <v>238</v>
      </c>
      <c r="H5" s="325"/>
      <c r="I5" s="563" t="s">
        <v>237</v>
      </c>
      <c r="J5" s="563"/>
      <c r="K5" s="322" t="str">
        <f>VLOOKUP(K4,'1-1Y-2H-3N-BK-CTR-CUP-PRA680'!$B:$Z,8,0)</f>
        <v>TRA680-ZCA</v>
      </c>
      <c r="L5" s="323" t="str">
        <f>+"Tổng: "&amp;ROUNDUP(VLOOKUP(K4,'1-1Y-2H-3N-BK-CTR-CUP-PRA680'!$B:$Z,5,0),2)&amp;" dz"</f>
        <v>Tổng: 15 dz</v>
      </c>
      <c r="M5" s="315" t="str">
        <f>+$E$5</f>
        <v>CUP*2</v>
      </c>
      <c r="N5" s="316"/>
      <c r="O5" s="324" t="s">
        <v>238</v>
      </c>
      <c r="P5" s="563" t="s">
        <v>237</v>
      </c>
      <c r="Q5" s="563"/>
      <c r="R5" s="322" t="e">
        <f>VLOOKUP(R4,'1-1Y-2H-3N-BK-CTR-CUP-PRA680'!$B:$Z,8,0)</f>
        <v>#N/A</v>
      </c>
      <c r="S5" s="323" t="e">
        <f>+"Tổng: "&amp;ROUNDUP(VLOOKUP(R4,'1-1Y-2H-3N-BK-CTR-CUP-PRA680'!$B:$Z,5,0),2)&amp;" dz"</f>
        <v>#N/A</v>
      </c>
      <c r="T5" s="315" t="str">
        <f>+$E$5</f>
        <v>CUP*2</v>
      </c>
      <c r="U5" s="316"/>
      <c r="V5" s="324" t="s">
        <v>238</v>
      </c>
      <c r="W5" s="325"/>
      <c r="X5" s="563" t="s">
        <v>237</v>
      </c>
      <c r="Y5" s="563"/>
      <c r="Z5" s="322" t="e">
        <f>VLOOKUP(Z4,'1-1Y-2H-3N-BK-CTR-CUP-PRA680'!$B:$Z,8,0)</f>
        <v>#N/A</v>
      </c>
      <c r="AA5" s="323" t="e">
        <f>+"Tổng: "&amp;ROUNDUP(VLOOKUP(Z4,'1-1Y-2H-3N-BK-CTR-CUP-PRA680'!$B:$Z,5,0),2)&amp;" dz"</f>
        <v>#N/A</v>
      </c>
      <c r="AB5" s="315" t="str">
        <f>+$E$5</f>
        <v>CUP*2</v>
      </c>
      <c r="AC5" s="316"/>
      <c r="AD5" s="324" t="s">
        <v>238</v>
      </c>
      <c r="AE5" s="563" t="s">
        <v>237</v>
      </c>
      <c r="AF5" s="563"/>
      <c r="AG5" s="322" t="e">
        <f>VLOOKUP(AG4,'1-1Y-2H-3N-BK-CTR-CUP-PRA680'!$B:$Z,8,0)</f>
        <v>#N/A</v>
      </c>
      <c r="AH5" s="323" t="e">
        <f>+"Tổng: "&amp;ROUNDUP(VLOOKUP(AG4,'1-1Y-2H-3N-BK-CTR-CUP-PRA680'!$B:$Z,5,0),2)&amp;" dz"</f>
        <v>#N/A</v>
      </c>
      <c r="AI5" s="315" t="str">
        <f>+$E$5</f>
        <v>CUP*2</v>
      </c>
      <c r="AJ5" s="316"/>
      <c r="AK5" s="324" t="s">
        <v>238</v>
      </c>
      <c r="AL5" s="325"/>
      <c r="AM5" s="563" t="s">
        <v>237</v>
      </c>
      <c r="AN5" s="563"/>
      <c r="AO5" s="322" t="e">
        <f>VLOOKUP(AO4,'1-1Y-2H-3N-BK-CTR-CUP-PRA680'!$B:$Z,8,0)</f>
        <v>#N/A</v>
      </c>
      <c r="AP5" s="323" t="e">
        <f>+"Tổng: "&amp;ROUNDUP(VLOOKUP(AO4,'1-1Y-2H-3N-BK-CTR-CUP-PRA680'!$B:$Z,5,0),2)&amp;" dz"</f>
        <v>#N/A</v>
      </c>
      <c r="AQ5" s="315" t="str">
        <f>+$E$5</f>
        <v>CUP*2</v>
      </c>
      <c r="AR5" s="316"/>
      <c r="AS5" s="324" t="s">
        <v>238</v>
      </c>
      <c r="AT5" s="563" t="s">
        <v>237</v>
      </c>
      <c r="AU5" s="563"/>
      <c r="AV5" s="322" t="e">
        <f>VLOOKUP(AV4,'1-1Y-2H-3N-BK-CTR-CUP-PRA680'!$B:$Z,8,0)</f>
        <v>#N/A</v>
      </c>
      <c r="AW5" s="323" t="e">
        <f>+"Tổng: "&amp;ROUNDUP(VLOOKUP(AV4,'1-1Y-2H-3N-BK-CTR-CUP-PRA680'!$B:$Z,5,0),2)&amp;" dz"</f>
        <v>#N/A</v>
      </c>
      <c r="AX5" s="315" t="str">
        <f>+$E$5</f>
        <v>CUP*2</v>
      </c>
      <c r="AY5" s="316"/>
      <c r="AZ5" s="324" t="s">
        <v>238</v>
      </c>
      <c r="BA5" s="325"/>
      <c r="BB5" s="563" t="s">
        <v>237</v>
      </c>
      <c r="BC5" s="563"/>
      <c r="BD5" s="322" t="e">
        <f>VLOOKUP(BD4,'1-1Y-2H-3N-BK-CTR-CUP-PRA680'!$B:$Z,8,0)</f>
        <v>#N/A</v>
      </c>
      <c r="BE5" s="323" t="e">
        <f>+"Tổng: "&amp;ROUNDUP(VLOOKUP(BD4,'1-1Y-2H-3N-BK-CTR-CUP-PRA680'!$B:$Z,5,0),2)&amp;" dz"</f>
        <v>#N/A</v>
      </c>
      <c r="BF5" s="315" t="str">
        <f>+$E$5</f>
        <v>CUP*2</v>
      </c>
      <c r="BG5" s="316"/>
      <c r="BH5" s="324" t="s">
        <v>238</v>
      </c>
      <c r="BI5" s="563" t="s">
        <v>237</v>
      </c>
      <c r="BJ5" s="563"/>
      <c r="BK5" s="322" t="e">
        <f>VLOOKUP(BK4,'1-1Y-2H-3N-BK-CTR-CUP-PRA680'!$B:$Z,8,0)</f>
        <v>#N/A</v>
      </c>
      <c r="BL5" s="323" t="e">
        <f>+"Tổng: "&amp;ROUNDUP(VLOOKUP(BK4,'1-1Y-2H-3N-BK-CTR-CUP-PRA680'!$B:$Z,5,0),2)&amp;" dz"</f>
        <v>#N/A</v>
      </c>
      <c r="BM5" s="315" t="str">
        <f>+$E$5</f>
        <v>CUP*2</v>
      </c>
      <c r="BN5" s="316"/>
      <c r="BO5" s="324" t="s">
        <v>238</v>
      </c>
      <c r="BP5" s="325"/>
      <c r="BQ5" s="563" t="s">
        <v>237</v>
      </c>
      <c r="BR5" s="563"/>
      <c r="BS5" s="322" t="e">
        <f>VLOOKUP(BS4,'1-1Y-2H-3N-BK-CTR-CUP-PRA680'!$B:$Z,8,0)</f>
        <v>#N/A</v>
      </c>
      <c r="BT5" s="323" t="e">
        <f>+"Tổng: "&amp;ROUNDUP(VLOOKUP(BS4,'1-1Y-2H-3N-BK-CTR-CUP-PRA680'!$B:$Z,5,0),2)&amp;" dz"</f>
        <v>#N/A</v>
      </c>
      <c r="BU5" s="315" t="str">
        <f>+$E$5</f>
        <v>CUP*2</v>
      </c>
      <c r="BV5" s="316"/>
      <c r="BW5" s="324" t="s">
        <v>238</v>
      </c>
      <c r="BX5" s="563" t="s">
        <v>237</v>
      </c>
      <c r="BY5" s="563"/>
      <c r="BZ5" s="322" t="e">
        <f>VLOOKUP(BZ4,'1-1Y-2H-3N-BK-CTR-CUP-PRA680'!$B:$Z,8,0)</f>
        <v>#N/A</v>
      </c>
      <c r="CA5" s="323" t="e">
        <f>+"Tổng: "&amp;ROUNDUP(VLOOKUP(BZ4,'1-1Y-2H-3N-BK-CTR-CUP-PRA680'!$B:$Z,5,0),2)&amp;" dz"</f>
        <v>#N/A</v>
      </c>
      <c r="CB5" s="315" t="str">
        <f>+$E$5</f>
        <v>CUP*2</v>
      </c>
      <c r="CC5" s="316"/>
      <c r="CD5" s="324" t="s">
        <v>238</v>
      </c>
      <c r="CE5" s="325"/>
      <c r="CF5" s="563" t="s">
        <v>237</v>
      </c>
      <c r="CG5" s="563"/>
      <c r="CH5" s="322" t="e">
        <f>VLOOKUP(CH4,'1-1Y-2H-3N-BK-CTR-CUP-PRA680'!$B:$Z,8,0)</f>
        <v>#N/A</v>
      </c>
      <c r="CI5" s="323" t="e">
        <f>+"Tổng: "&amp;ROUNDUP(VLOOKUP(CH4,'1-1Y-2H-3N-BK-CTR-CUP-PRA680'!$B:$Z,5,0),2)&amp;" dz"</f>
        <v>#N/A</v>
      </c>
      <c r="CJ5" s="315" t="str">
        <f>+$E$5</f>
        <v>CUP*2</v>
      </c>
      <c r="CK5" s="316"/>
      <c r="CL5" s="324" t="s">
        <v>238</v>
      </c>
    </row>
    <row r="6" spans="1:96" ht="54.75" customHeight="1">
      <c r="A6" s="563" t="s">
        <v>239</v>
      </c>
      <c r="B6" s="563"/>
      <c r="C6" s="327" t="str">
        <f>VLOOKUP(C4,'1-1Y-2H-3N-BK-CTR-CUP-PRA680'!$B:$Z,3,0)&amp;IFERROR(" ("&amp;VLOOKUP(C4,'1-1Y-2H-3N-BK-CTR-CUP-PRA680'!$B:$Z,4,0)&amp;")","")</f>
        <v>40C (40C)</v>
      </c>
      <c r="D6" s="328"/>
      <c r="E6" s="315"/>
      <c r="F6" s="316"/>
      <c r="G6" s="324"/>
      <c r="H6" s="325"/>
      <c r="I6" s="563" t="s">
        <v>239</v>
      </c>
      <c r="J6" s="563"/>
      <c r="K6" s="327" t="str">
        <f>VLOOKUP(K4,'1-1Y-2H-3N-BK-CTR-CUP-PRA680'!$B:$Z,3,0)&amp;IFERROR(" ("&amp;VLOOKUP(K4,'1-1Y-2H-3N-BK-CTR-CUP-PRA680'!$B:$Z,4,0)&amp;")","")</f>
        <v>42D (42D )</v>
      </c>
      <c r="L6" s="328"/>
      <c r="M6" s="315">
        <f>+$E$6</f>
        <v>0</v>
      </c>
      <c r="N6" s="316"/>
      <c r="O6" s="324"/>
      <c r="P6" s="563" t="s">
        <v>239</v>
      </c>
      <c r="Q6" s="563"/>
      <c r="R6" s="327" t="e">
        <f>VLOOKUP(R4,'1-1Y-2H-3N-BK-CTR-CUP-PRA680'!$B:$Z,3,0)&amp;IFERROR(" ("&amp;VLOOKUP(R4,'1-1Y-2H-3N-BK-CTR-CUP-PRA680'!$B:$Z,4,0)&amp;")","")</f>
        <v>#N/A</v>
      </c>
      <c r="S6" s="328"/>
      <c r="T6" s="315">
        <f>+$E$6</f>
        <v>0</v>
      </c>
      <c r="U6" s="316"/>
      <c r="V6" s="324"/>
      <c r="W6" s="325"/>
      <c r="X6" s="563" t="s">
        <v>239</v>
      </c>
      <c r="Y6" s="563"/>
      <c r="Z6" s="327" t="e">
        <f>VLOOKUP(Z4,'1-1Y-2H-3N-BK-CTR-CUP-PRA680'!$B:$Z,3,0)&amp;IFERROR(" ("&amp;VLOOKUP(Z4,'1-1Y-2H-3N-BK-CTR-CUP-PRA680'!$B:$Z,4,0)&amp;")","")</f>
        <v>#N/A</v>
      </c>
      <c r="AA6" s="328"/>
      <c r="AB6" s="315">
        <f>+$E$6</f>
        <v>0</v>
      </c>
      <c r="AC6" s="316"/>
      <c r="AD6" s="324"/>
      <c r="AE6" s="563" t="s">
        <v>239</v>
      </c>
      <c r="AF6" s="563"/>
      <c r="AG6" s="327" t="e">
        <f>VLOOKUP(AG4,'1-1Y-2H-3N-BK-CTR-CUP-PRA680'!$B:$Z,3,0)&amp;IFERROR(" ("&amp;VLOOKUP(AG4,'1-1Y-2H-3N-BK-CTR-CUP-PRA680'!$B:$Z,4,0)&amp;")","")</f>
        <v>#N/A</v>
      </c>
      <c r="AH6" s="328"/>
      <c r="AI6" s="315">
        <f>+$E$6</f>
        <v>0</v>
      </c>
      <c r="AJ6" s="316"/>
      <c r="AK6" s="324"/>
      <c r="AL6" s="325"/>
      <c r="AM6" s="563" t="s">
        <v>239</v>
      </c>
      <c r="AN6" s="563"/>
      <c r="AO6" s="327" t="e">
        <f>VLOOKUP(AO4,'1-1Y-2H-3N-BK-CTR-CUP-PRA680'!$B:$Z,3,0)&amp;IFERROR(" ("&amp;VLOOKUP(AO4,'1-1Y-2H-3N-BK-CTR-CUP-PRA680'!$B:$Z,4,0)&amp;")","")</f>
        <v>#N/A</v>
      </c>
      <c r="AP6" s="328"/>
      <c r="AQ6" s="315">
        <f>+$E$6</f>
        <v>0</v>
      </c>
      <c r="AR6" s="316"/>
      <c r="AS6" s="324"/>
      <c r="AT6" s="563" t="s">
        <v>239</v>
      </c>
      <c r="AU6" s="563"/>
      <c r="AV6" s="327" t="e">
        <f>VLOOKUP(AV4,'1-1Y-2H-3N-BK-CTR-CUP-PRA680'!$B:$Z,3,0)&amp;IFERROR(" ("&amp;VLOOKUP(AV4,'1-1Y-2H-3N-BK-CTR-CUP-PRA680'!$B:$Z,4,0)&amp;")","")</f>
        <v>#N/A</v>
      </c>
      <c r="AW6" s="328"/>
      <c r="AX6" s="315">
        <f>+$E$6</f>
        <v>0</v>
      </c>
      <c r="AY6" s="316"/>
      <c r="AZ6" s="324"/>
      <c r="BA6" s="325"/>
      <c r="BB6" s="563" t="s">
        <v>239</v>
      </c>
      <c r="BC6" s="563"/>
      <c r="BD6" s="327" t="e">
        <f>VLOOKUP(BD4,'1-1Y-2H-3N-BK-CTR-CUP-PRA680'!$B:$Z,3,0)&amp;IFERROR(" ("&amp;VLOOKUP(BD4,'1-1Y-2H-3N-BK-CTR-CUP-PRA680'!$B:$Z,4,0)&amp;")","")</f>
        <v>#N/A</v>
      </c>
      <c r="BE6" s="328"/>
      <c r="BF6" s="315">
        <f>+$E$6</f>
        <v>0</v>
      </c>
      <c r="BG6" s="316"/>
      <c r="BH6" s="324"/>
      <c r="BI6" s="563" t="s">
        <v>239</v>
      </c>
      <c r="BJ6" s="563"/>
      <c r="BK6" s="327" t="e">
        <f>VLOOKUP(BK4,'1-1Y-2H-3N-BK-CTR-CUP-PRA680'!$B:$Z,3,0)&amp;IFERROR(" ("&amp;VLOOKUP(BK4,'1-1Y-2H-3N-BK-CTR-CUP-PRA680'!$B:$Z,4,0)&amp;")","")</f>
        <v>#N/A</v>
      </c>
      <c r="BL6" s="328"/>
      <c r="BM6" s="315">
        <f>+$E$6</f>
        <v>0</v>
      </c>
      <c r="BN6" s="316"/>
      <c r="BO6" s="324"/>
      <c r="BP6" s="325"/>
      <c r="BQ6" s="563" t="s">
        <v>239</v>
      </c>
      <c r="BR6" s="563"/>
      <c r="BS6" s="327" t="e">
        <f>VLOOKUP(BS4,'1-1Y-2H-3N-BK-CTR-CUP-PRA680'!$B:$Z,3,0)&amp;IFERROR(" ("&amp;VLOOKUP(BS4,'1-1Y-2H-3N-BK-CTR-CUP-PRA680'!$B:$Z,4,0)&amp;")","")</f>
        <v>#N/A</v>
      </c>
      <c r="BT6" s="328"/>
      <c r="BU6" s="315">
        <f>+$E$6</f>
        <v>0</v>
      </c>
      <c r="BV6" s="316"/>
      <c r="BW6" s="324"/>
      <c r="BX6" s="563" t="s">
        <v>239</v>
      </c>
      <c r="BY6" s="563"/>
      <c r="BZ6" s="327" t="e">
        <f>VLOOKUP(BZ4,'1-1Y-2H-3N-BK-CTR-CUP-PRA680'!$B:$Z,3,0)&amp;IFERROR(" ("&amp;VLOOKUP(BZ4,'1-1Y-2H-3N-BK-CTR-CUP-PRA680'!$B:$Z,4,0)&amp;")","")</f>
        <v>#N/A</v>
      </c>
      <c r="CA6" s="328"/>
      <c r="CB6" s="315">
        <f>+$E$6</f>
        <v>0</v>
      </c>
      <c r="CC6" s="316"/>
      <c r="CD6" s="324"/>
      <c r="CE6" s="325"/>
      <c r="CF6" s="563" t="s">
        <v>239</v>
      </c>
      <c r="CG6" s="563"/>
      <c r="CH6" s="327" t="e">
        <f>VLOOKUP(CH4,'1-1Y-2H-3N-BK-CTR-CUP-PRA680'!$B:$Z,3,0)&amp;IFERROR(" ("&amp;VLOOKUP(CH4,'1-1Y-2H-3N-BK-CTR-CUP-PRA680'!$B:$Z,4,0)&amp;")","")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  <c r="CP6" s="326"/>
      <c r="CQ6" s="326"/>
      <c r="CR6" s="326"/>
    </row>
    <row r="7" spans="1:96" ht="54.75" customHeight="1">
      <c r="A7" s="561" t="s">
        <v>240</v>
      </c>
      <c r="B7" s="562"/>
      <c r="C7" s="329" t="str">
        <f>VLOOKUP(C4,'1-1Y-2H-3N-BK-CTR-CUP-PRA680'!$B:$Z,12,0)&amp;"BỘ"</f>
        <v>8BỘ</v>
      </c>
      <c r="D7" s="330" t="str">
        <f>ROUNDUP(VLOOKUP(C4,'1-1Y-2H-3N-BK-CTR-CUP-PRA680'!$B:$Z,5,0),1)&amp;" DZ"</f>
        <v>24 DZ</v>
      </c>
      <c r="E7" s="315"/>
      <c r="F7" s="316"/>
      <c r="G7" s="331"/>
      <c r="H7" s="332"/>
      <c r="I7" s="561" t="s">
        <v>240</v>
      </c>
      <c r="J7" s="562"/>
      <c r="K7" s="329" t="str">
        <f>VLOOKUP(K4,'1-1Y-2H-3N-BK-CTR-CUP-PRA680'!$B:$Z,12,0)&amp;"BỘ"</f>
        <v>5BỘ</v>
      </c>
      <c r="L7" s="330" t="str">
        <f>ROUNDUP(VLOOKUP(K4,'1-1Y-2H-3N-BK-CTR-CUP-PRA680'!$B:$Z,5,0),1)&amp;" DZ"</f>
        <v>15 DZ</v>
      </c>
      <c r="M7" s="315">
        <f>+$E$7</f>
        <v>0</v>
      </c>
      <c r="N7" s="316"/>
      <c r="O7" s="331"/>
      <c r="P7" s="561" t="s">
        <v>240</v>
      </c>
      <c r="Q7" s="562"/>
      <c r="R7" s="329" t="e">
        <f>VLOOKUP(R4,'1-1Y-2H-3N-BK-CTR-CUP-PRA680'!$B:$Z,12,0)&amp;"BỘ"</f>
        <v>#N/A</v>
      </c>
      <c r="S7" s="330" t="e">
        <f>ROUNDUP(VLOOKUP(R4,'1-1Y-2H-3N-BK-CTR-CUP-PRA680'!$B:$Z,5,0),1)&amp;" DZ"</f>
        <v>#N/A</v>
      </c>
      <c r="T7" s="315">
        <f>+$E$7</f>
        <v>0</v>
      </c>
      <c r="U7" s="316"/>
      <c r="V7" s="331"/>
      <c r="W7" s="332"/>
      <c r="X7" s="561" t="s">
        <v>240</v>
      </c>
      <c r="Y7" s="562"/>
      <c r="Z7" s="329" t="e">
        <f>VLOOKUP(Z4,'1-1Y-2H-3N-BK-CTR-CUP-PRA680'!$B:$Z,12,0)&amp;"BỘ"</f>
        <v>#N/A</v>
      </c>
      <c r="AA7" s="330" t="e">
        <f>ROUNDUP(VLOOKUP(Z4,'1-1Y-2H-3N-BK-CTR-CUP-PRA680'!$B:$Z,5,0),1)&amp;" DZ"</f>
        <v>#N/A</v>
      </c>
      <c r="AB7" s="315">
        <f>+$E$7</f>
        <v>0</v>
      </c>
      <c r="AC7" s="316"/>
      <c r="AD7" s="331"/>
      <c r="AE7" s="561" t="s">
        <v>240</v>
      </c>
      <c r="AF7" s="562"/>
      <c r="AG7" s="329" t="e">
        <f>VLOOKUP(AG4,'1-1Y-2H-3N-BK-CTR-CUP-PRA680'!$B:$Z,12,0)&amp;"BỘ"</f>
        <v>#N/A</v>
      </c>
      <c r="AH7" s="330" t="e">
        <f>ROUNDUP(VLOOKUP(AG4,'1-1Y-2H-3N-BK-CTR-CUP-PRA680'!$B:$Z,5,0),1)&amp;" DZ"</f>
        <v>#N/A</v>
      </c>
      <c r="AI7" s="315">
        <f>+$E$7</f>
        <v>0</v>
      </c>
      <c r="AJ7" s="316"/>
      <c r="AK7" s="331"/>
      <c r="AL7" s="332"/>
      <c r="AM7" s="561" t="s">
        <v>240</v>
      </c>
      <c r="AN7" s="562"/>
      <c r="AO7" s="329" t="e">
        <f>VLOOKUP(AO4,'1-1Y-2H-3N-BK-CTR-CUP-PRA680'!$B:$Z,12,0)&amp;"BỘ"</f>
        <v>#N/A</v>
      </c>
      <c r="AP7" s="330" t="e">
        <f>ROUNDUP(VLOOKUP(AO4,'1-1Y-2H-3N-BK-CTR-CUP-PRA680'!$B:$Z,5,0),1)&amp;" DZ"</f>
        <v>#N/A</v>
      </c>
      <c r="AQ7" s="315">
        <f>+$E$7</f>
        <v>0</v>
      </c>
      <c r="AR7" s="316"/>
      <c r="AS7" s="331"/>
      <c r="AT7" s="561" t="s">
        <v>240</v>
      </c>
      <c r="AU7" s="562"/>
      <c r="AV7" s="329" t="e">
        <f>VLOOKUP(AV4,'1-1Y-2H-3N-BK-CTR-CUP-PRA680'!$B:$Z,12,0)&amp;"BỘ"</f>
        <v>#N/A</v>
      </c>
      <c r="AW7" s="330" t="e">
        <f>ROUNDUP(VLOOKUP(AV4,'1-1Y-2H-3N-BK-CTR-CUP-PRA680'!$B:$Z,5,0),1)&amp;" DZ"</f>
        <v>#N/A</v>
      </c>
      <c r="AX7" s="315">
        <f>+$E$7</f>
        <v>0</v>
      </c>
      <c r="AY7" s="316"/>
      <c r="AZ7" s="331"/>
      <c r="BA7" s="332"/>
      <c r="BB7" s="561" t="s">
        <v>240</v>
      </c>
      <c r="BC7" s="562"/>
      <c r="BD7" s="329" t="e">
        <f>VLOOKUP(BD4,'1-1Y-2H-3N-BK-CTR-CUP-PRA680'!$B:$Z,12,0)&amp;"BỘ"</f>
        <v>#N/A</v>
      </c>
      <c r="BE7" s="330" t="e">
        <f>ROUNDUP(VLOOKUP(BD4,'1-1Y-2H-3N-BK-CTR-CUP-PRA680'!$B:$Z,5,0),1)&amp;" DZ"</f>
        <v>#N/A</v>
      </c>
      <c r="BF7" s="315">
        <f>+$E$7</f>
        <v>0</v>
      </c>
      <c r="BG7" s="316"/>
      <c r="BH7" s="331"/>
      <c r="BI7" s="561" t="s">
        <v>240</v>
      </c>
      <c r="BJ7" s="562"/>
      <c r="BK7" s="329" t="e">
        <f>VLOOKUP(BK4,'1-1Y-2H-3N-BK-CTR-CUP-PRA680'!$B:$Z,12,0)&amp;"BỘ"</f>
        <v>#N/A</v>
      </c>
      <c r="BL7" s="330" t="e">
        <f>ROUNDUP(VLOOKUP(BK4,'1-1Y-2H-3N-BK-CTR-CUP-PRA680'!$B:$Z,5,0),1)&amp;" DZ"</f>
        <v>#N/A</v>
      </c>
      <c r="BM7" s="315">
        <f>+$E$7</f>
        <v>0</v>
      </c>
      <c r="BN7" s="316"/>
      <c r="BO7" s="331"/>
      <c r="BP7" s="332"/>
      <c r="BQ7" s="561" t="s">
        <v>240</v>
      </c>
      <c r="BR7" s="562"/>
      <c r="BS7" s="329" t="e">
        <f>VLOOKUP(BS4,'1-1Y-2H-3N-BK-CTR-CUP-PRA680'!$B:$Z,12,0)&amp;"BỘ"</f>
        <v>#N/A</v>
      </c>
      <c r="BT7" s="330" t="e">
        <f>ROUNDUP(VLOOKUP(BS4,'1-1Y-2H-3N-BK-CTR-CUP-PRA680'!$B:$Z,5,0),1)&amp;" DZ"</f>
        <v>#N/A</v>
      </c>
      <c r="BU7" s="315">
        <f>+$E$7</f>
        <v>0</v>
      </c>
      <c r="BV7" s="316"/>
      <c r="BW7" s="331"/>
      <c r="BX7" s="561" t="s">
        <v>240</v>
      </c>
      <c r="BY7" s="562"/>
      <c r="BZ7" s="329" t="e">
        <f>VLOOKUP(BZ4,'1-1Y-2H-3N-BK-CTR-CUP-PRA680'!$B:$Z,12,0)&amp;"BỘ"</f>
        <v>#N/A</v>
      </c>
      <c r="CA7" s="330" t="e">
        <f>ROUNDUP(VLOOKUP(BZ4,'1-1Y-2H-3N-BK-CTR-CUP-PRA680'!$B:$Z,5,0),1)&amp;" DZ"</f>
        <v>#N/A</v>
      </c>
      <c r="CB7" s="315">
        <f>+$E$7</f>
        <v>0</v>
      </c>
      <c r="CC7" s="316"/>
      <c r="CD7" s="331"/>
      <c r="CE7" s="332"/>
      <c r="CF7" s="561" t="s">
        <v>240</v>
      </c>
      <c r="CG7" s="562"/>
      <c r="CH7" s="329" t="e">
        <f>VLOOKUP(CH4,'1-1Y-2H-3N-BK-CTR-CUP-PRA680'!$B:$Z,12,0)&amp;"BỘ"</f>
        <v>#N/A</v>
      </c>
      <c r="CI7" s="330" t="e">
        <f>ROUNDUP(VLOOKUP(CH4,'1-1Y-2H-3N-BK-CTR-CUP-PRA680'!$B:$Z,5,0),1)&amp;" DZ"</f>
        <v>#N/A</v>
      </c>
      <c r="CJ7" s="315">
        <f>+$E$7</f>
        <v>0</v>
      </c>
      <c r="CK7" s="316"/>
      <c r="CL7" s="331"/>
      <c r="CM7" s="326"/>
      <c r="CN7" s="326"/>
      <c r="CO7" s="326"/>
      <c r="CP7" s="326"/>
      <c r="CQ7" s="326"/>
      <c r="CR7" s="326"/>
    </row>
    <row r="8" spans="1:96" ht="99.75" customHeight="1">
      <c r="A8" s="333" t="s">
        <v>241</v>
      </c>
      <c r="B8" s="334"/>
      <c r="C8" s="559" t="str">
        <f>+VLOOKUP(C4,'1-1Y-2H-3N-BK-CTR-CUP-PRA680'!$B:$Z,13,0)</f>
        <v>2202006US-BK-CTR-CUP1</v>
      </c>
      <c r="D8" s="560"/>
      <c r="E8" s="315"/>
      <c r="F8" s="316"/>
      <c r="G8" s="324"/>
      <c r="H8" s="335"/>
      <c r="I8" s="333" t="s">
        <v>241</v>
      </c>
      <c r="J8" s="334"/>
      <c r="K8" s="559" t="str">
        <f>+VLOOKUP(K4,'1-1Y-2H-3N-BK-CTR-CUP-PRA680'!$B:$Z,13,0)</f>
        <v>2202006US-BK-CTR-CUP1</v>
      </c>
      <c r="L8" s="560"/>
      <c r="M8" s="315">
        <f>+$E$8</f>
        <v>0</v>
      </c>
      <c r="N8" s="316"/>
      <c r="O8" s="324"/>
      <c r="P8" s="333" t="s">
        <v>241</v>
      </c>
      <c r="Q8" s="334"/>
      <c r="R8" s="559" t="e">
        <f>+VLOOKUP(R4,'1-1Y-2H-3N-BK-CTR-CUP-PRA680'!$B:$Z,13,0)</f>
        <v>#N/A</v>
      </c>
      <c r="S8" s="560"/>
      <c r="T8" s="315">
        <f>+$E$8</f>
        <v>0</v>
      </c>
      <c r="U8" s="316"/>
      <c r="V8" s="324"/>
      <c r="W8" s="335"/>
      <c r="X8" s="333" t="s">
        <v>241</v>
      </c>
      <c r="Y8" s="334"/>
      <c r="Z8" s="559" t="e">
        <f>+VLOOKUP(Z4,'1-1Y-2H-3N-BK-CTR-CUP-PRA680'!$B:$Z,13,0)</f>
        <v>#N/A</v>
      </c>
      <c r="AA8" s="560"/>
      <c r="AB8" s="315">
        <f>+$E$8</f>
        <v>0</v>
      </c>
      <c r="AC8" s="316"/>
      <c r="AD8" s="324"/>
      <c r="AE8" s="419" t="s">
        <v>241</v>
      </c>
      <c r="AF8" s="420"/>
      <c r="AG8" s="559" t="e">
        <f>+VLOOKUP(AG4,'1-1Y-2H-3N-BK-CTR-CUP-PRA680'!$B:$Z,13,0)</f>
        <v>#N/A</v>
      </c>
      <c r="AH8" s="560"/>
      <c r="AI8" s="315">
        <f>+$E$8</f>
        <v>0</v>
      </c>
      <c r="AJ8" s="316"/>
      <c r="AK8" s="324"/>
      <c r="AL8" s="335"/>
      <c r="AM8" s="419" t="s">
        <v>241</v>
      </c>
      <c r="AN8" s="420"/>
      <c r="AO8" s="559" t="e">
        <f>+VLOOKUP(AO4,'1-1Y-2H-3N-BK-CTR-CUP-PRA680'!$B:$Z,13,0)</f>
        <v>#N/A</v>
      </c>
      <c r="AP8" s="560"/>
      <c r="AQ8" s="315">
        <f>+$E$8</f>
        <v>0</v>
      </c>
      <c r="AR8" s="316"/>
      <c r="AS8" s="324"/>
      <c r="AT8" s="419" t="s">
        <v>241</v>
      </c>
      <c r="AU8" s="420"/>
      <c r="AV8" s="559" t="e">
        <f>+VLOOKUP(AV4,'1-1Y-2H-3N-BK-CTR-CUP-PRA680'!$B:$Z,13,0)</f>
        <v>#N/A</v>
      </c>
      <c r="AW8" s="560"/>
      <c r="AX8" s="315">
        <f>+$E$8</f>
        <v>0</v>
      </c>
      <c r="AY8" s="316"/>
      <c r="AZ8" s="324"/>
      <c r="BA8" s="335"/>
      <c r="BB8" s="419" t="s">
        <v>241</v>
      </c>
      <c r="BC8" s="420"/>
      <c r="BD8" s="559" t="e">
        <f>+VLOOKUP(BD4,'1-1Y-2H-3N-BK-CTR-CUP-PRA680'!$B:$Z,13,0)</f>
        <v>#N/A</v>
      </c>
      <c r="BE8" s="560"/>
      <c r="BF8" s="315">
        <f>+$E$8</f>
        <v>0</v>
      </c>
      <c r="BG8" s="316"/>
      <c r="BH8" s="324"/>
      <c r="BI8" s="419" t="s">
        <v>241</v>
      </c>
      <c r="BJ8" s="420"/>
      <c r="BK8" s="559" t="e">
        <f>+VLOOKUP(BK4,'1-1Y-2H-3N-BK-CTR-CUP-PRA680'!$B:$Z,13,0)</f>
        <v>#N/A</v>
      </c>
      <c r="BL8" s="560"/>
      <c r="BM8" s="315">
        <f>+$E$8</f>
        <v>0</v>
      </c>
      <c r="BN8" s="316"/>
      <c r="BO8" s="324"/>
      <c r="BP8" s="335"/>
      <c r="BQ8" s="419" t="s">
        <v>241</v>
      </c>
      <c r="BR8" s="420"/>
      <c r="BS8" s="559" t="e">
        <f>+VLOOKUP(BS4,'1-1Y-2H-3N-BK-CTR-CUP-PRA680'!$B:$Z,13,0)</f>
        <v>#N/A</v>
      </c>
      <c r="BT8" s="560"/>
      <c r="BU8" s="315">
        <f>+$E$8</f>
        <v>0</v>
      </c>
      <c r="BV8" s="316"/>
      <c r="BW8" s="324"/>
      <c r="BX8" s="419" t="s">
        <v>241</v>
      </c>
      <c r="BY8" s="420"/>
      <c r="BZ8" s="559" t="e">
        <f>+VLOOKUP(BZ4,'1-1Y-2H-3N-BK-CTR-CUP-PRA680'!$B:$Z,13,0)</f>
        <v>#N/A</v>
      </c>
      <c r="CA8" s="560"/>
      <c r="CB8" s="315">
        <f>+$E$8</f>
        <v>0</v>
      </c>
      <c r="CC8" s="316"/>
      <c r="CD8" s="324"/>
      <c r="CE8" s="335"/>
      <c r="CF8" s="419" t="s">
        <v>241</v>
      </c>
      <c r="CG8" s="420"/>
      <c r="CH8" s="559" t="e">
        <f>+VLOOKUP(CH4,'1-1Y-2H-3N-BK-CTR-CUP-PRA680'!$B:$Z,13,0)</f>
        <v>#N/A</v>
      </c>
      <c r="CI8" s="560"/>
      <c r="CJ8" s="315">
        <f>+$E$8</f>
        <v>0</v>
      </c>
      <c r="CK8" s="316"/>
      <c r="CL8" s="324"/>
      <c r="CM8" s="326"/>
      <c r="CN8" s="326"/>
      <c r="CO8" s="326"/>
      <c r="CP8" s="326"/>
      <c r="CQ8" s="326"/>
      <c r="CR8" s="326"/>
    </row>
    <row r="9" spans="1:96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"&amp;VLOOKUP(C4,'1-1Y-2H-3N-BK-CTR-CUP-PRA680'!$B:$Z,9,0)</f>
        <v>Số lớp: 36</v>
      </c>
      <c r="D9" s="338" t="str">
        <f>+"Khổ sơ đồ: "&amp;VLOOKUP(C4,'1-1Y-2H-3N-BK-CTR-CUP-PRA680'!$B:$Z,23,0)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"&amp;VLOOKUP(K4,'1-1Y-2H-3N-BK-CTR-CUP-PRA680'!$B:$Z,9,0)</f>
        <v>Số lớp: 36</v>
      </c>
      <c r="L9" s="338" t="str">
        <f>+"Khổ sơ đồ: "&amp;VLOOKUP(K4,'1-1Y-2H-3N-BK-CTR-CUP-PRA680'!$B:$Z,23,0)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"&amp;VLOOKUP(R4,'1-1Y-2H-3N-BK-CTR-CUP-PRA680'!$B:$Z,9,0)</f>
        <v>#N/A</v>
      </c>
      <c r="S9" s="338" t="e">
        <f>+"Khổ sơ đồ: "&amp;VLOOKUP(R4,'1-1Y-2H-3N-BK-CTR-CUP-PRA680'!$B:$Z,23,0)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"&amp;VLOOKUP(Z4,'1-1Y-2H-3N-BK-CTR-CUP-PRA680'!$B:$Z,9,0)</f>
        <v>#N/A</v>
      </c>
      <c r="AA9" s="338" t="e">
        <f>+"Khổ sơ đồ: "&amp;VLOOKUP(Z4,'1-1Y-2H-3N-BK-CTR-CUP-PRA680'!$B:$Z,23,0)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"&amp;VLOOKUP(AG4,'1-1Y-2H-3N-BK-CTR-CUP-PRA680'!$B:$Z,9,0)</f>
        <v>#N/A</v>
      </c>
      <c r="AH9" s="338" t="e">
        <f>+"Khổ sơ đồ: "&amp;VLOOKUP(AG4,'1-1Y-2H-3N-BK-CTR-CUP-PRA680'!$B:$Z,23,0)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"&amp;VLOOKUP(AO4,'1-1Y-2H-3N-BK-CTR-CUP-PRA680'!$B:$Z,9,0)</f>
        <v>#N/A</v>
      </c>
      <c r="AP9" s="338" t="e">
        <f>+"Khổ sơ đồ: "&amp;VLOOKUP(AO4,'1-1Y-2H-3N-BK-CTR-CUP-PRA680'!$B:$Z,23,0)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"&amp;VLOOKUP(AV4,'1-1Y-2H-3N-BK-CTR-CUP-PRA680'!$B:$Z,9,0)</f>
        <v>#N/A</v>
      </c>
      <c r="AW9" s="338" t="e">
        <f>+"Khổ sơ đồ: "&amp;VLOOKUP(AV4,'1-1Y-2H-3N-BK-CTR-CUP-PRA680'!$B:$Z,23,0)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"&amp;VLOOKUP(BD4,'1-1Y-2H-3N-BK-CTR-CUP-PRA680'!$B:$Z,9,0)</f>
        <v>#N/A</v>
      </c>
      <c r="BE9" s="338" t="e">
        <f>+"Khổ sơ đồ: "&amp;VLOOKUP(BD4,'1-1Y-2H-3N-BK-CTR-CUP-PRA680'!$B:$Z,23,0)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"&amp;VLOOKUP(BK4,'1-1Y-2H-3N-BK-CTR-CUP-PRA680'!$B:$Z,9,0)</f>
        <v>#N/A</v>
      </c>
      <c r="BL9" s="338" t="e">
        <f>+"Khổ sơ đồ: "&amp;VLOOKUP(BK4,'1-1Y-2H-3N-BK-CTR-CUP-PRA680'!$B:$Z,23,0)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"&amp;VLOOKUP(BS4,'1-1Y-2H-3N-BK-CTR-CUP-PRA680'!$B:$Z,9,0)</f>
        <v>#N/A</v>
      </c>
      <c r="BT9" s="338" t="e">
        <f>+"Khổ sơ đồ: "&amp;VLOOKUP(BS4,'1-1Y-2H-3N-BK-CTR-CUP-PRA680'!$B:$Z,23,0)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"&amp;VLOOKUP(BZ4,'1-1Y-2H-3N-BK-CTR-CUP-PRA680'!$B:$Z,9,0)</f>
        <v>#N/A</v>
      </c>
      <c r="CA9" s="338" t="e">
        <f>+"Khổ sơ đồ: "&amp;VLOOKUP(BZ4,'1-1Y-2H-3N-BK-CTR-CUP-PRA680'!$B:$Z,23,0)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"&amp;VLOOKUP(CH4,'1-1Y-2H-3N-BK-CTR-CUP-PRA680'!$B:$Z,9,0)</f>
        <v>#N/A</v>
      </c>
      <c r="CI9" s="338" t="e">
        <f>+"Khổ sơ đồ: "&amp;VLOOKUP(CH4,'1-1Y-2H-3N-BK-CTR-CUP-PRA680'!$B:$Z,23,0)</f>
        <v>#N/A</v>
      </c>
      <c r="CJ9" s="339">
        <f>+$E$9</f>
        <v>0</v>
      </c>
      <c r="CK9" s="340"/>
      <c r="CL9" s="324" t="s">
        <v>243</v>
      </c>
    </row>
    <row r="10" spans="1:96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  <c r="CP10" s="326"/>
    </row>
    <row r="11" spans="1:96" ht="63" customHeight="1">
      <c r="A11" s="333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7" t="s">
        <v>247</v>
      </c>
      <c r="H11" s="352"/>
      <c r="I11" s="333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7" t="s">
        <v>247</v>
      </c>
      <c r="P11" s="333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7" t="s">
        <v>247</v>
      </c>
      <c r="W11" s="352"/>
      <c r="X11" s="333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7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7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7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7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7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7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7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7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7" t="s">
        <v>247</v>
      </c>
      <c r="CM11" s="326"/>
      <c r="CN11" s="326"/>
      <c r="CO11" s="326"/>
      <c r="CP11" s="326"/>
    </row>
    <row r="12" spans="1:96" s="356" customFormat="1" ht="99.75" customHeight="1">
      <c r="A12" s="353" t="s">
        <v>177</v>
      </c>
      <c r="B12" s="554" t="str">
        <f>"*"&amp;C4&amp;"-"&amp;MID(D7,1,LEN(D7)-2)&amp;"*"</f>
        <v>*722164-24 *</v>
      </c>
      <c r="C12" s="554"/>
      <c r="D12" s="354" t="s">
        <v>248</v>
      </c>
      <c r="E12" s="555" t="s">
        <v>249</v>
      </c>
      <c r="F12" s="556"/>
      <c r="G12" s="558"/>
      <c r="H12" s="355"/>
      <c r="I12" s="353" t="s">
        <v>177</v>
      </c>
      <c r="J12" s="554" t="str">
        <f>"*"&amp;K4&amp;"-"&amp;MID(L7,1,LEN(L7)-2)&amp;"*"</f>
        <v>*722174-15 *</v>
      </c>
      <c r="K12" s="554"/>
      <c r="L12" s="354" t="s">
        <v>248</v>
      </c>
      <c r="M12" s="570" t="s">
        <v>249</v>
      </c>
      <c r="N12" s="571"/>
      <c r="O12" s="558"/>
      <c r="P12" s="353" t="s">
        <v>177</v>
      </c>
      <c r="Q12" s="554" t="e">
        <f>"*"&amp;R4&amp;"-"&amp;MID(S7,1,LEN(S7)-2)&amp;"*"</f>
        <v>#N/A</v>
      </c>
      <c r="R12" s="554"/>
      <c r="S12" s="354" t="s">
        <v>248</v>
      </c>
      <c r="T12" s="555" t="s">
        <v>249</v>
      </c>
      <c r="U12" s="556"/>
      <c r="V12" s="558"/>
      <c r="W12" s="355"/>
      <c r="X12" s="353" t="s">
        <v>177</v>
      </c>
      <c r="Y12" s="554" t="e">
        <f>"*"&amp;Z4&amp;"-"&amp;MID(AA7,1,LEN(AA7)-2)&amp;"*"</f>
        <v>#N/A</v>
      </c>
      <c r="Z12" s="554"/>
      <c r="AA12" s="354" t="s">
        <v>248</v>
      </c>
      <c r="AB12" s="555" t="s">
        <v>249</v>
      </c>
      <c r="AC12" s="556"/>
      <c r="AD12" s="558"/>
      <c r="AE12" s="353" t="s">
        <v>177</v>
      </c>
      <c r="AF12" s="554" t="e">
        <f>"*"&amp;AG4&amp;"-"&amp;MID(AH7,1,LEN(AH7)-2)&amp;"*"</f>
        <v>#N/A</v>
      </c>
      <c r="AG12" s="554"/>
      <c r="AH12" s="421" t="s">
        <v>248</v>
      </c>
      <c r="AI12" s="555" t="s">
        <v>249</v>
      </c>
      <c r="AJ12" s="556"/>
      <c r="AK12" s="558"/>
      <c r="AL12" s="355"/>
      <c r="AM12" s="353" t="s">
        <v>177</v>
      </c>
      <c r="AN12" s="554" t="e">
        <f>"*"&amp;AO4&amp;"-"&amp;MID(AP7,1,LEN(AP7)-2)&amp;"*"</f>
        <v>#N/A</v>
      </c>
      <c r="AO12" s="554"/>
      <c r="AP12" s="421" t="s">
        <v>248</v>
      </c>
      <c r="AQ12" s="555" t="s">
        <v>249</v>
      </c>
      <c r="AR12" s="556"/>
      <c r="AS12" s="558"/>
      <c r="AT12" s="353" t="s">
        <v>177</v>
      </c>
      <c r="AU12" s="554" t="e">
        <f>"*"&amp;AV4&amp;"-"&amp;MID(AW7,1,LEN(AW7)-2)&amp;"*"</f>
        <v>#N/A</v>
      </c>
      <c r="AV12" s="554"/>
      <c r="AW12" s="421" t="s">
        <v>248</v>
      </c>
      <c r="AX12" s="555" t="s">
        <v>249</v>
      </c>
      <c r="AY12" s="556"/>
      <c r="AZ12" s="558"/>
      <c r="BA12" s="355"/>
      <c r="BB12" s="353" t="s">
        <v>177</v>
      </c>
      <c r="BC12" s="554" t="e">
        <f>"*"&amp;BD4&amp;"-"&amp;MID(BE7,1,LEN(BE7)-2)&amp;"*"</f>
        <v>#N/A</v>
      </c>
      <c r="BD12" s="554"/>
      <c r="BE12" s="421" t="s">
        <v>248</v>
      </c>
      <c r="BF12" s="555" t="s">
        <v>249</v>
      </c>
      <c r="BG12" s="556"/>
      <c r="BH12" s="558"/>
      <c r="BI12" s="353" t="s">
        <v>177</v>
      </c>
      <c r="BJ12" s="554" t="e">
        <f>"*"&amp;BK4&amp;"-"&amp;MID(BL7,1,LEN(BL7)-2)&amp;"*"</f>
        <v>#N/A</v>
      </c>
      <c r="BK12" s="554"/>
      <c r="BL12" s="421" t="s">
        <v>248</v>
      </c>
      <c r="BM12" s="555" t="s">
        <v>249</v>
      </c>
      <c r="BN12" s="556"/>
      <c r="BO12" s="558"/>
      <c r="BP12" s="355"/>
      <c r="BQ12" s="353" t="s">
        <v>177</v>
      </c>
      <c r="BR12" s="554" t="e">
        <f>"*"&amp;BS4&amp;"-"&amp;MID(BT7,1,LEN(BT7)-2)&amp;"*"</f>
        <v>#N/A</v>
      </c>
      <c r="BS12" s="554"/>
      <c r="BT12" s="421" t="s">
        <v>248</v>
      </c>
      <c r="BU12" s="555" t="s">
        <v>249</v>
      </c>
      <c r="BV12" s="556"/>
      <c r="BW12" s="558"/>
      <c r="BX12" s="353" t="s">
        <v>177</v>
      </c>
      <c r="BY12" s="554" t="e">
        <f>"*"&amp;BZ4&amp;"-"&amp;MID(CA7,1,LEN(CA7)-2)&amp;"*"</f>
        <v>#N/A</v>
      </c>
      <c r="BZ12" s="554"/>
      <c r="CA12" s="421" t="s">
        <v>248</v>
      </c>
      <c r="CB12" s="555" t="s">
        <v>249</v>
      </c>
      <c r="CC12" s="556"/>
      <c r="CD12" s="558"/>
      <c r="CE12" s="355"/>
      <c r="CF12" s="353" t="s">
        <v>177</v>
      </c>
      <c r="CG12" s="554" t="e">
        <f>"*"&amp;CH4&amp;"-"&amp;MID(CI7,1,LEN(CI7)-2)&amp;"*"</f>
        <v>#N/A</v>
      </c>
      <c r="CH12" s="554"/>
      <c r="CI12" s="421" t="s">
        <v>248</v>
      </c>
      <c r="CJ12" s="555" t="s">
        <v>249</v>
      </c>
      <c r="CK12" s="556"/>
      <c r="CL12" s="558"/>
      <c r="CM12" s="326"/>
      <c r="CN12" s="326"/>
      <c r="CO12" s="326"/>
      <c r="CP12" s="326"/>
    </row>
    <row r="13" spans="1:96" s="356" customFormat="1" ht="57.75" customHeight="1">
      <c r="A13" s="551" t="str">
        <f>+'1-1Y-2H-3N-BK-CTR-CUP-PRA680'!F8</f>
        <v>Không phải 100% cotton</v>
      </c>
      <c r="B13" s="552"/>
      <c r="C13" s="552"/>
      <c r="D13" s="552"/>
      <c r="E13" s="552"/>
      <c r="F13" s="552"/>
      <c r="G13" s="553"/>
      <c r="H13" s="357"/>
      <c r="I13" s="551" t="str">
        <f>+$A$13</f>
        <v>Không phải 100% cotton</v>
      </c>
      <c r="J13" s="552"/>
      <c r="K13" s="552"/>
      <c r="L13" s="552"/>
      <c r="M13" s="552"/>
      <c r="N13" s="552"/>
      <c r="O13" s="553"/>
      <c r="P13" s="551" t="str">
        <f>+$A$13</f>
        <v>Không phải 100% cotton</v>
      </c>
      <c r="Q13" s="552"/>
      <c r="R13" s="552"/>
      <c r="S13" s="552"/>
      <c r="T13" s="552"/>
      <c r="U13" s="552"/>
      <c r="V13" s="553"/>
      <c r="W13" s="357"/>
      <c r="X13" s="551" t="str">
        <f>+$A$13</f>
        <v>Không phải 100% cotton</v>
      </c>
      <c r="Y13" s="552"/>
      <c r="Z13" s="552"/>
      <c r="AA13" s="552"/>
      <c r="AB13" s="552"/>
      <c r="AC13" s="552"/>
      <c r="AD13" s="553"/>
      <c r="AE13" s="551" t="str">
        <f>+$A$13</f>
        <v>Không phải 100% cotton</v>
      </c>
      <c r="AF13" s="552"/>
      <c r="AG13" s="552"/>
      <c r="AH13" s="552"/>
      <c r="AI13" s="552"/>
      <c r="AJ13" s="552"/>
      <c r="AK13" s="553"/>
      <c r="AL13" s="418"/>
      <c r="AM13" s="551" t="str">
        <f>+$A$13</f>
        <v>Không phải 100% cotton</v>
      </c>
      <c r="AN13" s="552"/>
      <c r="AO13" s="552"/>
      <c r="AP13" s="552"/>
      <c r="AQ13" s="552"/>
      <c r="AR13" s="552"/>
      <c r="AS13" s="553"/>
      <c r="AT13" s="551" t="str">
        <f>+$A$13</f>
        <v>Không phải 100% cotton</v>
      </c>
      <c r="AU13" s="552"/>
      <c r="AV13" s="552"/>
      <c r="AW13" s="552"/>
      <c r="AX13" s="552"/>
      <c r="AY13" s="552"/>
      <c r="AZ13" s="553"/>
      <c r="BA13" s="418"/>
      <c r="BB13" s="551" t="str">
        <f>+$A$13</f>
        <v>Không phải 100% cotton</v>
      </c>
      <c r="BC13" s="552"/>
      <c r="BD13" s="552"/>
      <c r="BE13" s="552"/>
      <c r="BF13" s="552"/>
      <c r="BG13" s="552"/>
      <c r="BH13" s="553"/>
      <c r="BI13" s="551" t="str">
        <f>+$A$13</f>
        <v>Không phải 100% cotton</v>
      </c>
      <c r="BJ13" s="552"/>
      <c r="BK13" s="552"/>
      <c r="BL13" s="552"/>
      <c r="BM13" s="552"/>
      <c r="BN13" s="552"/>
      <c r="BO13" s="553"/>
      <c r="BP13" s="418"/>
      <c r="BQ13" s="551" t="str">
        <f>+$A$13</f>
        <v>Không phải 100% cotton</v>
      </c>
      <c r="BR13" s="552"/>
      <c r="BS13" s="552"/>
      <c r="BT13" s="552"/>
      <c r="BU13" s="552"/>
      <c r="BV13" s="552"/>
      <c r="BW13" s="553"/>
      <c r="BX13" s="551" t="str">
        <f>+$A$13</f>
        <v>Không phải 100% cotton</v>
      </c>
      <c r="BY13" s="552"/>
      <c r="BZ13" s="552"/>
      <c r="CA13" s="552"/>
      <c r="CB13" s="552"/>
      <c r="CC13" s="552"/>
      <c r="CD13" s="553"/>
      <c r="CE13" s="418"/>
      <c r="CF13" s="551" t="str">
        <f>+$A$13</f>
        <v>Không phải 100% cotton</v>
      </c>
      <c r="CG13" s="552"/>
      <c r="CH13" s="552"/>
      <c r="CI13" s="552"/>
      <c r="CJ13" s="552"/>
      <c r="CK13" s="552"/>
      <c r="CL13" s="553"/>
      <c r="CM13" s="326"/>
      <c r="CN13" s="326"/>
      <c r="CO13" s="326"/>
      <c r="CP13" s="326"/>
    </row>
    <row r="14" spans="1:96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  <c r="CM14" s="326"/>
      <c r="CN14" s="326"/>
      <c r="CO14" s="326"/>
      <c r="CP14" s="326"/>
    </row>
    <row r="15" spans="1:96" s="305" customFormat="1" ht="48.75" customHeight="1">
      <c r="A15" s="568"/>
      <c r="B15" s="569"/>
      <c r="C15" s="551" t="s">
        <v>228</v>
      </c>
      <c r="D15" s="552"/>
      <c r="E15" s="553"/>
      <c r="F15" s="302" t="s">
        <v>229</v>
      </c>
      <c r="G15" s="303"/>
      <c r="H15" s="304"/>
      <c r="I15" s="568"/>
      <c r="J15" s="569"/>
      <c r="K15" s="551" t="s">
        <v>228</v>
      </c>
      <c r="L15" s="552"/>
      <c r="M15" s="553"/>
      <c r="N15" s="302" t="s">
        <v>229</v>
      </c>
      <c r="O15" s="303"/>
      <c r="P15" s="568"/>
      <c r="Q15" s="569"/>
      <c r="R15" s="551" t="s">
        <v>228</v>
      </c>
      <c r="S15" s="552"/>
      <c r="T15" s="553"/>
      <c r="U15" s="302" t="s">
        <v>229</v>
      </c>
      <c r="V15" s="303"/>
      <c r="W15" s="304"/>
      <c r="X15" s="568"/>
      <c r="Y15" s="569"/>
      <c r="Z15" s="551" t="s">
        <v>228</v>
      </c>
      <c r="AA15" s="552"/>
      <c r="AB15" s="553"/>
      <c r="AC15" s="302" t="s">
        <v>229</v>
      </c>
      <c r="AD15" s="303"/>
      <c r="AE15" s="568"/>
      <c r="AF15" s="569"/>
      <c r="AG15" s="551" t="s">
        <v>228</v>
      </c>
      <c r="AH15" s="552"/>
      <c r="AI15" s="553"/>
      <c r="AJ15" s="302" t="s">
        <v>229</v>
      </c>
      <c r="AK15" s="303"/>
      <c r="AL15" s="304"/>
      <c r="AM15" s="568"/>
      <c r="AN15" s="569"/>
      <c r="AO15" s="551" t="s">
        <v>228</v>
      </c>
      <c r="AP15" s="552"/>
      <c r="AQ15" s="553"/>
      <c r="AR15" s="302" t="s">
        <v>229</v>
      </c>
      <c r="AS15" s="303"/>
      <c r="AT15" s="568"/>
      <c r="AU15" s="569"/>
      <c r="AV15" s="551" t="s">
        <v>228</v>
      </c>
      <c r="AW15" s="552"/>
      <c r="AX15" s="553"/>
      <c r="AY15" s="302" t="s">
        <v>229</v>
      </c>
      <c r="AZ15" s="303"/>
      <c r="BA15" s="304"/>
      <c r="BB15" s="568"/>
      <c r="BC15" s="569"/>
      <c r="BD15" s="551" t="s">
        <v>228</v>
      </c>
      <c r="BE15" s="552"/>
      <c r="BF15" s="553"/>
      <c r="BG15" s="302" t="s">
        <v>229</v>
      </c>
      <c r="BH15" s="303"/>
      <c r="BI15" s="568"/>
      <c r="BJ15" s="569"/>
      <c r="BK15" s="551" t="s">
        <v>228</v>
      </c>
      <c r="BL15" s="552"/>
      <c r="BM15" s="553"/>
      <c r="BN15" s="302" t="s">
        <v>229</v>
      </c>
      <c r="BO15" s="303"/>
      <c r="BP15" s="304"/>
      <c r="BQ15" s="568"/>
      <c r="BR15" s="569"/>
      <c r="BS15" s="551" t="s">
        <v>228</v>
      </c>
      <c r="BT15" s="552"/>
      <c r="BU15" s="553"/>
      <c r="BV15" s="302" t="s">
        <v>229</v>
      </c>
      <c r="BW15" s="303"/>
      <c r="BX15" s="568"/>
      <c r="BY15" s="569"/>
      <c r="BZ15" s="551" t="s">
        <v>228</v>
      </c>
      <c r="CA15" s="552"/>
      <c r="CB15" s="553"/>
      <c r="CC15" s="302" t="s">
        <v>229</v>
      </c>
      <c r="CD15" s="303"/>
      <c r="CE15" s="304"/>
      <c r="CF15" s="568"/>
      <c r="CG15" s="569"/>
      <c r="CH15" s="551" t="s">
        <v>228</v>
      </c>
      <c r="CI15" s="552"/>
      <c r="CJ15" s="553"/>
      <c r="CK15" s="302" t="s">
        <v>229</v>
      </c>
      <c r="CL15" s="303"/>
    </row>
    <row r="16" spans="1:96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"&amp;VLOOKUP('TEM-BK-MCUP-CTR'!C18:D18,'1-1Y-2H-3N-BK-CTR-CUP-PRA680'!$B:$Z,7,0)&amp;CHAR(10)&amp;"Chi tiết: "&amp;'1-1Y-2H-3N-BK-CTR-CUP-PRA680'!$V$11&amp;"*"&amp;'1-1Y-2H-3N-BK-CTR-CUP-PRA680'!$W$11</f>
        <v>Pattern: DF3385S/ mnf.-color: NB3385-XBK
Chi tiết: BK-CTR-CUP*7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"&amp;VLOOKUP('TEM-BK-MCUP-CTR'!K18:L18,'1-1Y-2H-3N-BK-CTR-CUP-PRA680'!$B:$Z,7,0)&amp;CHAR(10)&amp;"Chi tiết: "&amp;'1-1Y-2H-3N-BK-CTR-CUP-PRA680'!$V$11&amp;"*"&amp;'1-1Y-2H-3N-BK-CTR-CUP-PRA680'!$W$11</f>
        <v>Pattern: DF3385S/ mnf.-color: NB3385-XBK
Chi tiết: BK-CTR-CUP*7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"&amp;VLOOKUP('TEM-BK-MCUP-CTR'!R18:S18,'1-1Y-2H-3N-BK-CTR-CUP-PRA680'!$B:$Z,7,0)&amp;CHAR(10)&amp;"Chi tiết: "&amp;'1-1Y-2H-3N-BK-CTR-CUP-PRA680'!$V$11&amp;"*"&amp;'1-1Y-2H-3N-BK-CTR-CUP-PRA680'!$W$11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"&amp;VLOOKUP('TEM-BK-MCUP-CTR'!Z18:AA18,'1-1Y-2H-3N-BK-CTR-CUP-PRA680'!$B:$Z,7,0)&amp;CHAR(10)&amp;"Chi tiết: "&amp;'1-1Y-2H-3N-BK-CTR-CUP-PRA680'!$V$11&amp;"*"&amp;'1-1Y-2H-3N-BK-CTR-CUP-PRA680'!$W$11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"&amp;VLOOKUP('TEM-BK-MCUP-CTR'!AG18:AH18,'1-1Y-2H-3N-BK-CTR-CUP-PRA680'!$B:$Z,7,0)&amp;CHAR(10)&amp;"Chi tiết: "&amp;'1-1Y-2H-3N-BK-CTR-CUP-PRA680'!$V$11&amp;"*"&amp;'1-1Y-2H-3N-BK-CTR-CUP-PRA680'!$W$11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"&amp;VLOOKUP('TEM-BK-MCUP-CTR'!AO18:AP18,'1-1Y-2H-3N-BK-CTR-CUP-PRA680'!$B:$Z,7,0)&amp;CHAR(10)&amp;"Chi tiết: "&amp;'1-1Y-2H-3N-BK-CTR-CUP-PRA680'!$V$11&amp;"*"&amp;'1-1Y-2H-3N-BK-CTR-CUP-PRA680'!$W$11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"&amp;VLOOKUP('TEM-BK-MCUP-CTR'!AV18:AW18,'1-1Y-2H-3N-BK-CTR-CUP-PRA680'!$B:$Z,7,0)&amp;CHAR(10)&amp;"Chi tiết: "&amp;'1-1Y-2H-3N-BK-CTR-CUP-PRA680'!$V$11&amp;"*"&amp;'1-1Y-2H-3N-BK-CTR-CUP-PRA680'!$W$11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"&amp;VLOOKUP('TEM-BK-MCUP-CTR'!BD18:BE18,'1-1Y-2H-3N-BK-CTR-CUP-PRA680'!$B:$Z,7,0)&amp;CHAR(10)&amp;"Chi tiết: "&amp;'1-1Y-2H-3N-BK-CTR-CUP-PRA680'!$V$11&amp;"*"&amp;'1-1Y-2H-3N-BK-CTR-CUP-PRA680'!$W$11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"&amp;VLOOKUP('TEM-BK-MCUP-CTR'!BK18:BL18,'1-1Y-2H-3N-BK-CTR-CUP-PRA680'!$B:$Z,7,0)&amp;CHAR(10)&amp;"Chi tiết: "&amp;'1-1Y-2H-3N-BK-CTR-CUP-PRA680'!$V$11&amp;"*"&amp;'1-1Y-2H-3N-BK-CTR-CUP-PRA680'!$W$11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"&amp;VLOOKUP('TEM-BK-MCUP-CTR'!BS18:BT18,'1-1Y-2H-3N-BK-CTR-CUP-PRA680'!$B:$Z,7,0)&amp;CHAR(10)&amp;"Chi tiết: "&amp;'1-1Y-2H-3N-BK-CTR-CUP-PRA680'!$V$11&amp;"*"&amp;'1-1Y-2H-3N-BK-CTR-CUP-PRA680'!$W$11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"&amp;VLOOKUP('TEM-BK-MCUP-CTR'!BZ18:CA18,'1-1Y-2H-3N-BK-CTR-CUP-PRA680'!$B:$Z,7,0)&amp;CHAR(10)&amp;"Chi tiết: "&amp;'1-1Y-2H-3N-BK-CTR-CUP-PRA680'!$V$11&amp;"*"&amp;'1-1Y-2H-3N-BK-CTR-CUP-PRA680'!$W$11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"&amp;VLOOKUP('TEM-BK-MCUP-CTR'!CH18:CI18,'1-1Y-2H-3N-BK-CTR-CUP-PRA680'!$B:$Z,7,0)&amp;CHAR(10)&amp;"Chi tiết: "&amp;'1-1Y-2H-3N-BK-CTR-CUP-PRA680'!$V$11&amp;"*"&amp;'1-1Y-2H-3N-BK-CTR-CUP-PRA680'!$W$11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4">
        <f>VLOOKUP(C18,'1-1Y-2H-3N-BK-CTR-CUP-PRA680'!$B:$Z,2,0)</f>
        <v>722167</v>
      </c>
      <c r="D17" s="565"/>
      <c r="E17" s="315" t="str">
        <f>+$E$3</f>
        <v>BK*4</v>
      </c>
      <c r="F17" s="316"/>
      <c r="G17" s="317" t="s">
        <v>235</v>
      </c>
      <c r="H17" s="318"/>
      <c r="I17" s="313" t="s">
        <v>234</v>
      </c>
      <c r="J17" s="314"/>
      <c r="K17" s="564">
        <f>VLOOKUP(K18,'1-1Y-2H-3N-BK-CTR-CUP-PRA680'!$B:$Z,2,0)</f>
        <v>722177</v>
      </c>
      <c r="L17" s="565"/>
      <c r="M17" s="315" t="str">
        <f>+$E$3</f>
        <v>BK*4</v>
      </c>
      <c r="N17" s="316"/>
      <c r="O17" s="317" t="s">
        <v>235</v>
      </c>
      <c r="P17" s="313" t="s">
        <v>234</v>
      </c>
      <c r="Q17" s="314"/>
      <c r="R17" s="564" t="e">
        <f>VLOOKUP(R18,'1-1Y-2H-3N-BK-CTR-CUP-PRA680'!$B:$Z,2,0)</f>
        <v>#N/A</v>
      </c>
      <c r="S17" s="565"/>
      <c r="T17" s="315" t="str">
        <f>+$E$3</f>
        <v>BK*4</v>
      </c>
      <c r="U17" s="316"/>
      <c r="V17" s="317" t="s">
        <v>235</v>
      </c>
      <c r="W17" s="318"/>
      <c r="X17" s="313" t="s">
        <v>234</v>
      </c>
      <c r="Y17" s="314"/>
      <c r="Z17" s="564" t="e">
        <f>VLOOKUP(Z18,'1-1Y-2H-3N-BK-CTR-CUP-PRA680'!$B:$Z,2,0)</f>
        <v>#N/A</v>
      </c>
      <c r="AA17" s="565"/>
      <c r="AB17" s="315" t="str">
        <f>+$E$3</f>
        <v>BK*4</v>
      </c>
      <c r="AC17" s="316"/>
      <c r="AD17" s="317" t="s">
        <v>235</v>
      </c>
      <c r="AE17" s="313" t="s">
        <v>234</v>
      </c>
      <c r="AF17" s="314"/>
      <c r="AG17" s="564" t="e">
        <f>VLOOKUP(AG18,'1-1Y-2H-3N-BK-CTR-CUP-PRA680'!$B:$Z,2,0)</f>
        <v>#N/A</v>
      </c>
      <c r="AH17" s="565"/>
      <c r="AI17" s="315" t="str">
        <f>+$E$3</f>
        <v>BK*4</v>
      </c>
      <c r="AJ17" s="316"/>
      <c r="AK17" s="317" t="s">
        <v>235</v>
      </c>
      <c r="AL17" s="318"/>
      <c r="AM17" s="313" t="s">
        <v>234</v>
      </c>
      <c r="AN17" s="314"/>
      <c r="AO17" s="564" t="e">
        <f>VLOOKUP(AO18,'1-1Y-2H-3N-BK-CTR-CUP-PRA680'!$B:$Z,2,0)</f>
        <v>#N/A</v>
      </c>
      <c r="AP17" s="565"/>
      <c r="AQ17" s="315" t="str">
        <f>+$E$3</f>
        <v>BK*4</v>
      </c>
      <c r="AR17" s="316"/>
      <c r="AS17" s="317" t="s">
        <v>235</v>
      </c>
      <c r="AT17" s="313" t="s">
        <v>234</v>
      </c>
      <c r="AU17" s="314"/>
      <c r="AV17" s="564" t="e">
        <f>VLOOKUP(AV18,'1-1Y-2H-3N-BK-CTR-CUP-PRA680'!$B:$Z,2,0)</f>
        <v>#N/A</v>
      </c>
      <c r="AW17" s="565"/>
      <c r="AX17" s="315" t="str">
        <f>+$E$3</f>
        <v>BK*4</v>
      </c>
      <c r="AY17" s="316"/>
      <c r="AZ17" s="317" t="s">
        <v>235</v>
      </c>
      <c r="BA17" s="318"/>
      <c r="BB17" s="313" t="s">
        <v>234</v>
      </c>
      <c r="BC17" s="314"/>
      <c r="BD17" s="564" t="e">
        <f>VLOOKUP(BD18,'1-1Y-2H-3N-BK-CTR-CUP-PRA680'!$B:$Z,2,0)</f>
        <v>#N/A</v>
      </c>
      <c r="BE17" s="565"/>
      <c r="BF17" s="315" t="str">
        <f>+$E$3</f>
        <v>BK*4</v>
      </c>
      <c r="BG17" s="316"/>
      <c r="BH17" s="317" t="s">
        <v>235</v>
      </c>
      <c r="BI17" s="313" t="s">
        <v>234</v>
      </c>
      <c r="BJ17" s="314"/>
      <c r="BK17" s="564" t="e">
        <f>VLOOKUP(BK18,'1-1Y-2H-3N-BK-CTR-CUP-PRA680'!$B:$Z,2,0)</f>
        <v>#N/A</v>
      </c>
      <c r="BL17" s="565"/>
      <c r="BM17" s="315" t="str">
        <f>+$E$3</f>
        <v>BK*4</v>
      </c>
      <c r="BN17" s="316"/>
      <c r="BO17" s="317" t="s">
        <v>235</v>
      </c>
      <c r="BP17" s="318"/>
      <c r="BQ17" s="313" t="s">
        <v>234</v>
      </c>
      <c r="BR17" s="314"/>
      <c r="BS17" s="564" t="e">
        <f>VLOOKUP(BS18,'1-1Y-2H-3N-BK-CTR-CUP-PRA680'!$B:$Z,2,0)</f>
        <v>#N/A</v>
      </c>
      <c r="BT17" s="565"/>
      <c r="BU17" s="315" t="str">
        <f>+$E$3</f>
        <v>BK*4</v>
      </c>
      <c r="BV17" s="316"/>
      <c r="BW17" s="317" t="s">
        <v>235</v>
      </c>
      <c r="BX17" s="313" t="s">
        <v>234</v>
      </c>
      <c r="BY17" s="314"/>
      <c r="BZ17" s="564" t="e">
        <f>VLOOKUP(BZ18,'1-1Y-2H-3N-BK-CTR-CUP-PRA680'!$B:$Z,2,0)</f>
        <v>#N/A</v>
      </c>
      <c r="CA17" s="565"/>
      <c r="CB17" s="315" t="str">
        <f>+$E$3</f>
        <v>BK*4</v>
      </c>
      <c r="CC17" s="316"/>
      <c r="CD17" s="317" t="s">
        <v>235</v>
      </c>
      <c r="CE17" s="318"/>
      <c r="CF17" s="313" t="s">
        <v>234</v>
      </c>
      <c r="CG17" s="314"/>
      <c r="CH17" s="564" t="e">
        <f>VLOOKUP(CH18,'1-1Y-2H-3N-BK-CTR-CUP-PRA680'!$B:$Z,2,0)</f>
        <v>#N/A</v>
      </c>
      <c r="CI17" s="565"/>
      <c r="CJ17" s="315" t="str">
        <f>+$E$3</f>
        <v>BK*4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4">
        <f>+INDEX('1-1Y-2H-3N-BK-CTR-CUP-PRA680'!$B:$B,MATCH('TEM-BK-MCUP-CTR'!B16,'1-1Y-2H-3N-BK-CTR-CUP-PRA680'!$AE:$AE,0))</f>
        <v>722168</v>
      </c>
      <c r="D18" s="565"/>
      <c r="E18" s="315" t="str">
        <f>+$E$4</f>
        <v>CTR*1</v>
      </c>
      <c r="F18" s="316"/>
      <c r="G18" s="320"/>
      <c r="H18" s="321"/>
      <c r="I18" s="319" t="s">
        <v>236</v>
      </c>
      <c r="J18" s="314"/>
      <c r="K18" s="564">
        <f>+INDEX('1-1Y-2H-3N-BK-CTR-CUP-PRA680'!$B:$B,MATCH('TEM-BK-MCUP-CTR'!J16,'1-1Y-2H-3N-BK-CTR-CUP-PRA680'!$AE:$AE,0))</f>
        <v>722178</v>
      </c>
      <c r="L18" s="565"/>
      <c r="M18" s="315" t="str">
        <f>+$E$4</f>
        <v>CTR*1</v>
      </c>
      <c r="N18" s="316"/>
      <c r="O18" s="320"/>
      <c r="P18" s="319" t="s">
        <v>236</v>
      </c>
      <c r="Q18" s="314"/>
      <c r="R18" s="564" t="e">
        <f>+INDEX('1-1Y-2H-3N-BK-CTR-CUP-PRA680'!$B:$B,MATCH('TEM-BK-MCUP-CTR'!Q16,'1-1Y-2H-3N-BK-CTR-CUP-PRA680'!$AE:$AE,0))</f>
        <v>#N/A</v>
      </c>
      <c r="S18" s="565"/>
      <c r="T18" s="315" t="str">
        <f>+$E$4</f>
        <v>CTR*1</v>
      </c>
      <c r="U18" s="316"/>
      <c r="V18" s="320"/>
      <c r="W18" s="321"/>
      <c r="X18" s="319" t="s">
        <v>236</v>
      </c>
      <c r="Y18" s="314"/>
      <c r="Z18" s="564" t="e">
        <f>+INDEX('1-1Y-2H-3N-BK-CTR-CUP-PRA680'!$B:$B,MATCH('TEM-BK-MCUP-CTR'!Y16,'1-1Y-2H-3N-BK-CTR-CUP-PRA680'!$AE:$AE,0))</f>
        <v>#N/A</v>
      </c>
      <c r="AA18" s="565"/>
      <c r="AB18" s="315" t="str">
        <f>+$E$4</f>
        <v>CTR*1</v>
      </c>
      <c r="AC18" s="316"/>
      <c r="AD18" s="320"/>
      <c r="AE18" s="319" t="s">
        <v>236</v>
      </c>
      <c r="AF18" s="314"/>
      <c r="AG18" s="564" t="e">
        <f>+INDEX('1-1Y-2H-3N-BK-CTR-CUP-PRA680'!$B:$B,MATCH('TEM-BK-MCUP-CTR'!AF16,'1-1Y-2H-3N-BK-CTR-CUP-PRA680'!$AE:$AE,0))</f>
        <v>#N/A</v>
      </c>
      <c r="AH18" s="565"/>
      <c r="AI18" s="315" t="str">
        <f>+$E$4</f>
        <v>CTR*1</v>
      </c>
      <c r="AJ18" s="316"/>
      <c r="AK18" s="320"/>
      <c r="AL18" s="321"/>
      <c r="AM18" s="319" t="s">
        <v>236</v>
      </c>
      <c r="AN18" s="314"/>
      <c r="AO18" s="564" t="e">
        <f>+INDEX('1-1Y-2H-3N-BK-CTR-CUP-PRA680'!$B:$B,MATCH('TEM-BK-MCUP-CTR'!AN16,'1-1Y-2H-3N-BK-CTR-CUP-PRA680'!$AE:$AE,0))</f>
        <v>#N/A</v>
      </c>
      <c r="AP18" s="565"/>
      <c r="AQ18" s="315" t="str">
        <f>+$E$4</f>
        <v>CTR*1</v>
      </c>
      <c r="AR18" s="316"/>
      <c r="AS18" s="320"/>
      <c r="AT18" s="319" t="s">
        <v>236</v>
      </c>
      <c r="AU18" s="314"/>
      <c r="AV18" s="564" t="e">
        <f>+INDEX('1-1Y-2H-3N-BK-CTR-CUP-PRA680'!$B:$B,MATCH('TEM-BK-MCUP-CTR'!AU16,'1-1Y-2H-3N-BK-CTR-CUP-PRA680'!$AE:$AE,0))</f>
        <v>#N/A</v>
      </c>
      <c r="AW18" s="565"/>
      <c r="AX18" s="315" t="str">
        <f>+$E$4</f>
        <v>CTR*1</v>
      </c>
      <c r="AY18" s="316"/>
      <c r="AZ18" s="320"/>
      <c r="BA18" s="321"/>
      <c r="BB18" s="319" t="s">
        <v>236</v>
      </c>
      <c r="BC18" s="314"/>
      <c r="BD18" s="564" t="e">
        <f>+INDEX('1-1Y-2H-3N-BK-CTR-CUP-PRA680'!$B:$B,MATCH('TEM-BK-MCUP-CTR'!BC16,'1-1Y-2H-3N-BK-CTR-CUP-PRA680'!$AE:$AE,0))</f>
        <v>#N/A</v>
      </c>
      <c r="BE18" s="565"/>
      <c r="BF18" s="315" t="str">
        <f>+$E$4</f>
        <v>CTR*1</v>
      </c>
      <c r="BG18" s="316"/>
      <c r="BH18" s="320"/>
      <c r="BI18" s="319" t="s">
        <v>236</v>
      </c>
      <c r="BJ18" s="314"/>
      <c r="BK18" s="564" t="e">
        <f>+INDEX('1-1Y-2H-3N-BK-CTR-CUP-PRA680'!$B:$B,MATCH('TEM-BK-MCUP-CTR'!BJ16,'1-1Y-2H-3N-BK-CTR-CUP-PRA680'!$AE:$AE,0))</f>
        <v>#N/A</v>
      </c>
      <c r="BL18" s="565"/>
      <c r="BM18" s="315" t="str">
        <f>+$E$4</f>
        <v>CTR*1</v>
      </c>
      <c r="BN18" s="316"/>
      <c r="BO18" s="320"/>
      <c r="BP18" s="321"/>
      <c r="BQ18" s="319" t="s">
        <v>236</v>
      </c>
      <c r="BR18" s="314"/>
      <c r="BS18" s="564" t="e">
        <f>+INDEX('1-1Y-2H-3N-BK-CTR-CUP-PRA680'!$B:$B,MATCH('TEM-BK-MCUP-CTR'!BR16,'1-1Y-2H-3N-BK-CTR-CUP-PRA680'!$AE:$AE,0))</f>
        <v>#N/A</v>
      </c>
      <c r="BT18" s="565"/>
      <c r="BU18" s="315" t="str">
        <f>+$E$4</f>
        <v>CTR*1</v>
      </c>
      <c r="BV18" s="316"/>
      <c r="BW18" s="320"/>
      <c r="BX18" s="319" t="s">
        <v>236</v>
      </c>
      <c r="BY18" s="314"/>
      <c r="BZ18" s="564" t="e">
        <f>+INDEX('1-1Y-2H-3N-BK-CTR-CUP-PRA680'!$B:$B,MATCH('TEM-BK-MCUP-CTR'!BY16,'1-1Y-2H-3N-BK-CTR-CUP-PRA680'!$AE:$AE,0))</f>
        <v>#N/A</v>
      </c>
      <c r="CA18" s="565"/>
      <c r="CB18" s="315" t="str">
        <f>+$E$4</f>
        <v>CTR*1</v>
      </c>
      <c r="CC18" s="316"/>
      <c r="CD18" s="320"/>
      <c r="CE18" s="321"/>
      <c r="CF18" s="319" t="s">
        <v>236</v>
      </c>
      <c r="CG18" s="314"/>
      <c r="CH18" s="564" t="e">
        <f>+INDEX('1-1Y-2H-3N-BK-CTR-CUP-PRA680'!$B:$B,MATCH('TEM-BK-MCUP-CTR'!CG16,'1-1Y-2H-3N-BK-CTR-CUP-PRA680'!$AE:$AE,0))</f>
        <v>#N/A</v>
      </c>
      <c r="CI18" s="565"/>
      <c r="CJ18" s="315" t="str">
        <f>+$E$4</f>
        <v>CTR*1</v>
      </c>
      <c r="CK18" s="316"/>
      <c r="CL18" s="320"/>
    </row>
    <row r="19" spans="1:90" s="326" customFormat="1" ht="120.75" customHeight="1">
      <c r="A19" s="563" t="s">
        <v>237</v>
      </c>
      <c r="B19" s="563"/>
      <c r="C19" s="322" t="str">
        <f>VLOOKUP(C18,'1-1Y-2H-3N-BK-CTR-CUP-PRA680'!$B:$Z,8,0)</f>
        <v>TRA680-ZCA</v>
      </c>
      <c r="D19" s="323" t="str">
        <f>+"Tổng: "&amp;ROUNDUP(VLOOKUP(C18,'1-1Y-2H-3N-BK-CTR-CUP-PRA680'!$B:$Z,5,0),2)&amp;" dz"</f>
        <v>Tổng: 21 dz</v>
      </c>
      <c r="E19" s="315" t="str">
        <f>+$E$5</f>
        <v>CUP*2</v>
      </c>
      <c r="F19" s="316"/>
      <c r="G19" s="324" t="s">
        <v>238</v>
      </c>
      <c r="H19" s="325"/>
      <c r="I19" s="563" t="s">
        <v>237</v>
      </c>
      <c r="J19" s="563"/>
      <c r="K19" s="322" t="str">
        <f>VLOOKUP(K18,'1-1Y-2H-3N-BK-CTR-CUP-PRA680'!$B:$Z,8,0)</f>
        <v>TRA680-ZCA</v>
      </c>
      <c r="L19" s="323" t="str">
        <f>+"Tổng: "&amp;ROUNDUP(VLOOKUP(K18,'1-1Y-2H-3N-BK-CTR-CUP-PRA680'!$B:$Z,5,0),2)&amp;" dz"</f>
        <v>Tổng: 24 dz</v>
      </c>
      <c r="M19" s="315" t="str">
        <f>+$E$5</f>
        <v>CUP*2</v>
      </c>
      <c r="N19" s="316"/>
      <c r="O19" s="324" t="s">
        <v>238</v>
      </c>
      <c r="P19" s="563" t="s">
        <v>237</v>
      </c>
      <c r="Q19" s="563"/>
      <c r="R19" s="322" t="e">
        <f>VLOOKUP(R18,'1-1Y-2H-3N-BK-CTR-CUP-PRA680'!$B:$Z,8,0)</f>
        <v>#N/A</v>
      </c>
      <c r="S19" s="323" t="e">
        <f>+"Tổng: "&amp;ROUNDUP(VLOOKUP(R18,'1-1Y-2H-3N-BK-CTR-CUP-PRA680'!$B:$Z,5,0),2)&amp;" dz"</f>
        <v>#N/A</v>
      </c>
      <c r="T19" s="315" t="str">
        <f>+$E$5</f>
        <v>CUP*2</v>
      </c>
      <c r="U19" s="316"/>
      <c r="V19" s="324" t="s">
        <v>238</v>
      </c>
      <c r="W19" s="325"/>
      <c r="X19" s="563" t="s">
        <v>237</v>
      </c>
      <c r="Y19" s="563"/>
      <c r="Z19" s="322" t="e">
        <f>VLOOKUP(Z18,'1-1Y-2H-3N-BK-CTR-CUP-PRA680'!$B:$Z,8,0)</f>
        <v>#N/A</v>
      </c>
      <c r="AA19" s="323" t="e">
        <f>+"Tổng: "&amp;ROUNDUP(VLOOKUP(Z18,'1-1Y-2H-3N-BK-CTR-CUP-PRA680'!$B:$Z,5,0),2)&amp;" dz"</f>
        <v>#N/A</v>
      </c>
      <c r="AB19" s="315" t="str">
        <f>+$E$5</f>
        <v>CUP*2</v>
      </c>
      <c r="AC19" s="316"/>
      <c r="AD19" s="324" t="s">
        <v>238</v>
      </c>
      <c r="AE19" s="563" t="s">
        <v>237</v>
      </c>
      <c r="AF19" s="563"/>
      <c r="AG19" s="322" t="e">
        <f>VLOOKUP(AG18,'1-1Y-2H-3N-BK-CTR-CUP-PRA680'!$B:$Z,8,0)</f>
        <v>#N/A</v>
      </c>
      <c r="AH19" s="323" t="e">
        <f>+"Tổng: "&amp;ROUNDUP(VLOOKUP(AG18,'1-1Y-2H-3N-BK-CTR-CUP-PRA680'!$B:$Z,5,0),2)&amp;" dz"</f>
        <v>#N/A</v>
      </c>
      <c r="AI19" s="315" t="str">
        <f>+$E$5</f>
        <v>CUP*2</v>
      </c>
      <c r="AJ19" s="316"/>
      <c r="AK19" s="324" t="s">
        <v>238</v>
      </c>
      <c r="AL19" s="325"/>
      <c r="AM19" s="563" t="s">
        <v>237</v>
      </c>
      <c r="AN19" s="563"/>
      <c r="AO19" s="322" t="e">
        <f>VLOOKUP(AO18,'1-1Y-2H-3N-BK-CTR-CUP-PRA680'!$B:$Z,8,0)</f>
        <v>#N/A</v>
      </c>
      <c r="AP19" s="323" t="e">
        <f>+"Tổng: "&amp;ROUNDUP(VLOOKUP(AO18,'1-1Y-2H-3N-BK-CTR-CUP-PRA680'!$B:$Z,5,0),2)&amp;" dz"</f>
        <v>#N/A</v>
      </c>
      <c r="AQ19" s="315" t="str">
        <f>+$E$5</f>
        <v>CUP*2</v>
      </c>
      <c r="AR19" s="316"/>
      <c r="AS19" s="324" t="s">
        <v>238</v>
      </c>
      <c r="AT19" s="563" t="s">
        <v>237</v>
      </c>
      <c r="AU19" s="563"/>
      <c r="AV19" s="322" t="e">
        <f>VLOOKUP(AV18,'1-1Y-2H-3N-BK-CTR-CUP-PRA680'!$B:$Z,8,0)</f>
        <v>#N/A</v>
      </c>
      <c r="AW19" s="323" t="e">
        <f>+"Tổng: "&amp;ROUNDUP(VLOOKUP(AV18,'1-1Y-2H-3N-BK-CTR-CUP-PRA680'!$B:$Z,5,0),2)&amp;" dz"</f>
        <v>#N/A</v>
      </c>
      <c r="AX19" s="315" t="str">
        <f>+$E$5</f>
        <v>CUP*2</v>
      </c>
      <c r="AY19" s="316"/>
      <c r="AZ19" s="324" t="s">
        <v>238</v>
      </c>
      <c r="BA19" s="325"/>
      <c r="BB19" s="563" t="s">
        <v>237</v>
      </c>
      <c r="BC19" s="563"/>
      <c r="BD19" s="322" t="e">
        <f>VLOOKUP(BD18,'1-1Y-2H-3N-BK-CTR-CUP-PRA680'!$B:$Z,8,0)</f>
        <v>#N/A</v>
      </c>
      <c r="BE19" s="323" t="e">
        <f>+"Tổng: "&amp;ROUNDUP(VLOOKUP(BD18,'1-1Y-2H-3N-BK-CTR-CUP-PRA680'!$B:$Z,5,0),2)&amp;" dz"</f>
        <v>#N/A</v>
      </c>
      <c r="BF19" s="315" t="str">
        <f>+$E$5</f>
        <v>CUP*2</v>
      </c>
      <c r="BG19" s="316"/>
      <c r="BH19" s="324" t="s">
        <v>238</v>
      </c>
      <c r="BI19" s="563" t="s">
        <v>237</v>
      </c>
      <c r="BJ19" s="563"/>
      <c r="BK19" s="322" t="e">
        <f>VLOOKUP(BK18,'1-1Y-2H-3N-BK-CTR-CUP-PRA680'!$B:$Z,8,0)</f>
        <v>#N/A</v>
      </c>
      <c r="BL19" s="323" t="e">
        <f>+"Tổng: "&amp;ROUNDUP(VLOOKUP(BK18,'1-1Y-2H-3N-BK-CTR-CUP-PRA680'!$B:$Z,5,0),2)&amp;" dz"</f>
        <v>#N/A</v>
      </c>
      <c r="BM19" s="315" t="str">
        <f>+$E$5</f>
        <v>CUP*2</v>
      </c>
      <c r="BN19" s="316"/>
      <c r="BO19" s="324" t="s">
        <v>238</v>
      </c>
      <c r="BP19" s="325"/>
      <c r="BQ19" s="563" t="s">
        <v>237</v>
      </c>
      <c r="BR19" s="563"/>
      <c r="BS19" s="322" t="e">
        <f>VLOOKUP(BS18,'1-1Y-2H-3N-BK-CTR-CUP-PRA680'!$B:$Z,8,0)</f>
        <v>#N/A</v>
      </c>
      <c r="BT19" s="323" t="e">
        <f>+"Tổng: "&amp;ROUNDUP(VLOOKUP(BS18,'1-1Y-2H-3N-BK-CTR-CUP-PRA680'!$B:$Z,5,0),2)&amp;" dz"</f>
        <v>#N/A</v>
      </c>
      <c r="BU19" s="315" t="str">
        <f>+$E$5</f>
        <v>CUP*2</v>
      </c>
      <c r="BV19" s="316"/>
      <c r="BW19" s="324" t="s">
        <v>238</v>
      </c>
      <c r="BX19" s="563" t="s">
        <v>237</v>
      </c>
      <c r="BY19" s="563"/>
      <c r="BZ19" s="322" t="e">
        <f>VLOOKUP(BZ18,'1-1Y-2H-3N-BK-CTR-CUP-PRA680'!$B:$Z,8,0)</f>
        <v>#N/A</v>
      </c>
      <c r="CA19" s="323" t="e">
        <f>+"Tổng: "&amp;ROUNDUP(VLOOKUP(BZ18,'1-1Y-2H-3N-BK-CTR-CUP-PRA680'!$B:$Z,5,0),2)&amp;" dz"</f>
        <v>#N/A</v>
      </c>
      <c r="CB19" s="315" t="str">
        <f>+$E$5</f>
        <v>CUP*2</v>
      </c>
      <c r="CC19" s="316"/>
      <c r="CD19" s="324" t="s">
        <v>238</v>
      </c>
      <c r="CE19" s="325"/>
      <c r="CF19" s="563" t="s">
        <v>237</v>
      </c>
      <c r="CG19" s="563"/>
      <c r="CH19" s="322" t="e">
        <f>VLOOKUP(CH18,'1-1Y-2H-3N-BK-CTR-CUP-PRA680'!$B:$Z,8,0)</f>
        <v>#N/A</v>
      </c>
      <c r="CI19" s="323" t="e">
        <f>+"Tổng: "&amp;ROUNDUP(VLOOKUP(CH18,'1-1Y-2H-3N-BK-CTR-CUP-PRA680'!$B:$Z,5,0),2)&amp;" dz"</f>
        <v>#N/A</v>
      </c>
      <c r="CJ19" s="315" t="str">
        <f>+$E$5</f>
        <v>CUP*2</v>
      </c>
      <c r="CK19" s="316"/>
      <c r="CL19" s="324" t="s">
        <v>238</v>
      </c>
    </row>
    <row r="20" spans="1:90" ht="54.75" customHeight="1">
      <c r="A20" s="563" t="s">
        <v>239</v>
      </c>
      <c r="B20" s="563"/>
      <c r="C20" s="327" t="str">
        <f>VLOOKUP(C18,'1-1Y-2H-3N-BK-CTR-CUP-PRA680'!$B:$Z,3,0)&amp;IFERROR(" ("&amp;VLOOKUP(C18,'1-1Y-2H-3N-BK-CTR-CUP-PRA680'!$B:$Z,4,0)&amp;")","")</f>
        <v>36D (36D)</v>
      </c>
      <c r="D20" s="328"/>
      <c r="E20" s="315">
        <f>+$E$6</f>
        <v>0</v>
      </c>
      <c r="F20" s="316"/>
      <c r="G20" s="324"/>
      <c r="H20" s="325"/>
      <c r="I20" s="563" t="s">
        <v>239</v>
      </c>
      <c r="J20" s="563"/>
      <c r="K20" s="327" t="str">
        <f>VLOOKUP(K18,'1-1Y-2H-3N-BK-CTR-CUP-PRA680'!$B:$Z,3,0)&amp;IFERROR(" ("&amp;VLOOKUP(K18,'1-1Y-2H-3N-BK-CTR-CUP-PRA680'!$B:$Z,4,0)&amp;")","")</f>
        <v>36DD (36DD)</v>
      </c>
      <c r="L20" s="328"/>
      <c r="M20" s="315">
        <f>+$E$6</f>
        <v>0</v>
      </c>
      <c r="N20" s="316"/>
      <c r="O20" s="324"/>
      <c r="P20" s="563" t="s">
        <v>239</v>
      </c>
      <c r="Q20" s="563"/>
      <c r="R20" s="327" t="e">
        <f>VLOOKUP(R18,'1-1Y-2H-3N-BK-CTR-CUP-PRA680'!$B:$Z,3,0)&amp;IFERROR(" ("&amp;VLOOKUP(R18,'1-1Y-2H-3N-BK-CTR-CUP-PRA680'!$B:$Z,4,0)&amp;")","")</f>
        <v>#N/A</v>
      </c>
      <c r="S20" s="328"/>
      <c r="T20" s="315">
        <f>+$E$6</f>
        <v>0</v>
      </c>
      <c r="U20" s="316"/>
      <c r="V20" s="324"/>
      <c r="W20" s="325"/>
      <c r="X20" s="563" t="s">
        <v>239</v>
      </c>
      <c r="Y20" s="563"/>
      <c r="Z20" s="327" t="e">
        <f>VLOOKUP(Z18,'1-1Y-2H-3N-BK-CTR-CUP-PRA680'!$B:$Z,3,0)&amp;IFERROR(" ("&amp;VLOOKUP(Z18,'1-1Y-2H-3N-BK-CTR-CUP-PRA680'!$B:$Z,4,0)&amp;")","")</f>
        <v>#N/A</v>
      </c>
      <c r="AA20" s="328"/>
      <c r="AB20" s="315">
        <f>+$E$6</f>
        <v>0</v>
      </c>
      <c r="AC20" s="316"/>
      <c r="AD20" s="324"/>
      <c r="AE20" s="563" t="s">
        <v>239</v>
      </c>
      <c r="AF20" s="563"/>
      <c r="AG20" s="327" t="e">
        <f>VLOOKUP(AG18,'1-1Y-2H-3N-BK-CTR-CUP-PRA680'!$B:$Z,3,0)&amp;IFERROR(" ("&amp;VLOOKUP(AG18,'1-1Y-2H-3N-BK-CTR-CUP-PRA680'!$B:$Z,4,0)&amp;")","")</f>
        <v>#N/A</v>
      </c>
      <c r="AH20" s="328"/>
      <c r="AI20" s="315">
        <f>+$E$6</f>
        <v>0</v>
      </c>
      <c r="AJ20" s="316"/>
      <c r="AK20" s="324"/>
      <c r="AL20" s="325"/>
      <c r="AM20" s="563" t="s">
        <v>239</v>
      </c>
      <c r="AN20" s="563"/>
      <c r="AO20" s="327" t="e">
        <f>VLOOKUP(AO18,'1-1Y-2H-3N-BK-CTR-CUP-PRA680'!$B:$Z,3,0)&amp;IFERROR(" ("&amp;VLOOKUP(AO18,'1-1Y-2H-3N-BK-CTR-CUP-PRA680'!$B:$Z,4,0)&amp;")","")</f>
        <v>#N/A</v>
      </c>
      <c r="AP20" s="328"/>
      <c r="AQ20" s="315">
        <f>+$E$6</f>
        <v>0</v>
      </c>
      <c r="AR20" s="316"/>
      <c r="AS20" s="324"/>
      <c r="AT20" s="563" t="s">
        <v>239</v>
      </c>
      <c r="AU20" s="563"/>
      <c r="AV20" s="327" t="e">
        <f>VLOOKUP(AV18,'1-1Y-2H-3N-BK-CTR-CUP-PRA680'!$B:$Z,3,0)&amp;IFERROR(" ("&amp;VLOOKUP(AV18,'1-1Y-2H-3N-BK-CTR-CUP-PRA680'!$B:$Z,4,0)&amp;")","")</f>
        <v>#N/A</v>
      </c>
      <c r="AW20" s="328"/>
      <c r="AX20" s="315">
        <f>+$E$6</f>
        <v>0</v>
      </c>
      <c r="AY20" s="316"/>
      <c r="AZ20" s="324"/>
      <c r="BA20" s="325"/>
      <c r="BB20" s="563" t="s">
        <v>239</v>
      </c>
      <c r="BC20" s="563"/>
      <c r="BD20" s="327" t="e">
        <f>VLOOKUP(BD18,'1-1Y-2H-3N-BK-CTR-CUP-PRA680'!$B:$Z,3,0)&amp;IFERROR(" ("&amp;VLOOKUP(BD18,'1-1Y-2H-3N-BK-CTR-CUP-PRA680'!$B:$Z,4,0)&amp;")","")</f>
        <v>#N/A</v>
      </c>
      <c r="BE20" s="328"/>
      <c r="BF20" s="315">
        <f>+$E$6</f>
        <v>0</v>
      </c>
      <c r="BG20" s="316"/>
      <c r="BH20" s="324"/>
      <c r="BI20" s="563" t="s">
        <v>239</v>
      </c>
      <c r="BJ20" s="563"/>
      <c r="BK20" s="327" t="e">
        <f>VLOOKUP(BK18,'1-1Y-2H-3N-BK-CTR-CUP-PRA680'!$B:$Z,3,0)&amp;IFERROR(" ("&amp;VLOOKUP(BK18,'1-1Y-2H-3N-BK-CTR-CUP-PRA680'!$B:$Z,4,0)&amp;")","")</f>
        <v>#N/A</v>
      </c>
      <c r="BL20" s="328"/>
      <c r="BM20" s="315">
        <f>+$E$6</f>
        <v>0</v>
      </c>
      <c r="BN20" s="316"/>
      <c r="BO20" s="324"/>
      <c r="BP20" s="325"/>
      <c r="BQ20" s="563" t="s">
        <v>239</v>
      </c>
      <c r="BR20" s="563"/>
      <c r="BS20" s="327" t="e">
        <f>VLOOKUP(BS18,'1-1Y-2H-3N-BK-CTR-CUP-PRA680'!$B:$Z,3,0)&amp;IFERROR(" ("&amp;VLOOKUP(BS18,'1-1Y-2H-3N-BK-CTR-CUP-PRA680'!$B:$Z,4,0)&amp;")","")</f>
        <v>#N/A</v>
      </c>
      <c r="BT20" s="328"/>
      <c r="BU20" s="315">
        <f>+$E$6</f>
        <v>0</v>
      </c>
      <c r="BV20" s="316"/>
      <c r="BW20" s="324"/>
      <c r="BX20" s="563" t="s">
        <v>239</v>
      </c>
      <c r="BY20" s="563"/>
      <c r="BZ20" s="327" t="e">
        <f>VLOOKUP(BZ18,'1-1Y-2H-3N-BK-CTR-CUP-PRA680'!$B:$Z,3,0)&amp;IFERROR(" ("&amp;VLOOKUP(BZ18,'1-1Y-2H-3N-BK-CTR-CUP-PRA680'!$B:$Z,4,0)&amp;")","")</f>
        <v>#N/A</v>
      </c>
      <c r="CA20" s="328"/>
      <c r="CB20" s="315">
        <f>+$E$6</f>
        <v>0</v>
      </c>
      <c r="CC20" s="316"/>
      <c r="CD20" s="324"/>
      <c r="CE20" s="325"/>
      <c r="CF20" s="563" t="s">
        <v>239</v>
      </c>
      <c r="CG20" s="563"/>
      <c r="CH20" s="327" t="e">
        <f>VLOOKUP(CH18,'1-1Y-2H-3N-BK-CTR-CUP-PRA680'!$B:$Z,3,0)&amp;IFERROR(" ("&amp;VLOOKUP(CH18,'1-1Y-2H-3N-BK-CTR-CUP-PRA680'!$B:$Z,4,0)&amp;")","")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1" t="s">
        <v>240</v>
      </c>
      <c r="B21" s="562"/>
      <c r="C21" s="329" t="str">
        <f>VLOOKUP(C18,'1-1Y-2H-3N-BK-CTR-CUP-PRA680'!$B:$Z,12,0)&amp;"BỘ"</f>
        <v>7BỘ</v>
      </c>
      <c r="D21" s="330" t="str">
        <f>ROUNDUP(VLOOKUP(C18,'1-1Y-2H-3N-BK-CTR-CUP-PRA680'!$B:$Z,5,0),1)&amp;" DZ"</f>
        <v>21 DZ</v>
      </c>
      <c r="E21" s="315">
        <f>+$E$7</f>
        <v>0</v>
      </c>
      <c r="F21" s="316"/>
      <c r="G21" s="331"/>
      <c r="H21" s="332"/>
      <c r="I21" s="561" t="s">
        <v>240</v>
      </c>
      <c r="J21" s="562"/>
      <c r="K21" s="329" t="str">
        <f>VLOOKUP(K18,'1-1Y-2H-3N-BK-CTR-CUP-PRA680'!$B:$Z,12,0)&amp;"BỘ"</f>
        <v>8BỘ</v>
      </c>
      <c r="L21" s="330" t="str">
        <f>ROUNDUP(VLOOKUP(K18,'1-1Y-2H-3N-BK-CTR-CUP-PRA680'!$B:$Z,5,0),1)&amp;" DZ"</f>
        <v>24 DZ</v>
      </c>
      <c r="M21" s="315">
        <f>+$E$7</f>
        <v>0</v>
      </c>
      <c r="N21" s="316"/>
      <c r="O21" s="331"/>
      <c r="P21" s="561" t="s">
        <v>240</v>
      </c>
      <c r="Q21" s="562"/>
      <c r="R21" s="329" t="e">
        <f>VLOOKUP(R18,'1-1Y-2H-3N-BK-CTR-CUP-PRA680'!$B:$Z,12,0)&amp;"BỘ"</f>
        <v>#N/A</v>
      </c>
      <c r="S21" s="330" t="e">
        <f>ROUNDUP(VLOOKUP(R18,'1-1Y-2H-3N-BK-CTR-CUP-PRA680'!$B:$Z,5,0),1)&amp;" DZ"</f>
        <v>#N/A</v>
      </c>
      <c r="T21" s="315">
        <f>+$E$7</f>
        <v>0</v>
      </c>
      <c r="U21" s="316"/>
      <c r="V21" s="331"/>
      <c r="W21" s="332"/>
      <c r="X21" s="561" t="s">
        <v>240</v>
      </c>
      <c r="Y21" s="562"/>
      <c r="Z21" s="329" t="e">
        <f>VLOOKUP(Z18,'1-1Y-2H-3N-BK-CTR-CUP-PRA680'!$B:$Z,12,0)&amp;"BỘ"</f>
        <v>#N/A</v>
      </c>
      <c r="AA21" s="330" t="e">
        <f>ROUNDUP(VLOOKUP(Z18,'1-1Y-2H-3N-BK-CTR-CUP-PRA680'!$B:$Z,5,0),1)&amp;" DZ"</f>
        <v>#N/A</v>
      </c>
      <c r="AB21" s="315">
        <f>+$E$7</f>
        <v>0</v>
      </c>
      <c r="AC21" s="316"/>
      <c r="AD21" s="331"/>
      <c r="AE21" s="561" t="s">
        <v>240</v>
      </c>
      <c r="AF21" s="562"/>
      <c r="AG21" s="329" t="e">
        <f>VLOOKUP(AG18,'1-1Y-2H-3N-BK-CTR-CUP-PRA680'!$B:$Z,12,0)&amp;"BỘ"</f>
        <v>#N/A</v>
      </c>
      <c r="AH21" s="330" t="e">
        <f>ROUNDUP(VLOOKUP(AG18,'1-1Y-2H-3N-BK-CTR-CUP-PRA680'!$B:$Z,5,0),1)&amp;" DZ"</f>
        <v>#N/A</v>
      </c>
      <c r="AI21" s="315">
        <f>+$E$7</f>
        <v>0</v>
      </c>
      <c r="AJ21" s="316"/>
      <c r="AK21" s="331"/>
      <c r="AL21" s="332"/>
      <c r="AM21" s="561" t="s">
        <v>240</v>
      </c>
      <c r="AN21" s="562"/>
      <c r="AO21" s="329" t="e">
        <f>VLOOKUP(AO18,'1-1Y-2H-3N-BK-CTR-CUP-PRA680'!$B:$Z,12,0)&amp;"BỘ"</f>
        <v>#N/A</v>
      </c>
      <c r="AP21" s="330" t="e">
        <f>ROUNDUP(VLOOKUP(AO18,'1-1Y-2H-3N-BK-CTR-CUP-PRA680'!$B:$Z,5,0),1)&amp;" DZ"</f>
        <v>#N/A</v>
      </c>
      <c r="AQ21" s="315">
        <f>+$E$7</f>
        <v>0</v>
      </c>
      <c r="AR21" s="316"/>
      <c r="AS21" s="331"/>
      <c r="AT21" s="561" t="s">
        <v>240</v>
      </c>
      <c r="AU21" s="562"/>
      <c r="AV21" s="329" t="e">
        <f>VLOOKUP(AV18,'1-1Y-2H-3N-BK-CTR-CUP-PRA680'!$B:$Z,12,0)&amp;"BỘ"</f>
        <v>#N/A</v>
      </c>
      <c r="AW21" s="330" t="e">
        <f>ROUNDUP(VLOOKUP(AV18,'1-1Y-2H-3N-BK-CTR-CUP-PRA680'!$B:$Z,5,0),1)&amp;" DZ"</f>
        <v>#N/A</v>
      </c>
      <c r="AX21" s="315">
        <f>+$E$7</f>
        <v>0</v>
      </c>
      <c r="AY21" s="316"/>
      <c r="AZ21" s="331"/>
      <c r="BA21" s="332"/>
      <c r="BB21" s="561" t="s">
        <v>240</v>
      </c>
      <c r="BC21" s="562"/>
      <c r="BD21" s="329" t="e">
        <f>VLOOKUP(BD18,'1-1Y-2H-3N-BK-CTR-CUP-PRA680'!$B:$Z,12,0)&amp;"BỘ"</f>
        <v>#N/A</v>
      </c>
      <c r="BE21" s="330" t="e">
        <f>ROUNDUP(VLOOKUP(BD18,'1-1Y-2H-3N-BK-CTR-CUP-PRA680'!$B:$Z,5,0),1)&amp;" DZ"</f>
        <v>#N/A</v>
      </c>
      <c r="BF21" s="315">
        <f>+$E$7</f>
        <v>0</v>
      </c>
      <c r="BG21" s="316"/>
      <c r="BH21" s="331"/>
      <c r="BI21" s="561" t="s">
        <v>240</v>
      </c>
      <c r="BJ21" s="562"/>
      <c r="BK21" s="329" t="e">
        <f>VLOOKUP(BK18,'1-1Y-2H-3N-BK-CTR-CUP-PRA680'!$B:$Z,12,0)&amp;"BỘ"</f>
        <v>#N/A</v>
      </c>
      <c r="BL21" s="330" t="e">
        <f>ROUNDUP(VLOOKUP(BK18,'1-1Y-2H-3N-BK-CTR-CUP-PRA680'!$B:$Z,5,0),1)&amp;" DZ"</f>
        <v>#N/A</v>
      </c>
      <c r="BM21" s="315">
        <f>+$E$7</f>
        <v>0</v>
      </c>
      <c r="BN21" s="316"/>
      <c r="BO21" s="331"/>
      <c r="BP21" s="332"/>
      <c r="BQ21" s="561" t="s">
        <v>240</v>
      </c>
      <c r="BR21" s="562"/>
      <c r="BS21" s="329" t="e">
        <f>VLOOKUP(BS18,'1-1Y-2H-3N-BK-CTR-CUP-PRA680'!$B:$Z,12,0)&amp;"BỘ"</f>
        <v>#N/A</v>
      </c>
      <c r="BT21" s="330" t="e">
        <f>ROUNDUP(VLOOKUP(BS18,'1-1Y-2H-3N-BK-CTR-CUP-PRA680'!$B:$Z,5,0),1)&amp;" DZ"</f>
        <v>#N/A</v>
      </c>
      <c r="BU21" s="315">
        <f>+$E$7</f>
        <v>0</v>
      </c>
      <c r="BV21" s="316"/>
      <c r="BW21" s="331"/>
      <c r="BX21" s="561" t="s">
        <v>240</v>
      </c>
      <c r="BY21" s="562"/>
      <c r="BZ21" s="329" t="e">
        <f>VLOOKUP(BZ18,'1-1Y-2H-3N-BK-CTR-CUP-PRA680'!$B:$Z,12,0)&amp;"BỘ"</f>
        <v>#N/A</v>
      </c>
      <c r="CA21" s="330" t="e">
        <f>ROUNDUP(VLOOKUP(BZ18,'1-1Y-2H-3N-BK-CTR-CUP-PRA680'!$B:$Z,5,0),1)&amp;" DZ"</f>
        <v>#N/A</v>
      </c>
      <c r="CB21" s="315">
        <f>+$E$7</f>
        <v>0</v>
      </c>
      <c r="CC21" s="316"/>
      <c r="CD21" s="331"/>
      <c r="CE21" s="332"/>
      <c r="CF21" s="561" t="s">
        <v>240</v>
      </c>
      <c r="CG21" s="562"/>
      <c r="CH21" s="329" t="e">
        <f>VLOOKUP(CH18,'1-1Y-2H-3N-BK-CTR-CUP-PRA680'!$B:$Z,12,0)&amp;"BỘ"</f>
        <v>#N/A</v>
      </c>
      <c r="CI21" s="330" t="e">
        <f>ROUNDUP(VLOOKUP(CH18,'1-1Y-2H-3N-BK-CTR-CUP-PRA680'!$B:$Z,5,0),1)&amp;"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333" t="s">
        <v>241</v>
      </c>
      <c r="B22" s="334"/>
      <c r="C22" s="559" t="str">
        <f>+VLOOKUP(C18,'1-1Y-2H-3N-BK-CTR-CUP-PRA680'!$B:$Z,13,0)</f>
        <v>2202006US-BK-CTR-CUP1</v>
      </c>
      <c r="D22" s="560"/>
      <c r="E22" s="315">
        <f>+$E$8</f>
        <v>0</v>
      </c>
      <c r="F22" s="316"/>
      <c r="G22" s="324"/>
      <c r="H22" s="335"/>
      <c r="I22" s="333" t="s">
        <v>241</v>
      </c>
      <c r="J22" s="334"/>
      <c r="K22" s="559" t="str">
        <f>+VLOOKUP(K18,'1-1Y-2H-3N-BK-CTR-CUP-PRA680'!$B:$Z,13,0)</f>
        <v>2202006US-BK-CTR-CUP1</v>
      </c>
      <c r="L22" s="560"/>
      <c r="M22" s="315">
        <f>+$E$8</f>
        <v>0</v>
      </c>
      <c r="N22" s="316"/>
      <c r="O22" s="324"/>
      <c r="P22" s="333" t="s">
        <v>241</v>
      </c>
      <c r="Q22" s="334"/>
      <c r="R22" s="559" t="e">
        <f>+VLOOKUP(R18,'1-1Y-2H-3N-BK-CTR-CUP-PRA680'!$B:$Z,13,0)</f>
        <v>#N/A</v>
      </c>
      <c r="S22" s="560"/>
      <c r="T22" s="315">
        <f>+$E$8</f>
        <v>0</v>
      </c>
      <c r="U22" s="316"/>
      <c r="V22" s="324"/>
      <c r="W22" s="335"/>
      <c r="X22" s="333" t="s">
        <v>241</v>
      </c>
      <c r="Y22" s="334"/>
      <c r="Z22" s="559" t="e">
        <f>+VLOOKUP(Z18,'1-1Y-2H-3N-BK-CTR-CUP-PRA680'!$B:$Z,13,0)</f>
        <v>#N/A</v>
      </c>
      <c r="AA22" s="560"/>
      <c r="AB22" s="315">
        <f>+$E$8</f>
        <v>0</v>
      </c>
      <c r="AC22" s="316"/>
      <c r="AD22" s="324"/>
      <c r="AE22" s="419" t="s">
        <v>241</v>
      </c>
      <c r="AF22" s="420"/>
      <c r="AG22" s="559" t="e">
        <f>+VLOOKUP(AG18,'1-1Y-2H-3N-BK-CTR-CUP-PRA680'!$B:$Z,13,0)</f>
        <v>#N/A</v>
      </c>
      <c r="AH22" s="560"/>
      <c r="AI22" s="315">
        <f>+$E$8</f>
        <v>0</v>
      </c>
      <c r="AJ22" s="316"/>
      <c r="AK22" s="324"/>
      <c r="AL22" s="335"/>
      <c r="AM22" s="419" t="s">
        <v>241</v>
      </c>
      <c r="AN22" s="420"/>
      <c r="AO22" s="559" t="e">
        <f>+VLOOKUP(AO18,'1-1Y-2H-3N-BK-CTR-CUP-PRA680'!$B:$Z,13,0)</f>
        <v>#N/A</v>
      </c>
      <c r="AP22" s="560"/>
      <c r="AQ22" s="315">
        <f>+$E$8</f>
        <v>0</v>
      </c>
      <c r="AR22" s="316"/>
      <c r="AS22" s="324"/>
      <c r="AT22" s="419" t="s">
        <v>241</v>
      </c>
      <c r="AU22" s="420"/>
      <c r="AV22" s="559" t="e">
        <f>+VLOOKUP(AV18,'1-1Y-2H-3N-BK-CTR-CUP-PRA680'!$B:$Z,13,0)</f>
        <v>#N/A</v>
      </c>
      <c r="AW22" s="560"/>
      <c r="AX22" s="315">
        <f>+$E$8</f>
        <v>0</v>
      </c>
      <c r="AY22" s="316"/>
      <c r="AZ22" s="324"/>
      <c r="BA22" s="335"/>
      <c r="BB22" s="419" t="s">
        <v>241</v>
      </c>
      <c r="BC22" s="420"/>
      <c r="BD22" s="559" t="e">
        <f>+VLOOKUP(BD18,'1-1Y-2H-3N-BK-CTR-CUP-PRA680'!$B:$Z,13,0)</f>
        <v>#N/A</v>
      </c>
      <c r="BE22" s="560"/>
      <c r="BF22" s="315">
        <f>+$E$8</f>
        <v>0</v>
      </c>
      <c r="BG22" s="316"/>
      <c r="BH22" s="324"/>
      <c r="BI22" s="419" t="s">
        <v>241</v>
      </c>
      <c r="BJ22" s="420"/>
      <c r="BK22" s="559" t="e">
        <f>+VLOOKUP(BK18,'1-1Y-2H-3N-BK-CTR-CUP-PRA680'!$B:$Z,13,0)</f>
        <v>#N/A</v>
      </c>
      <c r="BL22" s="560"/>
      <c r="BM22" s="315">
        <f>+$E$8</f>
        <v>0</v>
      </c>
      <c r="BN22" s="316"/>
      <c r="BO22" s="324"/>
      <c r="BP22" s="335"/>
      <c r="BQ22" s="419" t="s">
        <v>241</v>
      </c>
      <c r="BR22" s="420"/>
      <c r="BS22" s="559" t="e">
        <f>+VLOOKUP(BS18,'1-1Y-2H-3N-BK-CTR-CUP-PRA680'!$B:$Z,13,0)</f>
        <v>#N/A</v>
      </c>
      <c r="BT22" s="560"/>
      <c r="BU22" s="315">
        <f>+$E$8</f>
        <v>0</v>
      </c>
      <c r="BV22" s="316"/>
      <c r="BW22" s="324"/>
      <c r="BX22" s="419" t="s">
        <v>241</v>
      </c>
      <c r="BY22" s="420"/>
      <c r="BZ22" s="559" t="e">
        <f>+VLOOKUP(BZ18,'1-1Y-2H-3N-BK-CTR-CUP-PRA680'!$B:$Z,13,0)</f>
        <v>#N/A</v>
      </c>
      <c r="CA22" s="560"/>
      <c r="CB22" s="315">
        <f>+$E$8</f>
        <v>0</v>
      </c>
      <c r="CC22" s="316"/>
      <c r="CD22" s="324"/>
      <c r="CE22" s="335"/>
      <c r="CF22" s="419" t="s">
        <v>241</v>
      </c>
      <c r="CG22" s="420"/>
      <c r="CH22" s="559" t="e">
        <f>+VLOOKUP(CH18,'1-1Y-2H-3N-BK-CTR-CUP-PRA680'!$B:$Z,13,0)</f>
        <v>#N/A</v>
      </c>
      <c r="CI22" s="560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"&amp;VLOOKUP(C18,'1-1Y-2H-3N-BK-CTR-CUP-PRA680'!$B:$Z,9,0)</f>
        <v>Số lớp: 36</v>
      </c>
      <c r="D23" s="338" t="str">
        <f>+"Khổ sơ đồ: "&amp;VLOOKUP(C18,'1-1Y-2H-3N-BK-CTR-CUP-PRA680'!$B:$Z,23,0)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"&amp;VLOOKUP(K18,'1-1Y-2H-3N-BK-CTR-CUP-PRA680'!$B:$Z,9,0)</f>
        <v>Số lớp: 36</v>
      </c>
      <c r="L23" s="338" t="str">
        <f>+"Khổ sơ đồ: "&amp;VLOOKUP(K18,'1-1Y-2H-3N-BK-CTR-CUP-PRA680'!$B:$Z,23,0)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"&amp;VLOOKUP(R18,'1-1Y-2H-3N-BK-CTR-CUP-PRA680'!$B:$Z,9,0)</f>
        <v>#N/A</v>
      </c>
      <c r="S23" s="338" t="e">
        <f>+"Khổ sơ đồ: "&amp;VLOOKUP(R18,'1-1Y-2H-3N-BK-CTR-CUP-PRA680'!$B:$Z,23,0)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"&amp;VLOOKUP(Z18,'1-1Y-2H-3N-BK-CTR-CUP-PRA680'!$B:$Z,9,0)</f>
        <v>#N/A</v>
      </c>
      <c r="AA23" s="338" t="e">
        <f>+"Khổ sơ đồ: "&amp;VLOOKUP(Z18,'1-1Y-2H-3N-BK-CTR-CUP-PRA680'!$B:$Z,23,0)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"&amp;VLOOKUP(AG18,'1-1Y-2H-3N-BK-CTR-CUP-PRA680'!$B:$Z,9,0)</f>
        <v>#N/A</v>
      </c>
      <c r="AH23" s="338" t="e">
        <f>+"Khổ sơ đồ: "&amp;VLOOKUP(AG18,'1-1Y-2H-3N-BK-CTR-CUP-PRA680'!$B:$Z,23,0)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"&amp;VLOOKUP(AO18,'1-1Y-2H-3N-BK-CTR-CUP-PRA680'!$B:$Z,9,0)</f>
        <v>#N/A</v>
      </c>
      <c r="AP23" s="338" t="e">
        <f>+"Khổ sơ đồ: "&amp;VLOOKUP(AO18,'1-1Y-2H-3N-BK-CTR-CUP-PRA680'!$B:$Z,23,0)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"&amp;VLOOKUP(AV18,'1-1Y-2H-3N-BK-CTR-CUP-PRA680'!$B:$Z,9,0)</f>
        <v>#N/A</v>
      </c>
      <c r="AW23" s="338" t="e">
        <f>+"Khổ sơ đồ: "&amp;VLOOKUP(AV18,'1-1Y-2H-3N-BK-CTR-CUP-PRA680'!$B:$Z,23,0)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"&amp;VLOOKUP(BD18,'1-1Y-2H-3N-BK-CTR-CUP-PRA680'!$B:$Z,9,0)</f>
        <v>#N/A</v>
      </c>
      <c r="BE23" s="338" t="e">
        <f>+"Khổ sơ đồ: "&amp;VLOOKUP(BD18,'1-1Y-2H-3N-BK-CTR-CUP-PRA680'!$B:$Z,23,0)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"&amp;VLOOKUP(BK18,'1-1Y-2H-3N-BK-CTR-CUP-PRA680'!$B:$Z,9,0)</f>
        <v>#N/A</v>
      </c>
      <c r="BL23" s="338" t="e">
        <f>+"Khổ sơ đồ: "&amp;VLOOKUP(BK18,'1-1Y-2H-3N-BK-CTR-CUP-PRA680'!$B:$Z,23,0)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"&amp;VLOOKUP(BS18,'1-1Y-2H-3N-BK-CTR-CUP-PRA680'!$B:$Z,9,0)</f>
        <v>#N/A</v>
      </c>
      <c r="BT23" s="338" t="e">
        <f>+"Khổ sơ đồ: "&amp;VLOOKUP(BS18,'1-1Y-2H-3N-BK-CTR-CUP-PRA680'!$B:$Z,23,0)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"&amp;VLOOKUP(BZ18,'1-1Y-2H-3N-BK-CTR-CUP-PRA680'!$B:$Z,9,0)</f>
        <v>#N/A</v>
      </c>
      <c r="CA23" s="338" t="e">
        <f>+"Khổ sơ đồ: "&amp;VLOOKUP(BZ18,'1-1Y-2H-3N-BK-CTR-CUP-PRA680'!$B:$Z,23,0)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"&amp;VLOOKUP(CH18,'1-1Y-2H-3N-BK-CTR-CUP-PRA680'!$B:$Z,9,0)</f>
        <v>#N/A</v>
      </c>
      <c r="CI23" s="338" t="e">
        <f>+"Khổ sơ đồ: "&amp;VLOOKUP(CH18,'1-1Y-2H-3N-BK-CTR-CUP-PRA680'!$B:$Z,23,0)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333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7" t="s">
        <v>247</v>
      </c>
      <c r="H25" s="352"/>
      <c r="I25" s="333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7" t="s">
        <v>247</v>
      </c>
      <c r="P25" s="333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7" t="s">
        <v>247</v>
      </c>
      <c r="W25" s="352"/>
      <c r="X25" s="333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7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7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7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7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7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7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7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7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7" t="s">
        <v>247</v>
      </c>
    </row>
    <row r="26" spans="1:90" s="356" customFormat="1" ht="99.75" customHeight="1">
      <c r="A26" s="353" t="s">
        <v>177</v>
      </c>
      <c r="B26" s="554" t="str">
        <f>"*"&amp;C18&amp;"-"&amp;MID(D21,1,LEN(D21)-2)&amp;"*"</f>
        <v>*722168-21 *</v>
      </c>
      <c r="C26" s="554"/>
      <c r="D26" s="354" t="s">
        <v>248</v>
      </c>
      <c r="E26" s="555" t="s">
        <v>249</v>
      </c>
      <c r="F26" s="556"/>
      <c r="G26" s="558"/>
      <c r="H26" s="355"/>
      <c r="I26" s="353" t="s">
        <v>177</v>
      </c>
      <c r="J26" s="554" t="str">
        <f>"*"&amp;K18&amp;"-"&amp;MID(L21,1,LEN(L21)-2)&amp;"*"</f>
        <v>*722178-24 *</v>
      </c>
      <c r="K26" s="554"/>
      <c r="L26" s="354" t="s">
        <v>248</v>
      </c>
      <c r="M26" s="555" t="s">
        <v>249</v>
      </c>
      <c r="N26" s="556"/>
      <c r="O26" s="558"/>
      <c r="P26" s="353" t="s">
        <v>177</v>
      </c>
      <c r="Q26" s="554" t="e">
        <f>"*"&amp;R18&amp;"-"&amp;MID(S21,1,LEN(S21)-2)&amp;"*"</f>
        <v>#N/A</v>
      </c>
      <c r="R26" s="554"/>
      <c r="S26" s="354" t="s">
        <v>248</v>
      </c>
      <c r="T26" s="555" t="s">
        <v>249</v>
      </c>
      <c r="U26" s="556"/>
      <c r="V26" s="558"/>
      <c r="W26" s="355"/>
      <c r="X26" s="353" t="s">
        <v>177</v>
      </c>
      <c r="Y26" s="554" t="e">
        <f>"*"&amp;Z18&amp;"-"&amp;MID(AA21,1,LEN(AA21)-2)&amp;"*"</f>
        <v>#N/A</v>
      </c>
      <c r="Z26" s="554"/>
      <c r="AA26" s="354" t="s">
        <v>248</v>
      </c>
      <c r="AB26" s="555" t="s">
        <v>249</v>
      </c>
      <c r="AC26" s="556"/>
      <c r="AD26" s="558"/>
      <c r="AE26" s="353" t="s">
        <v>177</v>
      </c>
      <c r="AF26" s="554" t="e">
        <f>"*"&amp;AG18&amp;"-"&amp;MID(AH21,1,LEN(AH21)-2)&amp;"*"</f>
        <v>#N/A</v>
      </c>
      <c r="AG26" s="554"/>
      <c r="AH26" s="421" t="s">
        <v>248</v>
      </c>
      <c r="AI26" s="555" t="s">
        <v>249</v>
      </c>
      <c r="AJ26" s="556"/>
      <c r="AK26" s="558"/>
      <c r="AL26" s="355"/>
      <c r="AM26" s="353" t="s">
        <v>177</v>
      </c>
      <c r="AN26" s="554" t="e">
        <f>"*"&amp;AO18&amp;"-"&amp;MID(AP21,1,LEN(AP21)-2)&amp;"*"</f>
        <v>#N/A</v>
      </c>
      <c r="AO26" s="554"/>
      <c r="AP26" s="421" t="s">
        <v>248</v>
      </c>
      <c r="AQ26" s="555" t="s">
        <v>249</v>
      </c>
      <c r="AR26" s="556"/>
      <c r="AS26" s="558"/>
      <c r="AT26" s="353" t="s">
        <v>177</v>
      </c>
      <c r="AU26" s="554" t="e">
        <f>"*"&amp;AV18&amp;"-"&amp;MID(AW21,1,LEN(AW21)-2)&amp;"*"</f>
        <v>#N/A</v>
      </c>
      <c r="AV26" s="554"/>
      <c r="AW26" s="421" t="s">
        <v>248</v>
      </c>
      <c r="AX26" s="555" t="s">
        <v>249</v>
      </c>
      <c r="AY26" s="556"/>
      <c r="AZ26" s="558"/>
      <c r="BA26" s="355"/>
      <c r="BB26" s="353" t="s">
        <v>177</v>
      </c>
      <c r="BC26" s="554" t="e">
        <f>"*"&amp;BD18&amp;"-"&amp;MID(BE21,1,LEN(BE21)-2)&amp;"*"</f>
        <v>#N/A</v>
      </c>
      <c r="BD26" s="554"/>
      <c r="BE26" s="421" t="s">
        <v>248</v>
      </c>
      <c r="BF26" s="555" t="s">
        <v>249</v>
      </c>
      <c r="BG26" s="556"/>
      <c r="BH26" s="558"/>
      <c r="BI26" s="353" t="s">
        <v>177</v>
      </c>
      <c r="BJ26" s="554" t="e">
        <f>"*"&amp;BK18&amp;"-"&amp;MID(BL21,1,LEN(BL21)-2)&amp;"*"</f>
        <v>#N/A</v>
      </c>
      <c r="BK26" s="554"/>
      <c r="BL26" s="421" t="s">
        <v>248</v>
      </c>
      <c r="BM26" s="555" t="s">
        <v>249</v>
      </c>
      <c r="BN26" s="556"/>
      <c r="BO26" s="558"/>
      <c r="BP26" s="355"/>
      <c r="BQ26" s="353" t="s">
        <v>177</v>
      </c>
      <c r="BR26" s="554" t="e">
        <f>"*"&amp;BS18&amp;"-"&amp;MID(BT21,1,LEN(BT21)-2)&amp;"*"</f>
        <v>#N/A</v>
      </c>
      <c r="BS26" s="554"/>
      <c r="BT26" s="421" t="s">
        <v>248</v>
      </c>
      <c r="BU26" s="555" t="s">
        <v>249</v>
      </c>
      <c r="BV26" s="556"/>
      <c r="BW26" s="558"/>
      <c r="BX26" s="353" t="s">
        <v>177</v>
      </c>
      <c r="BY26" s="554" t="e">
        <f>"*"&amp;BZ18&amp;"-"&amp;MID(CA21,1,LEN(CA21)-2)&amp;"*"</f>
        <v>#N/A</v>
      </c>
      <c r="BZ26" s="554"/>
      <c r="CA26" s="421" t="s">
        <v>248</v>
      </c>
      <c r="CB26" s="555" t="s">
        <v>249</v>
      </c>
      <c r="CC26" s="556"/>
      <c r="CD26" s="558"/>
      <c r="CE26" s="355"/>
      <c r="CF26" s="353" t="s">
        <v>177</v>
      </c>
      <c r="CG26" s="554" t="e">
        <f>"*"&amp;CH18&amp;"-"&amp;MID(CI21,1,LEN(CI21)-2)&amp;"*"</f>
        <v>#N/A</v>
      </c>
      <c r="CH26" s="554"/>
      <c r="CI26" s="421" t="s">
        <v>248</v>
      </c>
      <c r="CJ26" s="555" t="s">
        <v>249</v>
      </c>
      <c r="CK26" s="556"/>
      <c r="CL26" s="558"/>
    </row>
    <row r="27" spans="1:90" s="356" customFormat="1" ht="57.75" customHeight="1">
      <c r="A27" s="551" t="str">
        <f>+$A$13</f>
        <v>Không phải 100% cotton</v>
      </c>
      <c r="B27" s="552"/>
      <c r="C27" s="552"/>
      <c r="D27" s="552"/>
      <c r="E27" s="552"/>
      <c r="F27" s="552"/>
      <c r="G27" s="553"/>
      <c r="H27" s="357"/>
      <c r="I27" s="551" t="str">
        <f>+$A$13</f>
        <v>Không phải 100% cotton</v>
      </c>
      <c r="J27" s="552"/>
      <c r="K27" s="552"/>
      <c r="L27" s="552"/>
      <c r="M27" s="552"/>
      <c r="N27" s="552"/>
      <c r="O27" s="553"/>
      <c r="P27" s="551" t="str">
        <f>+$A$13</f>
        <v>Không phải 100% cotton</v>
      </c>
      <c r="Q27" s="552"/>
      <c r="R27" s="552"/>
      <c r="S27" s="552"/>
      <c r="T27" s="552"/>
      <c r="U27" s="552"/>
      <c r="V27" s="553"/>
      <c r="W27" s="357"/>
      <c r="X27" s="551" t="str">
        <f>+$A$13</f>
        <v>Không phải 100% cotton</v>
      </c>
      <c r="Y27" s="552"/>
      <c r="Z27" s="552"/>
      <c r="AA27" s="552"/>
      <c r="AB27" s="552"/>
      <c r="AC27" s="552"/>
      <c r="AD27" s="553"/>
      <c r="AE27" s="551" t="str">
        <f>+$A$13</f>
        <v>Không phải 100% cotton</v>
      </c>
      <c r="AF27" s="552"/>
      <c r="AG27" s="552"/>
      <c r="AH27" s="552"/>
      <c r="AI27" s="552"/>
      <c r="AJ27" s="552"/>
      <c r="AK27" s="553"/>
      <c r="AL27" s="418"/>
      <c r="AM27" s="551" t="str">
        <f>+$A$13</f>
        <v>Không phải 100% cotton</v>
      </c>
      <c r="AN27" s="552"/>
      <c r="AO27" s="552"/>
      <c r="AP27" s="552"/>
      <c r="AQ27" s="552"/>
      <c r="AR27" s="552"/>
      <c r="AS27" s="553"/>
      <c r="AT27" s="551" t="str">
        <f>+$A$13</f>
        <v>Không phải 100% cotton</v>
      </c>
      <c r="AU27" s="552"/>
      <c r="AV27" s="552"/>
      <c r="AW27" s="552"/>
      <c r="AX27" s="552"/>
      <c r="AY27" s="552"/>
      <c r="AZ27" s="553"/>
      <c r="BA27" s="418"/>
      <c r="BB27" s="551" t="str">
        <f>+$A$13</f>
        <v>Không phải 100% cotton</v>
      </c>
      <c r="BC27" s="552"/>
      <c r="BD27" s="552"/>
      <c r="BE27" s="552"/>
      <c r="BF27" s="552"/>
      <c r="BG27" s="552"/>
      <c r="BH27" s="553"/>
      <c r="BI27" s="551" t="str">
        <f>+$A$13</f>
        <v>Không phải 100% cotton</v>
      </c>
      <c r="BJ27" s="552"/>
      <c r="BK27" s="552"/>
      <c r="BL27" s="552"/>
      <c r="BM27" s="552"/>
      <c r="BN27" s="552"/>
      <c r="BO27" s="553"/>
      <c r="BP27" s="418"/>
      <c r="BQ27" s="551" t="str">
        <f>+$A$13</f>
        <v>Không phải 100% cotton</v>
      </c>
      <c r="BR27" s="552"/>
      <c r="BS27" s="552"/>
      <c r="BT27" s="552"/>
      <c r="BU27" s="552"/>
      <c r="BV27" s="552"/>
      <c r="BW27" s="553"/>
      <c r="BX27" s="551" t="str">
        <f>+$A$13</f>
        <v>Không phải 100% cotton</v>
      </c>
      <c r="BY27" s="552"/>
      <c r="BZ27" s="552"/>
      <c r="CA27" s="552"/>
      <c r="CB27" s="552"/>
      <c r="CC27" s="552"/>
      <c r="CD27" s="553"/>
      <c r="CE27" s="418"/>
      <c r="CF27" s="551" t="str">
        <f>+$A$13</f>
        <v>Không phải 100% cotton</v>
      </c>
      <c r="CG27" s="552"/>
      <c r="CH27" s="552"/>
      <c r="CI27" s="552"/>
      <c r="CJ27" s="552"/>
      <c r="CK27" s="552"/>
      <c r="CL27" s="553"/>
    </row>
    <row r="28" spans="1:90" s="305" customFormat="1" ht="48.75" customHeight="1">
      <c r="A28" s="568"/>
      <c r="B28" s="569"/>
      <c r="C28" s="551" t="s">
        <v>228</v>
      </c>
      <c r="D28" s="552"/>
      <c r="E28" s="553"/>
      <c r="F28" s="302" t="s">
        <v>229</v>
      </c>
      <c r="G28" s="303"/>
      <c r="H28" s="304"/>
      <c r="I28" s="568"/>
      <c r="J28" s="569"/>
      <c r="K28" s="551" t="s">
        <v>228</v>
      </c>
      <c r="L28" s="552"/>
      <c r="M28" s="553"/>
      <c r="N28" s="302" t="s">
        <v>229</v>
      </c>
      <c r="O28" s="303"/>
      <c r="P28" s="568"/>
      <c r="Q28" s="569"/>
      <c r="R28" s="551" t="s">
        <v>228</v>
      </c>
      <c r="S28" s="552"/>
      <c r="T28" s="553"/>
      <c r="U28" s="302" t="s">
        <v>229</v>
      </c>
      <c r="V28" s="303"/>
      <c r="W28" s="304"/>
      <c r="X28" s="568"/>
      <c r="Y28" s="569"/>
      <c r="Z28" s="551" t="s">
        <v>228</v>
      </c>
      <c r="AA28" s="552"/>
      <c r="AB28" s="553"/>
      <c r="AC28" s="302" t="s">
        <v>229</v>
      </c>
      <c r="AD28" s="303"/>
      <c r="AE28" s="568"/>
      <c r="AF28" s="569"/>
      <c r="AG28" s="551" t="s">
        <v>228</v>
      </c>
      <c r="AH28" s="552"/>
      <c r="AI28" s="553"/>
      <c r="AJ28" s="302" t="s">
        <v>229</v>
      </c>
      <c r="AK28" s="303"/>
      <c r="AL28" s="304"/>
      <c r="AM28" s="568"/>
      <c r="AN28" s="569"/>
      <c r="AO28" s="551" t="s">
        <v>228</v>
      </c>
      <c r="AP28" s="552"/>
      <c r="AQ28" s="553"/>
      <c r="AR28" s="302" t="s">
        <v>229</v>
      </c>
      <c r="AS28" s="303"/>
      <c r="AT28" s="568"/>
      <c r="AU28" s="569"/>
      <c r="AV28" s="551" t="s">
        <v>228</v>
      </c>
      <c r="AW28" s="552"/>
      <c r="AX28" s="553"/>
      <c r="AY28" s="302" t="s">
        <v>229</v>
      </c>
      <c r="AZ28" s="303"/>
      <c r="BA28" s="304"/>
      <c r="BB28" s="568"/>
      <c r="BC28" s="569"/>
      <c r="BD28" s="551" t="s">
        <v>228</v>
      </c>
      <c r="BE28" s="552"/>
      <c r="BF28" s="553"/>
      <c r="BG28" s="302" t="s">
        <v>229</v>
      </c>
      <c r="BH28" s="303"/>
      <c r="BI28" s="568"/>
      <c r="BJ28" s="569"/>
      <c r="BK28" s="551" t="s">
        <v>228</v>
      </c>
      <c r="BL28" s="552"/>
      <c r="BM28" s="553"/>
      <c r="BN28" s="302" t="s">
        <v>229</v>
      </c>
      <c r="BO28" s="303"/>
      <c r="BP28" s="304"/>
      <c r="BQ28" s="568"/>
      <c r="BR28" s="569"/>
      <c r="BS28" s="551" t="s">
        <v>228</v>
      </c>
      <c r="BT28" s="552"/>
      <c r="BU28" s="553"/>
      <c r="BV28" s="302" t="s">
        <v>229</v>
      </c>
      <c r="BW28" s="303"/>
      <c r="BX28" s="568"/>
      <c r="BY28" s="569"/>
      <c r="BZ28" s="551" t="s">
        <v>228</v>
      </c>
      <c r="CA28" s="552"/>
      <c r="CB28" s="553"/>
      <c r="CC28" s="302" t="s">
        <v>229</v>
      </c>
      <c r="CD28" s="303"/>
      <c r="CE28" s="304"/>
      <c r="CF28" s="568"/>
      <c r="CG28" s="569"/>
      <c r="CH28" s="551" t="s">
        <v>228</v>
      </c>
      <c r="CI28" s="552"/>
      <c r="CJ28" s="553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"&amp;VLOOKUP('TEM-BK-MCUP-CTR'!C31:D31,'1-1Y-2H-3N-BK-CTR-CUP-PRA680'!$B:$Z,7,0)&amp;CHAR(10)&amp;"Chi tiết: "&amp;'1-1Y-2H-3N-BK-CTR-CUP-PRA680'!$V$11&amp;"*"&amp;'1-1Y-2H-3N-BK-CTR-CUP-PRA680'!$W$11</f>
        <v>Pattern: DF3385S/ mnf.-color: NB3385-XBK
Chi tiết: BK-CTR-CUP*7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"&amp;VLOOKUP('TEM-BK-MCUP-CTR'!K31:L31,'1-1Y-2H-3N-BK-CTR-CUP-PRA680'!$B:$Z,7,0)&amp;CHAR(10)&amp;"Chi tiết: "&amp;'1-1Y-2H-3N-BK-CTR-CUP-PRA680'!$V$11&amp;"*"&amp;'1-1Y-2H-3N-BK-CTR-CUP-PRA680'!$W$11</f>
        <v>Pattern: DF3385S/ mnf.-color: NB3385-XBK
Chi tiết: BK-CTR-CUP*7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"&amp;VLOOKUP('TEM-BK-MCUP-CTR'!R31:S31,'1-1Y-2H-3N-BK-CTR-CUP-PRA680'!$B:$Z,7,0)&amp;CHAR(10)&amp;"Chi tiết: "&amp;'1-1Y-2H-3N-BK-CTR-CUP-PRA680'!$V$11&amp;"*"&amp;'1-1Y-2H-3N-BK-CTR-CUP-PRA680'!$W$11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"&amp;VLOOKUP('TEM-BK-MCUP-CTR'!Z31:AA31,'1-1Y-2H-3N-BK-CTR-CUP-PRA680'!$B:$Z,7,0)&amp;CHAR(10)&amp;"Chi tiết: "&amp;'1-1Y-2H-3N-BK-CTR-CUP-PRA680'!$V$11&amp;"*"&amp;'1-1Y-2H-3N-BK-CTR-CUP-PRA680'!$W$11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"&amp;VLOOKUP('TEM-BK-MCUP-CTR'!AG31:AH31,'1-1Y-2H-3N-BK-CTR-CUP-PRA680'!$B:$Z,7,0)&amp;CHAR(10)&amp;"Chi tiết: "&amp;'1-1Y-2H-3N-BK-CTR-CUP-PRA680'!$V$11&amp;"*"&amp;'1-1Y-2H-3N-BK-CTR-CUP-PRA680'!$W$11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"&amp;VLOOKUP('TEM-BK-MCUP-CTR'!AO31:AP31,'1-1Y-2H-3N-BK-CTR-CUP-PRA680'!$B:$Z,7,0)&amp;CHAR(10)&amp;"Chi tiết: "&amp;'1-1Y-2H-3N-BK-CTR-CUP-PRA680'!$V$11&amp;"*"&amp;'1-1Y-2H-3N-BK-CTR-CUP-PRA680'!$W$11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"&amp;VLOOKUP('TEM-BK-MCUP-CTR'!AV31:AW31,'1-1Y-2H-3N-BK-CTR-CUP-PRA680'!$B:$Z,7,0)&amp;CHAR(10)&amp;"Chi tiết: "&amp;'1-1Y-2H-3N-BK-CTR-CUP-PRA680'!$V$11&amp;"*"&amp;'1-1Y-2H-3N-BK-CTR-CUP-PRA680'!$W$11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"&amp;VLOOKUP('TEM-BK-MCUP-CTR'!BD31:BE31,'1-1Y-2H-3N-BK-CTR-CUP-PRA680'!$B:$Z,7,0)&amp;CHAR(10)&amp;"Chi tiết: "&amp;'1-1Y-2H-3N-BK-CTR-CUP-PRA680'!$V$11&amp;"*"&amp;'1-1Y-2H-3N-BK-CTR-CUP-PRA680'!$W$11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"&amp;VLOOKUP('TEM-BK-MCUP-CTR'!BK31:BL31,'1-1Y-2H-3N-BK-CTR-CUP-PRA680'!$B:$Z,7,0)&amp;CHAR(10)&amp;"Chi tiết: "&amp;'1-1Y-2H-3N-BK-CTR-CUP-PRA680'!$V$11&amp;"*"&amp;'1-1Y-2H-3N-BK-CTR-CUP-PRA680'!$W$11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"&amp;VLOOKUP('TEM-BK-MCUP-CTR'!BS31:BT31,'1-1Y-2H-3N-BK-CTR-CUP-PRA680'!$B:$Z,7,0)&amp;CHAR(10)&amp;"Chi tiết: "&amp;'1-1Y-2H-3N-BK-CTR-CUP-PRA680'!$V$11&amp;"*"&amp;'1-1Y-2H-3N-BK-CTR-CUP-PRA680'!$W$11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"&amp;VLOOKUP('TEM-BK-MCUP-CTR'!BZ31:CA31,'1-1Y-2H-3N-BK-CTR-CUP-PRA680'!$B:$Z,7,0)&amp;CHAR(10)&amp;"Chi tiết: "&amp;'1-1Y-2H-3N-BK-CTR-CUP-PRA680'!$V$11&amp;"*"&amp;'1-1Y-2H-3N-BK-CTR-CUP-PRA680'!$W$11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"&amp;VLOOKUP('TEM-BK-MCUP-CTR'!CH31:CI31,'1-1Y-2H-3N-BK-CTR-CUP-PRA680'!$B:$Z,7,0)&amp;CHAR(10)&amp;"Chi tiết: "&amp;'1-1Y-2H-3N-BK-CTR-CUP-PRA680'!$V$11&amp;"*"&amp;'1-1Y-2H-3N-BK-CTR-CUP-PRA680'!$W$11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4">
        <f>VLOOKUP(C31,'1-1Y-2H-3N-BK-CTR-CUP-PRA680'!$B:$Z,2,0)</f>
        <v>722169</v>
      </c>
      <c r="D30" s="565"/>
      <c r="E30" s="315" t="str">
        <f>+$E$3</f>
        <v>BK*4</v>
      </c>
      <c r="F30" s="316"/>
      <c r="G30" s="317" t="s">
        <v>235</v>
      </c>
      <c r="H30" s="318"/>
      <c r="I30" s="313" t="s">
        <v>234</v>
      </c>
      <c r="J30" s="314"/>
      <c r="K30" s="564">
        <f>VLOOKUP(K31,'1-1Y-2H-3N-BK-CTR-CUP-PRA680'!$B:$Z,2,0)</f>
        <v>722179</v>
      </c>
      <c r="L30" s="565"/>
      <c r="M30" s="315" t="str">
        <f>+$E$3</f>
        <v>BK*4</v>
      </c>
      <c r="N30" s="316"/>
      <c r="O30" s="317" t="s">
        <v>235</v>
      </c>
      <c r="P30" s="313" t="s">
        <v>234</v>
      </c>
      <c r="Q30" s="314"/>
      <c r="R30" s="564" t="e">
        <f>VLOOKUP(R31,'1-1Y-2H-3N-BK-CTR-CUP-PRA680'!$B:$Z,2,0)</f>
        <v>#N/A</v>
      </c>
      <c r="S30" s="565"/>
      <c r="T30" s="315" t="str">
        <f>+$E$3</f>
        <v>BK*4</v>
      </c>
      <c r="U30" s="316"/>
      <c r="V30" s="317" t="s">
        <v>235</v>
      </c>
      <c r="W30" s="318"/>
      <c r="X30" s="313" t="s">
        <v>234</v>
      </c>
      <c r="Y30" s="314"/>
      <c r="Z30" s="564" t="e">
        <f>VLOOKUP(Z31,'1-1Y-2H-3N-BK-CTR-CUP-PRA680'!$B:$Z,2,0)</f>
        <v>#N/A</v>
      </c>
      <c r="AA30" s="565"/>
      <c r="AB30" s="315" t="str">
        <f>+$E$3</f>
        <v>BK*4</v>
      </c>
      <c r="AC30" s="316"/>
      <c r="AD30" s="317" t="s">
        <v>235</v>
      </c>
      <c r="AE30" s="313" t="s">
        <v>234</v>
      </c>
      <c r="AF30" s="314"/>
      <c r="AG30" s="564" t="e">
        <f>VLOOKUP(AG31,'1-1Y-2H-3N-BK-CTR-CUP-PRA680'!$B:$Z,2,0)</f>
        <v>#N/A</v>
      </c>
      <c r="AH30" s="565"/>
      <c r="AI30" s="315" t="str">
        <f>+$E$3</f>
        <v>BK*4</v>
      </c>
      <c r="AJ30" s="316"/>
      <c r="AK30" s="317" t="s">
        <v>235</v>
      </c>
      <c r="AL30" s="318"/>
      <c r="AM30" s="313" t="s">
        <v>234</v>
      </c>
      <c r="AN30" s="314"/>
      <c r="AO30" s="564" t="e">
        <f>VLOOKUP(AO31,'1-1Y-2H-3N-BK-CTR-CUP-PRA680'!$B:$Z,2,0)</f>
        <v>#N/A</v>
      </c>
      <c r="AP30" s="565"/>
      <c r="AQ30" s="315" t="str">
        <f>+$E$3</f>
        <v>BK*4</v>
      </c>
      <c r="AR30" s="316"/>
      <c r="AS30" s="317" t="s">
        <v>235</v>
      </c>
      <c r="AT30" s="313" t="s">
        <v>234</v>
      </c>
      <c r="AU30" s="314"/>
      <c r="AV30" s="564" t="e">
        <f>VLOOKUP(AV31,'1-1Y-2H-3N-BK-CTR-CUP-PRA680'!$B:$Z,2,0)</f>
        <v>#N/A</v>
      </c>
      <c r="AW30" s="565"/>
      <c r="AX30" s="315" t="str">
        <f>+$E$3</f>
        <v>BK*4</v>
      </c>
      <c r="AY30" s="316"/>
      <c r="AZ30" s="317" t="s">
        <v>235</v>
      </c>
      <c r="BA30" s="318"/>
      <c r="BB30" s="313" t="s">
        <v>234</v>
      </c>
      <c r="BC30" s="314"/>
      <c r="BD30" s="564" t="e">
        <f>VLOOKUP(BD31,'1-1Y-2H-3N-BK-CTR-CUP-PRA680'!$B:$Z,2,0)</f>
        <v>#N/A</v>
      </c>
      <c r="BE30" s="565"/>
      <c r="BF30" s="315" t="str">
        <f>+$E$3</f>
        <v>BK*4</v>
      </c>
      <c r="BG30" s="316"/>
      <c r="BH30" s="317" t="s">
        <v>235</v>
      </c>
      <c r="BI30" s="313" t="s">
        <v>234</v>
      </c>
      <c r="BJ30" s="314"/>
      <c r="BK30" s="564" t="e">
        <f>VLOOKUP(BK31,'1-1Y-2H-3N-BK-CTR-CUP-PRA680'!$B:$Z,2,0)</f>
        <v>#N/A</v>
      </c>
      <c r="BL30" s="565"/>
      <c r="BM30" s="315" t="str">
        <f>+$E$3</f>
        <v>BK*4</v>
      </c>
      <c r="BN30" s="316"/>
      <c r="BO30" s="317" t="s">
        <v>235</v>
      </c>
      <c r="BP30" s="318"/>
      <c r="BQ30" s="313" t="s">
        <v>234</v>
      </c>
      <c r="BR30" s="314"/>
      <c r="BS30" s="564" t="e">
        <f>VLOOKUP(BS31,'1-1Y-2H-3N-BK-CTR-CUP-PRA680'!$B:$Z,2,0)</f>
        <v>#N/A</v>
      </c>
      <c r="BT30" s="565"/>
      <c r="BU30" s="315" t="str">
        <f>+$E$3</f>
        <v>BK*4</v>
      </c>
      <c r="BV30" s="316"/>
      <c r="BW30" s="317" t="s">
        <v>235</v>
      </c>
      <c r="BX30" s="313" t="s">
        <v>234</v>
      </c>
      <c r="BY30" s="314"/>
      <c r="BZ30" s="564" t="e">
        <f>VLOOKUP(BZ31,'1-1Y-2H-3N-BK-CTR-CUP-PRA680'!$B:$Z,2,0)</f>
        <v>#N/A</v>
      </c>
      <c r="CA30" s="565"/>
      <c r="CB30" s="315" t="str">
        <f>+$E$3</f>
        <v>BK*4</v>
      </c>
      <c r="CC30" s="316"/>
      <c r="CD30" s="317" t="s">
        <v>235</v>
      </c>
      <c r="CE30" s="318"/>
      <c r="CF30" s="313" t="s">
        <v>234</v>
      </c>
      <c r="CG30" s="314"/>
      <c r="CH30" s="564" t="e">
        <f>VLOOKUP(CH31,'1-1Y-2H-3N-BK-CTR-CUP-PRA680'!$B:$Z,2,0)</f>
        <v>#N/A</v>
      </c>
      <c r="CI30" s="565"/>
      <c r="CJ30" s="315" t="str">
        <f>+$E$3</f>
        <v>BK*4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4">
        <f>+INDEX('1-1Y-2H-3N-BK-CTR-CUP-PRA680'!$B:$B,MATCH('TEM-BK-MCUP-CTR'!B29,'1-1Y-2H-3N-BK-CTR-CUP-PRA680'!$AE:$AE,0))</f>
        <v>722170</v>
      </c>
      <c r="D31" s="565"/>
      <c r="E31" s="315" t="str">
        <f>+$E$4</f>
        <v>CTR*1</v>
      </c>
      <c r="F31" s="316"/>
      <c r="G31" s="320"/>
      <c r="H31" s="321"/>
      <c r="I31" s="319" t="s">
        <v>236</v>
      </c>
      <c r="J31" s="314"/>
      <c r="K31" s="564">
        <f>+INDEX('1-1Y-2H-3N-BK-CTR-CUP-PRA680'!$B:$B,MATCH('TEM-BK-MCUP-CTR'!J29,'1-1Y-2H-3N-BK-CTR-CUP-PRA680'!$AE:$AE,0))</f>
        <v>722180</v>
      </c>
      <c r="L31" s="565"/>
      <c r="M31" s="315" t="str">
        <f>+$E$4</f>
        <v>CTR*1</v>
      </c>
      <c r="N31" s="316"/>
      <c r="O31" s="320"/>
      <c r="P31" s="319" t="s">
        <v>236</v>
      </c>
      <c r="Q31" s="314"/>
      <c r="R31" s="564" t="e">
        <f>+INDEX('1-1Y-2H-3N-BK-CTR-CUP-PRA680'!$B:$B,MATCH('TEM-BK-MCUP-CTR'!Q29,'1-1Y-2H-3N-BK-CTR-CUP-PRA680'!$AE:$AE,0))</f>
        <v>#N/A</v>
      </c>
      <c r="S31" s="565"/>
      <c r="T31" s="315" t="str">
        <f>+$E$4</f>
        <v>CTR*1</v>
      </c>
      <c r="U31" s="316"/>
      <c r="V31" s="320"/>
      <c r="W31" s="321"/>
      <c r="X31" s="319" t="s">
        <v>236</v>
      </c>
      <c r="Y31" s="314"/>
      <c r="Z31" s="564" t="e">
        <f>+INDEX('1-1Y-2H-3N-BK-CTR-CUP-PRA680'!$B:$B,MATCH('TEM-BK-MCUP-CTR'!Y29,'1-1Y-2H-3N-BK-CTR-CUP-PRA680'!$AE:$AE,0))</f>
        <v>#N/A</v>
      </c>
      <c r="AA31" s="565"/>
      <c r="AB31" s="315" t="str">
        <f>+$E$4</f>
        <v>CTR*1</v>
      </c>
      <c r="AC31" s="316"/>
      <c r="AD31" s="320"/>
      <c r="AE31" s="319" t="s">
        <v>236</v>
      </c>
      <c r="AF31" s="314"/>
      <c r="AG31" s="564" t="e">
        <f>+INDEX('1-1Y-2H-3N-BK-CTR-CUP-PRA680'!$B:$B,MATCH('TEM-BK-MCUP-CTR'!AF29,'1-1Y-2H-3N-BK-CTR-CUP-PRA680'!$AE:$AE,0))</f>
        <v>#N/A</v>
      </c>
      <c r="AH31" s="565"/>
      <c r="AI31" s="315" t="str">
        <f>+$E$4</f>
        <v>CTR*1</v>
      </c>
      <c r="AJ31" s="316"/>
      <c r="AK31" s="320"/>
      <c r="AL31" s="321"/>
      <c r="AM31" s="319" t="s">
        <v>236</v>
      </c>
      <c r="AN31" s="314"/>
      <c r="AO31" s="564" t="e">
        <f>+INDEX('1-1Y-2H-3N-BK-CTR-CUP-PRA680'!$B:$B,MATCH('TEM-BK-MCUP-CTR'!AN29,'1-1Y-2H-3N-BK-CTR-CUP-PRA680'!$AE:$AE,0))</f>
        <v>#N/A</v>
      </c>
      <c r="AP31" s="565"/>
      <c r="AQ31" s="315" t="str">
        <f>+$E$4</f>
        <v>CTR*1</v>
      </c>
      <c r="AR31" s="316"/>
      <c r="AS31" s="320"/>
      <c r="AT31" s="319" t="s">
        <v>236</v>
      </c>
      <c r="AU31" s="314"/>
      <c r="AV31" s="564" t="e">
        <f>+INDEX('1-1Y-2H-3N-BK-CTR-CUP-PRA680'!$B:$B,MATCH('TEM-BK-MCUP-CTR'!AU29,'1-1Y-2H-3N-BK-CTR-CUP-PRA680'!$AE:$AE,0))</f>
        <v>#N/A</v>
      </c>
      <c r="AW31" s="565"/>
      <c r="AX31" s="315" t="str">
        <f>+$E$4</f>
        <v>CTR*1</v>
      </c>
      <c r="AY31" s="316"/>
      <c r="AZ31" s="320"/>
      <c r="BA31" s="321"/>
      <c r="BB31" s="319" t="s">
        <v>236</v>
      </c>
      <c r="BC31" s="314"/>
      <c r="BD31" s="564" t="e">
        <f>+INDEX('1-1Y-2H-3N-BK-CTR-CUP-PRA680'!$B:$B,MATCH('TEM-BK-MCUP-CTR'!BC29,'1-1Y-2H-3N-BK-CTR-CUP-PRA680'!$AE:$AE,0))</f>
        <v>#N/A</v>
      </c>
      <c r="BE31" s="565"/>
      <c r="BF31" s="315" t="str">
        <f>+$E$4</f>
        <v>CTR*1</v>
      </c>
      <c r="BG31" s="316"/>
      <c r="BH31" s="320"/>
      <c r="BI31" s="319" t="s">
        <v>236</v>
      </c>
      <c r="BJ31" s="314"/>
      <c r="BK31" s="564" t="e">
        <f>+INDEX('1-1Y-2H-3N-BK-CTR-CUP-PRA680'!$B:$B,MATCH('TEM-BK-MCUP-CTR'!BJ29,'1-1Y-2H-3N-BK-CTR-CUP-PRA680'!$AE:$AE,0))</f>
        <v>#N/A</v>
      </c>
      <c r="BL31" s="565"/>
      <c r="BM31" s="315" t="str">
        <f>+$E$4</f>
        <v>CTR*1</v>
      </c>
      <c r="BN31" s="316"/>
      <c r="BO31" s="320"/>
      <c r="BP31" s="321"/>
      <c r="BQ31" s="319" t="s">
        <v>236</v>
      </c>
      <c r="BR31" s="314"/>
      <c r="BS31" s="564" t="e">
        <f>+INDEX('1-1Y-2H-3N-BK-CTR-CUP-PRA680'!$B:$B,MATCH('TEM-BK-MCUP-CTR'!BR29,'1-1Y-2H-3N-BK-CTR-CUP-PRA680'!$AE:$AE,0))</f>
        <v>#N/A</v>
      </c>
      <c r="BT31" s="565"/>
      <c r="BU31" s="315" t="str">
        <f>+$E$4</f>
        <v>CTR*1</v>
      </c>
      <c r="BV31" s="316"/>
      <c r="BW31" s="320"/>
      <c r="BX31" s="319" t="s">
        <v>236</v>
      </c>
      <c r="BY31" s="314"/>
      <c r="BZ31" s="564" t="e">
        <f>+INDEX('1-1Y-2H-3N-BK-CTR-CUP-PRA680'!$B:$B,MATCH('TEM-BK-MCUP-CTR'!BY29,'1-1Y-2H-3N-BK-CTR-CUP-PRA680'!$AE:$AE,0))</f>
        <v>#N/A</v>
      </c>
      <c r="CA31" s="565"/>
      <c r="CB31" s="315" t="str">
        <f>+$E$4</f>
        <v>CTR*1</v>
      </c>
      <c r="CC31" s="316"/>
      <c r="CD31" s="320"/>
      <c r="CE31" s="321"/>
      <c r="CF31" s="319" t="s">
        <v>236</v>
      </c>
      <c r="CG31" s="314"/>
      <c r="CH31" s="564" t="e">
        <f>+INDEX('1-1Y-2H-3N-BK-CTR-CUP-PRA680'!$B:$B,MATCH('TEM-BK-MCUP-CTR'!CG29,'1-1Y-2H-3N-BK-CTR-CUP-PRA680'!$AE:$AE,0))</f>
        <v>#N/A</v>
      </c>
      <c r="CI31" s="565"/>
      <c r="CJ31" s="315" t="str">
        <f>+$E$4</f>
        <v>CTR*1</v>
      </c>
      <c r="CK31" s="316"/>
      <c r="CL31" s="320"/>
    </row>
    <row r="32" spans="1:90" s="326" customFormat="1" ht="120.75" customHeight="1">
      <c r="A32" s="563" t="s">
        <v>237</v>
      </c>
      <c r="B32" s="563"/>
      <c r="C32" s="322" t="str">
        <f>VLOOKUP(C31,'1-1Y-2H-3N-BK-CTR-CUP-PRA680'!$B:$Z,8,0)</f>
        <v>TRA680-ZCA</v>
      </c>
      <c r="D32" s="323" t="str">
        <f>+"Tổng: "&amp;ROUNDUP(VLOOKUP(C31,'1-1Y-2H-3N-BK-CTR-CUP-PRA680'!$B:$Z,5,0),2)&amp;" dz"</f>
        <v>Tổng: 27 dz</v>
      </c>
      <c r="E32" s="315" t="str">
        <f>+$E$5</f>
        <v>CUP*2</v>
      </c>
      <c r="F32" s="316"/>
      <c r="G32" s="324" t="s">
        <v>238</v>
      </c>
      <c r="H32" s="325"/>
      <c r="I32" s="563" t="s">
        <v>237</v>
      </c>
      <c r="J32" s="563"/>
      <c r="K32" s="322" t="str">
        <f>VLOOKUP(K31,'1-1Y-2H-3N-BK-CTR-CUP-PRA680'!$B:$Z,8,0)</f>
        <v>TRA680-ZCA</v>
      </c>
      <c r="L32" s="323" t="str">
        <f>+"Tổng: "&amp;ROUNDUP(VLOOKUP(K31,'1-1Y-2H-3N-BK-CTR-CUP-PRA680'!$B:$Z,5,0),2)&amp;" dz"</f>
        <v>Tổng: 33 dz</v>
      </c>
      <c r="M32" s="315" t="str">
        <f>+$E$5</f>
        <v>CUP*2</v>
      </c>
      <c r="N32" s="316"/>
      <c r="O32" s="324" t="s">
        <v>238</v>
      </c>
      <c r="P32" s="563" t="s">
        <v>237</v>
      </c>
      <c r="Q32" s="563"/>
      <c r="R32" s="322" t="e">
        <f>VLOOKUP(R31,'1-1Y-2H-3N-BK-CTR-CUP-PRA680'!$B:$Z,8,0)</f>
        <v>#N/A</v>
      </c>
      <c r="S32" s="323" t="e">
        <f>+"Tổng: "&amp;ROUNDUP(VLOOKUP(R31,'1-1Y-2H-3N-BK-CTR-CUP-PRA680'!$B:$Z,5,0),2)&amp;" dz"</f>
        <v>#N/A</v>
      </c>
      <c r="T32" s="315" t="str">
        <f>+$E$5</f>
        <v>CUP*2</v>
      </c>
      <c r="U32" s="316"/>
      <c r="V32" s="324" t="s">
        <v>238</v>
      </c>
      <c r="W32" s="325"/>
      <c r="X32" s="563" t="s">
        <v>237</v>
      </c>
      <c r="Y32" s="563"/>
      <c r="Z32" s="322" t="e">
        <f>VLOOKUP(Z31,'1-1Y-2H-3N-BK-CTR-CUP-PRA680'!$B:$Z,8,0)</f>
        <v>#N/A</v>
      </c>
      <c r="AA32" s="323" t="e">
        <f>+"Tổng: "&amp;ROUNDUP(VLOOKUP(Z31,'1-1Y-2H-3N-BK-CTR-CUP-PRA680'!$B:$Z,5,0),2)&amp;" dz"</f>
        <v>#N/A</v>
      </c>
      <c r="AB32" s="315" t="str">
        <f>+$E$5</f>
        <v>CUP*2</v>
      </c>
      <c r="AC32" s="316"/>
      <c r="AD32" s="324" t="s">
        <v>238</v>
      </c>
      <c r="AE32" s="563" t="s">
        <v>237</v>
      </c>
      <c r="AF32" s="563"/>
      <c r="AG32" s="322" t="e">
        <f>VLOOKUP(AG31,'1-1Y-2H-3N-BK-CTR-CUP-PRA680'!$B:$Z,8,0)</f>
        <v>#N/A</v>
      </c>
      <c r="AH32" s="323" t="e">
        <f>+"Tổng: "&amp;ROUNDUP(VLOOKUP(AG31,'1-1Y-2H-3N-BK-CTR-CUP-PRA680'!$B:$Z,5,0),2)&amp;" dz"</f>
        <v>#N/A</v>
      </c>
      <c r="AI32" s="315" t="str">
        <f>+$E$5</f>
        <v>CUP*2</v>
      </c>
      <c r="AJ32" s="316"/>
      <c r="AK32" s="324" t="s">
        <v>238</v>
      </c>
      <c r="AL32" s="325"/>
      <c r="AM32" s="563" t="s">
        <v>237</v>
      </c>
      <c r="AN32" s="563"/>
      <c r="AO32" s="322" t="e">
        <f>VLOOKUP(AO31,'1-1Y-2H-3N-BK-CTR-CUP-PRA680'!$B:$Z,8,0)</f>
        <v>#N/A</v>
      </c>
      <c r="AP32" s="323" t="e">
        <f>+"Tổng: "&amp;ROUNDUP(VLOOKUP(AO31,'1-1Y-2H-3N-BK-CTR-CUP-PRA680'!$B:$Z,5,0),2)&amp;" dz"</f>
        <v>#N/A</v>
      </c>
      <c r="AQ32" s="315" t="str">
        <f>+$E$5</f>
        <v>CUP*2</v>
      </c>
      <c r="AR32" s="316"/>
      <c r="AS32" s="324" t="s">
        <v>238</v>
      </c>
      <c r="AT32" s="563" t="s">
        <v>237</v>
      </c>
      <c r="AU32" s="563"/>
      <c r="AV32" s="322" t="e">
        <f>VLOOKUP(AV31,'1-1Y-2H-3N-BK-CTR-CUP-PRA680'!$B:$Z,8,0)</f>
        <v>#N/A</v>
      </c>
      <c r="AW32" s="323" t="e">
        <f>+"Tổng: "&amp;ROUNDUP(VLOOKUP(AV31,'1-1Y-2H-3N-BK-CTR-CUP-PRA680'!$B:$Z,5,0),2)&amp;" dz"</f>
        <v>#N/A</v>
      </c>
      <c r="AX32" s="315" t="str">
        <f>+$E$5</f>
        <v>CUP*2</v>
      </c>
      <c r="AY32" s="316"/>
      <c r="AZ32" s="324" t="s">
        <v>238</v>
      </c>
      <c r="BA32" s="325"/>
      <c r="BB32" s="563" t="s">
        <v>237</v>
      </c>
      <c r="BC32" s="563"/>
      <c r="BD32" s="322" t="e">
        <f>VLOOKUP(BD31,'1-1Y-2H-3N-BK-CTR-CUP-PRA680'!$B:$Z,8,0)</f>
        <v>#N/A</v>
      </c>
      <c r="BE32" s="323" t="e">
        <f>+"Tổng: "&amp;ROUNDUP(VLOOKUP(BD31,'1-1Y-2H-3N-BK-CTR-CUP-PRA680'!$B:$Z,5,0),2)&amp;" dz"</f>
        <v>#N/A</v>
      </c>
      <c r="BF32" s="315" t="str">
        <f>+$E$5</f>
        <v>CUP*2</v>
      </c>
      <c r="BG32" s="316"/>
      <c r="BH32" s="324" t="s">
        <v>238</v>
      </c>
      <c r="BI32" s="563" t="s">
        <v>237</v>
      </c>
      <c r="BJ32" s="563"/>
      <c r="BK32" s="322" t="e">
        <f>VLOOKUP(BK31,'1-1Y-2H-3N-BK-CTR-CUP-PRA680'!$B:$Z,8,0)</f>
        <v>#N/A</v>
      </c>
      <c r="BL32" s="323" t="e">
        <f>+"Tổng: "&amp;ROUNDUP(VLOOKUP(BK31,'1-1Y-2H-3N-BK-CTR-CUP-PRA680'!$B:$Z,5,0),2)&amp;" dz"</f>
        <v>#N/A</v>
      </c>
      <c r="BM32" s="315" t="str">
        <f>+$E$5</f>
        <v>CUP*2</v>
      </c>
      <c r="BN32" s="316"/>
      <c r="BO32" s="324" t="s">
        <v>238</v>
      </c>
      <c r="BP32" s="325"/>
      <c r="BQ32" s="563" t="s">
        <v>237</v>
      </c>
      <c r="BR32" s="563"/>
      <c r="BS32" s="322" t="e">
        <f>VLOOKUP(BS31,'1-1Y-2H-3N-BK-CTR-CUP-PRA680'!$B:$Z,8,0)</f>
        <v>#N/A</v>
      </c>
      <c r="BT32" s="323" t="e">
        <f>+"Tổng: "&amp;ROUNDUP(VLOOKUP(BS31,'1-1Y-2H-3N-BK-CTR-CUP-PRA680'!$B:$Z,5,0),2)&amp;" dz"</f>
        <v>#N/A</v>
      </c>
      <c r="BU32" s="315" t="str">
        <f>+$E$5</f>
        <v>CUP*2</v>
      </c>
      <c r="BV32" s="316"/>
      <c r="BW32" s="324" t="s">
        <v>238</v>
      </c>
      <c r="BX32" s="563" t="s">
        <v>237</v>
      </c>
      <c r="BY32" s="563"/>
      <c r="BZ32" s="322" t="e">
        <f>VLOOKUP(BZ31,'1-1Y-2H-3N-BK-CTR-CUP-PRA680'!$B:$Z,8,0)</f>
        <v>#N/A</v>
      </c>
      <c r="CA32" s="323" t="e">
        <f>+"Tổng: "&amp;ROUNDUP(VLOOKUP(BZ31,'1-1Y-2H-3N-BK-CTR-CUP-PRA680'!$B:$Z,5,0),2)&amp;" dz"</f>
        <v>#N/A</v>
      </c>
      <c r="CB32" s="315" t="str">
        <f>+$E$5</f>
        <v>CUP*2</v>
      </c>
      <c r="CC32" s="316"/>
      <c r="CD32" s="324" t="s">
        <v>238</v>
      </c>
      <c r="CE32" s="325"/>
      <c r="CF32" s="563" t="s">
        <v>237</v>
      </c>
      <c r="CG32" s="563"/>
      <c r="CH32" s="322" t="e">
        <f>VLOOKUP(CH31,'1-1Y-2H-3N-BK-CTR-CUP-PRA680'!$B:$Z,8,0)</f>
        <v>#N/A</v>
      </c>
      <c r="CI32" s="323" t="e">
        <f>+"Tổng: "&amp;ROUNDUP(VLOOKUP(CH31,'1-1Y-2H-3N-BK-CTR-CUP-PRA680'!$B:$Z,5,0),2)&amp;" dz"</f>
        <v>#N/A</v>
      </c>
      <c r="CJ32" s="315" t="str">
        <f>+$E$5</f>
        <v>CUP*2</v>
      </c>
      <c r="CK32" s="316"/>
      <c r="CL32" s="324" t="s">
        <v>238</v>
      </c>
    </row>
    <row r="33" spans="1:90" ht="54.75" customHeight="1">
      <c r="A33" s="563" t="s">
        <v>239</v>
      </c>
      <c r="B33" s="563"/>
      <c r="C33" s="327" t="str">
        <f>VLOOKUP(C31,'1-1Y-2H-3N-BK-CTR-CUP-PRA680'!$B:$Z,3,0)&amp;IFERROR(" ("&amp;VLOOKUP(C31,'1-1Y-2H-3N-BK-CTR-CUP-PRA680'!$B:$Z,4,0)&amp;")","")</f>
        <v>38D (38D )</v>
      </c>
      <c r="D33" s="328"/>
      <c r="E33" s="315">
        <f>+$E$6</f>
        <v>0</v>
      </c>
      <c r="F33" s="316"/>
      <c r="G33" s="324"/>
      <c r="H33" s="325"/>
      <c r="I33" s="563" t="s">
        <v>239</v>
      </c>
      <c r="J33" s="563"/>
      <c r="K33" s="327" t="str">
        <f>VLOOKUP(K31,'1-1Y-2H-3N-BK-CTR-CUP-PRA680'!$B:$Z,3,0)&amp;IFERROR(" ("&amp;VLOOKUP(K31,'1-1Y-2H-3N-BK-CTR-CUP-PRA680'!$B:$Z,4,0)&amp;")","")</f>
        <v>38DD (38DD)</v>
      </c>
      <c r="L33" s="328"/>
      <c r="M33" s="315">
        <f>+$E$6</f>
        <v>0</v>
      </c>
      <c r="N33" s="316"/>
      <c r="O33" s="324"/>
      <c r="P33" s="563" t="s">
        <v>239</v>
      </c>
      <c r="Q33" s="563"/>
      <c r="R33" s="327" t="e">
        <f>VLOOKUP(R31,'1-1Y-2H-3N-BK-CTR-CUP-PRA680'!$B:$Z,3,0)&amp;IFERROR(" ("&amp;VLOOKUP(R31,'1-1Y-2H-3N-BK-CTR-CUP-PRA680'!$B:$Z,4,0)&amp;")","")</f>
        <v>#N/A</v>
      </c>
      <c r="S33" s="328"/>
      <c r="T33" s="315">
        <f>+$E$6</f>
        <v>0</v>
      </c>
      <c r="U33" s="316"/>
      <c r="V33" s="324"/>
      <c r="W33" s="325"/>
      <c r="X33" s="563" t="s">
        <v>239</v>
      </c>
      <c r="Y33" s="563"/>
      <c r="Z33" s="327" t="e">
        <f>VLOOKUP(Z31,'1-1Y-2H-3N-BK-CTR-CUP-PRA680'!$B:$Z,3,0)&amp;IFERROR(" ("&amp;VLOOKUP(Z31,'1-1Y-2H-3N-BK-CTR-CUP-PRA680'!$B:$Z,4,0)&amp;")","")</f>
        <v>#N/A</v>
      </c>
      <c r="AA33" s="328"/>
      <c r="AB33" s="315">
        <f>+$E$6</f>
        <v>0</v>
      </c>
      <c r="AC33" s="316"/>
      <c r="AD33" s="324"/>
      <c r="AE33" s="563" t="s">
        <v>239</v>
      </c>
      <c r="AF33" s="563"/>
      <c r="AG33" s="327" t="e">
        <f>VLOOKUP(AG31,'1-1Y-2H-3N-BK-CTR-CUP-PRA680'!$B:$Z,3,0)&amp;IFERROR(" ("&amp;VLOOKUP(AG31,'1-1Y-2H-3N-BK-CTR-CUP-PRA680'!$B:$Z,4,0)&amp;")","")</f>
        <v>#N/A</v>
      </c>
      <c r="AH33" s="328"/>
      <c r="AI33" s="315">
        <f>+$E$6</f>
        <v>0</v>
      </c>
      <c r="AJ33" s="316"/>
      <c r="AK33" s="324"/>
      <c r="AL33" s="325"/>
      <c r="AM33" s="563" t="s">
        <v>239</v>
      </c>
      <c r="AN33" s="563"/>
      <c r="AO33" s="327" t="e">
        <f>VLOOKUP(AO31,'1-1Y-2H-3N-BK-CTR-CUP-PRA680'!$B:$Z,3,0)&amp;IFERROR(" ("&amp;VLOOKUP(AO31,'1-1Y-2H-3N-BK-CTR-CUP-PRA680'!$B:$Z,4,0)&amp;")","")</f>
        <v>#N/A</v>
      </c>
      <c r="AP33" s="328"/>
      <c r="AQ33" s="315">
        <f>+$E$6</f>
        <v>0</v>
      </c>
      <c r="AR33" s="316"/>
      <c r="AS33" s="324"/>
      <c r="AT33" s="563" t="s">
        <v>239</v>
      </c>
      <c r="AU33" s="563"/>
      <c r="AV33" s="327" t="e">
        <f>VLOOKUP(AV31,'1-1Y-2H-3N-BK-CTR-CUP-PRA680'!$B:$Z,3,0)&amp;IFERROR(" ("&amp;VLOOKUP(AV31,'1-1Y-2H-3N-BK-CTR-CUP-PRA680'!$B:$Z,4,0)&amp;")","")</f>
        <v>#N/A</v>
      </c>
      <c r="AW33" s="328"/>
      <c r="AX33" s="315">
        <f>+$E$6</f>
        <v>0</v>
      </c>
      <c r="AY33" s="316"/>
      <c r="AZ33" s="324"/>
      <c r="BA33" s="325"/>
      <c r="BB33" s="563" t="s">
        <v>239</v>
      </c>
      <c r="BC33" s="563"/>
      <c r="BD33" s="327" t="e">
        <f>VLOOKUP(BD31,'1-1Y-2H-3N-BK-CTR-CUP-PRA680'!$B:$Z,3,0)&amp;IFERROR(" ("&amp;VLOOKUP(BD31,'1-1Y-2H-3N-BK-CTR-CUP-PRA680'!$B:$Z,4,0)&amp;")","")</f>
        <v>#N/A</v>
      </c>
      <c r="BE33" s="328"/>
      <c r="BF33" s="315">
        <f>+$E$6</f>
        <v>0</v>
      </c>
      <c r="BG33" s="316"/>
      <c r="BH33" s="324"/>
      <c r="BI33" s="563" t="s">
        <v>239</v>
      </c>
      <c r="BJ33" s="563"/>
      <c r="BK33" s="327" t="e">
        <f>VLOOKUP(BK31,'1-1Y-2H-3N-BK-CTR-CUP-PRA680'!$B:$Z,3,0)&amp;IFERROR(" ("&amp;VLOOKUP(BK31,'1-1Y-2H-3N-BK-CTR-CUP-PRA680'!$B:$Z,4,0)&amp;")","")</f>
        <v>#N/A</v>
      </c>
      <c r="BL33" s="328"/>
      <c r="BM33" s="315">
        <f>+$E$6</f>
        <v>0</v>
      </c>
      <c r="BN33" s="316"/>
      <c r="BO33" s="324"/>
      <c r="BP33" s="325"/>
      <c r="BQ33" s="563" t="s">
        <v>239</v>
      </c>
      <c r="BR33" s="563"/>
      <c r="BS33" s="327" t="e">
        <f>VLOOKUP(BS31,'1-1Y-2H-3N-BK-CTR-CUP-PRA680'!$B:$Z,3,0)&amp;IFERROR(" ("&amp;VLOOKUP(BS31,'1-1Y-2H-3N-BK-CTR-CUP-PRA680'!$B:$Z,4,0)&amp;")","")</f>
        <v>#N/A</v>
      </c>
      <c r="BT33" s="328"/>
      <c r="BU33" s="315">
        <f>+$E$6</f>
        <v>0</v>
      </c>
      <c r="BV33" s="316"/>
      <c r="BW33" s="324"/>
      <c r="BX33" s="563" t="s">
        <v>239</v>
      </c>
      <c r="BY33" s="563"/>
      <c r="BZ33" s="327" t="e">
        <f>VLOOKUP(BZ31,'1-1Y-2H-3N-BK-CTR-CUP-PRA680'!$B:$Z,3,0)&amp;IFERROR(" ("&amp;VLOOKUP(BZ31,'1-1Y-2H-3N-BK-CTR-CUP-PRA680'!$B:$Z,4,0)&amp;")","")</f>
        <v>#N/A</v>
      </c>
      <c r="CA33" s="328"/>
      <c r="CB33" s="315">
        <f>+$E$6</f>
        <v>0</v>
      </c>
      <c r="CC33" s="316"/>
      <c r="CD33" s="324"/>
      <c r="CE33" s="325"/>
      <c r="CF33" s="563" t="s">
        <v>239</v>
      </c>
      <c r="CG33" s="563"/>
      <c r="CH33" s="327" t="e">
        <f>VLOOKUP(CH31,'1-1Y-2H-3N-BK-CTR-CUP-PRA680'!$B:$Z,3,0)&amp;IFERROR(" ("&amp;VLOOKUP(CH31,'1-1Y-2H-3N-BK-CTR-CUP-PRA680'!$B:$Z,4,0)&amp;")","")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1" t="s">
        <v>240</v>
      </c>
      <c r="B34" s="562"/>
      <c r="C34" s="329" t="str">
        <f>VLOOKUP(C31,'1-1Y-2H-3N-BK-CTR-CUP-PRA680'!$B:$Z,12,0)&amp;"BỘ"</f>
        <v>9BỘ</v>
      </c>
      <c r="D34" s="330" t="str">
        <f>ROUNDUP(VLOOKUP(C31,'1-1Y-2H-3N-BK-CTR-CUP-PRA680'!$B:$Z,5,0),1)&amp;" DZ"</f>
        <v>27 DZ</v>
      </c>
      <c r="E34" s="315">
        <f>+$E$7</f>
        <v>0</v>
      </c>
      <c r="F34" s="316"/>
      <c r="G34" s="331"/>
      <c r="H34" s="332"/>
      <c r="I34" s="561" t="s">
        <v>240</v>
      </c>
      <c r="J34" s="562"/>
      <c r="K34" s="329" t="str">
        <f>VLOOKUP(K31,'1-1Y-2H-3N-BK-CTR-CUP-PRA680'!$B:$Z,12,0)&amp;"BỘ"</f>
        <v>11BỘ</v>
      </c>
      <c r="L34" s="330" t="str">
        <f>ROUNDUP(VLOOKUP(K31,'1-1Y-2H-3N-BK-CTR-CUP-PRA680'!$B:$Z,5,0),1)&amp;" DZ"</f>
        <v>33 DZ</v>
      </c>
      <c r="M34" s="315">
        <f>+$E$7</f>
        <v>0</v>
      </c>
      <c r="N34" s="316"/>
      <c r="O34" s="331"/>
      <c r="P34" s="561" t="s">
        <v>240</v>
      </c>
      <c r="Q34" s="562"/>
      <c r="R34" s="329" t="e">
        <f>VLOOKUP(R31,'1-1Y-2H-3N-BK-CTR-CUP-PRA680'!$B:$Z,12,0)&amp;"BỘ"</f>
        <v>#N/A</v>
      </c>
      <c r="S34" s="330" t="e">
        <f>ROUNDUP(VLOOKUP(R31,'1-1Y-2H-3N-BK-CTR-CUP-PRA680'!$B:$Z,5,0),1)&amp;" DZ"</f>
        <v>#N/A</v>
      </c>
      <c r="T34" s="315">
        <f>+$E$7</f>
        <v>0</v>
      </c>
      <c r="U34" s="316"/>
      <c r="V34" s="331"/>
      <c r="W34" s="332"/>
      <c r="X34" s="561" t="s">
        <v>240</v>
      </c>
      <c r="Y34" s="562"/>
      <c r="Z34" s="329" t="e">
        <f>VLOOKUP(Z31,'1-1Y-2H-3N-BK-CTR-CUP-PRA680'!$B:$Z,12,0)&amp;"BỘ"</f>
        <v>#N/A</v>
      </c>
      <c r="AA34" s="330" t="e">
        <f>ROUNDUP(VLOOKUP(Z31,'1-1Y-2H-3N-BK-CTR-CUP-PRA680'!$B:$Z,5,0),1)&amp;" DZ"</f>
        <v>#N/A</v>
      </c>
      <c r="AB34" s="315">
        <f>+$E$7</f>
        <v>0</v>
      </c>
      <c r="AC34" s="316"/>
      <c r="AD34" s="331"/>
      <c r="AE34" s="561" t="s">
        <v>240</v>
      </c>
      <c r="AF34" s="562"/>
      <c r="AG34" s="329" t="e">
        <f>VLOOKUP(AG31,'1-1Y-2H-3N-BK-CTR-CUP-PRA680'!$B:$Z,12,0)&amp;"BỘ"</f>
        <v>#N/A</v>
      </c>
      <c r="AH34" s="330" t="e">
        <f>ROUNDUP(VLOOKUP(AG31,'1-1Y-2H-3N-BK-CTR-CUP-PRA680'!$B:$Z,5,0),1)&amp;" DZ"</f>
        <v>#N/A</v>
      </c>
      <c r="AI34" s="315">
        <f>+$E$7</f>
        <v>0</v>
      </c>
      <c r="AJ34" s="316"/>
      <c r="AK34" s="331"/>
      <c r="AL34" s="332"/>
      <c r="AM34" s="561" t="s">
        <v>240</v>
      </c>
      <c r="AN34" s="562"/>
      <c r="AO34" s="329" t="e">
        <f>VLOOKUP(AO31,'1-1Y-2H-3N-BK-CTR-CUP-PRA680'!$B:$Z,12,0)&amp;"BỘ"</f>
        <v>#N/A</v>
      </c>
      <c r="AP34" s="330" t="e">
        <f>ROUNDUP(VLOOKUP(AO31,'1-1Y-2H-3N-BK-CTR-CUP-PRA680'!$B:$Z,5,0),1)&amp;" DZ"</f>
        <v>#N/A</v>
      </c>
      <c r="AQ34" s="315">
        <f>+$E$7</f>
        <v>0</v>
      </c>
      <c r="AR34" s="316"/>
      <c r="AS34" s="331"/>
      <c r="AT34" s="561" t="s">
        <v>240</v>
      </c>
      <c r="AU34" s="562"/>
      <c r="AV34" s="329" t="e">
        <f>VLOOKUP(AV31,'1-1Y-2H-3N-BK-CTR-CUP-PRA680'!$B:$Z,12,0)&amp;"BỘ"</f>
        <v>#N/A</v>
      </c>
      <c r="AW34" s="330" t="e">
        <f>ROUNDUP(VLOOKUP(AV31,'1-1Y-2H-3N-BK-CTR-CUP-PRA680'!$B:$Z,5,0),1)&amp;" DZ"</f>
        <v>#N/A</v>
      </c>
      <c r="AX34" s="315">
        <f>+$E$7</f>
        <v>0</v>
      </c>
      <c r="AY34" s="316"/>
      <c r="AZ34" s="331"/>
      <c r="BA34" s="332"/>
      <c r="BB34" s="561" t="s">
        <v>240</v>
      </c>
      <c r="BC34" s="562"/>
      <c r="BD34" s="329" t="e">
        <f>VLOOKUP(BD31,'1-1Y-2H-3N-BK-CTR-CUP-PRA680'!$B:$Z,12,0)&amp;"BỘ"</f>
        <v>#N/A</v>
      </c>
      <c r="BE34" s="330" t="e">
        <f>ROUNDUP(VLOOKUP(BD31,'1-1Y-2H-3N-BK-CTR-CUP-PRA680'!$B:$Z,5,0),1)&amp;" DZ"</f>
        <v>#N/A</v>
      </c>
      <c r="BF34" s="315">
        <f>+$E$7</f>
        <v>0</v>
      </c>
      <c r="BG34" s="316"/>
      <c r="BH34" s="331"/>
      <c r="BI34" s="561" t="s">
        <v>240</v>
      </c>
      <c r="BJ34" s="562"/>
      <c r="BK34" s="329" t="e">
        <f>VLOOKUP(BK31,'1-1Y-2H-3N-BK-CTR-CUP-PRA680'!$B:$Z,12,0)&amp;"BỘ"</f>
        <v>#N/A</v>
      </c>
      <c r="BL34" s="330" t="e">
        <f>ROUNDUP(VLOOKUP(BK31,'1-1Y-2H-3N-BK-CTR-CUP-PRA680'!$B:$Z,5,0),1)&amp;" DZ"</f>
        <v>#N/A</v>
      </c>
      <c r="BM34" s="315">
        <f>+$E$7</f>
        <v>0</v>
      </c>
      <c r="BN34" s="316"/>
      <c r="BO34" s="331"/>
      <c r="BP34" s="332"/>
      <c r="BQ34" s="561" t="s">
        <v>240</v>
      </c>
      <c r="BR34" s="562"/>
      <c r="BS34" s="329" t="e">
        <f>VLOOKUP(BS31,'1-1Y-2H-3N-BK-CTR-CUP-PRA680'!$B:$Z,12,0)&amp;"BỘ"</f>
        <v>#N/A</v>
      </c>
      <c r="BT34" s="330" t="e">
        <f>ROUNDUP(VLOOKUP(BS31,'1-1Y-2H-3N-BK-CTR-CUP-PRA680'!$B:$Z,5,0),1)&amp;" DZ"</f>
        <v>#N/A</v>
      </c>
      <c r="BU34" s="315">
        <f>+$E$7</f>
        <v>0</v>
      </c>
      <c r="BV34" s="316"/>
      <c r="BW34" s="331"/>
      <c r="BX34" s="561" t="s">
        <v>240</v>
      </c>
      <c r="BY34" s="562"/>
      <c r="BZ34" s="329" t="e">
        <f>VLOOKUP(BZ31,'1-1Y-2H-3N-BK-CTR-CUP-PRA680'!$B:$Z,12,0)&amp;"BỘ"</f>
        <v>#N/A</v>
      </c>
      <c r="CA34" s="330" t="e">
        <f>ROUNDUP(VLOOKUP(BZ31,'1-1Y-2H-3N-BK-CTR-CUP-PRA680'!$B:$Z,5,0),1)&amp;" DZ"</f>
        <v>#N/A</v>
      </c>
      <c r="CB34" s="315">
        <f>+$E$7</f>
        <v>0</v>
      </c>
      <c r="CC34" s="316"/>
      <c r="CD34" s="331"/>
      <c r="CE34" s="332"/>
      <c r="CF34" s="561" t="s">
        <v>240</v>
      </c>
      <c r="CG34" s="562"/>
      <c r="CH34" s="329" t="e">
        <f>VLOOKUP(CH31,'1-1Y-2H-3N-BK-CTR-CUP-PRA680'!$B:$Z,12,0)&amp;"BỘ"</f>
        <v>#N/A</v>
      </c>
      <c r="CI34" s="330" t="e">
        <f>ROUNDUP(VLOOKUP(CH31,'1-1Y-2H-3N-BK-CTR-CUP-PRA680'!$B:$Z,5,0),1)&amp;"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333" t="s">
        <v>241</v>
      </c>
      <c r="B35" s="334"/>
      <c r="C35" s="559" t="str">
        <f>+VLOOKUP(C31,'1-1Y-2H-3N-BK-CTR-CUP-PRA680'!$B:$Z,13,0)</f>
        <v>2202006US-BK-CTR-CUP1</v>
      </c>
      <c r="D35" s="560"/>
      <c r="E35" s="315">
        <f>+$E$8</f>
        <v>0</v>
      </c>
      <c r="F35" s="316"/>
      <c r="G35" s="324"/>
      <c r="H35" s="335"/>
      <c r="I35" s="333" t="s">
        <v>241</v>
      </c>
      <c r="J35" s="334"/>
      <c r="K35" s="559" t="str">
        <f>+VLOOKUP(K31,'1-1Y-2H-3N-BK-CTR-CUP-PRA680'!$B:$Z,13,0)</f>
        <v>2202006US-BK-CTR-CUP1</v>
      </c>
      <c r="L35" s="560"/>
      <c r="M35" s="315">
        <f>+$E$8</f>
        <v>0</v>
      </c>
      <c r="N35" s="316"/>
      <c r="O35" s="324"/>
      <c r="P35" s="333" t="s">
        <v>241</v>
      </c>
      <c r="Q35" s="334"/>
      <c r="R35" s="559" t="e">
        <f>+VLOOKUP(R31,'1-1Y-2H-3N-BK-CTR-CUP-PRA680'!$B:$Z,13,0)</f>
        <v>#N/A</v>
      </c>
      <c r="S35" s="560"/>
      <c r="T35" s="315">
        <f>+$E$8</f>
        <v>0</v>
      </c>
      <c r="U35" s="316"/>
      <c r="V35" s="324"/>
      <c r="W35" s="335"/>
      <c r="X35" s="333" t="s">
        <v>241</v>
      </c>
      <c r="Y35" s="334"/>
      <c r="Z35" s="559" t="e">
        <f>+VLOOKUP(Z31,'1-1Y-2H-3N-BK-CTR-CUP-PRA680'!$B:$Z,13,0)</f>
        <v>#N/A</v>
      </c>
      <c r="AA35" s="560"/>
      <c r="AB35" s="315">
        <f>+$E$8</f>
        <v>0</v>
      </c>
      <c r="AC35" s="316"/>
      <c r="AD35" s="324"/>
      <c r="AE35" s="419" t="s">
        <v>241</v>
      </c>
      <c r="AF35" s="420"/>
      <c r="AG35" s="559" t="e">
        <f>+VLOOKUP(AG31,'1-1Y-2H-3N-BK-CTR-CUP-PRA680'!$B:$Z,13,0)</f>
        <v>#N/A</v>
      </c>
      <c r="AH35" s="560"/>
      <c r="AI35" s="315">
        <f>+$E$8</f>
        <v>0</v>
      </c>
      <c r="AJ35" s="316"/>
      <c r="AK35" s="324"/>
      <c r="AL35" s="335"/>
      <c r="AM35" s="419" t="s">
        <v>241</v>
      </c>
      <c r="AN35" s="420"/>
      <c r="AO35" s="559" t="e">
        <f>+VLOOKUP(AO31,'1-1Y-2H-3N-BK-CTR-CUP-PRA680'!$B:$Z,13,0)</f>
        <v>#N/A</v>
      </c>
      <c r="AP35" s="560"/>
      <c r="AQ35" s="315">
        <f>+$E$8</f>
        <v>0</v>
      </c>
      <c r="AR35" s="316"/>
      <c r="AS35" s="324"/>
      <c r="AT35" s="419" t="s">
        <v>241</v>
      </c>
      <c r="AU35" s="420"/>
      <c r="AV35" s="559" t="e">
        <f>+VLOOKUP(AV31,'1-1Y-2H-3N-BK-CTR-CUP-PRA680'!$B:$Z,13,0)</f>
        <v>#N/A</v>
      </c>
      <c r="AW35" s="560"/>
      <c r="AX35" s="315">
        <f>+$E$8</f>
        <v>0</v>
      </c>
      <c r="AY35" s="316"/>
      <c r="AZ35" s="324"/>
      <c r="BA35" s="335"/>
      <c r="BB35" s="419" t="s">
        <v>241</v>
      </c>
      <c r="BC35" s="420"/>
      <c r="BD35" s="559" t="e">
        <f>+VLOOKUP(BD31,'1-1Y-2H-3N-BK-CTR-CUP-PRA680'!$B:$Z,13,0)</f>
        <v>#N/A</v>
      </c>
      <c r="BE35" s="560"/>
      <c r="BF35" s="315">
        <f>+$E$8</f>
        <v>0</v>
      </c>
      <c r="BG35" s="316"/>
      <c r="BH35" s="324"/>
      <c r="BI35" s="419" t="s">
        <v>241</v>
      </c>
      <c r="BJ35" s="420"/>
      <c r="BK35" s="559" t="e">
        <f>+VLOOKUP(BK31,'1-1Y-2H-3N-BK-CTR-CUP-PRA680'!$B:$Z,13,0)</f>
        <v>#N/A</v>
      </c>
      <c r="BL35" s="560"/>
      <c r="BM35" s="315">
        <f>+$E$8</f>
        <v>0</v>
      </c>
      <c r="BN35" s="316"/>
      <c r="BO35" s="324"/>
      <c r="BP35" s="335"/>
      <c r="BQ35" s="419" t="s">
        <v>241</v>
      </c>
      <c r="BR35" s="420"/>
      <c r="BS35" s="559" t="e">
        <f>+VLOOKUP(BS31,'1-1Y-2H-3N-BK-CTR-CUP-PRA680'!$B:$Z,13,0)</f>
        <v>#N/A</v>
      </c>
      <c r="BT35" s="560"/>
      <c r="BU35" s="315">
        <f>+$E$8</f>
        <v>0</v>
      </c>
      <c r="BV35" s="316"/>
      <c r="BW35" s="324"/>
      <c r="BX35" s="419" t="s">
        <v>241</v>
      </c>
      <c r="BY35" s="420"/>
      <c r="BZ35" s="559" t="e">
        <f>+VLOOKUP(BZ31,'1-1Y-2H-3N-BK-CTR-CUP-PRA680'!$B:$Z,13,0)</f>
        <v>#N/A</v>
      </c>
      <c r="CA35" s="560"/>
      <c r="CB35" s="315">
        <f>+$E$8</f>
        <v>0</v>
      </c>
      <c r="CC35" s="316"/>
      <c r="CD35" s="324"/>
      <c r="CE35" s="335"/>
      <c r="CF35" s="419" t="s">
        <v>241</v>
      </c>
      <c r="CG35" s="420"/>
      <c r="CH35" s="559" t="e">
        <f>+VLOOKUP(CH31,'1-1Y-2H-3N-BK-CTR-CUP-PRA680'!$B:$Z,13,0)</f>
        <v>#N/A</v>
      </c>
      <c r="CI35" s="560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"&amp;VLOOKUP(C31,'1-1Y-2H-3N-BK-CTR-CUP-PRA680'!$B:$Z,9,0)</f>
        <v>Số lớp: 36</v>
      </c>
      <c r="D36" s="338" t="str">
        <f>+"Khổ sơ đồ: "&amp;VLOOKUP(C31,'1-1Y-2H-3N-BK-CTR-CUP-PRA680'!$B:$Z,23,0)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"&amp;VLOOKUP(K31,'1-1Y-2H-3N-BK-CTR-CUP-PRA680'!$B:$Z,9,0)</f>
        <v>Số lớp: 36</v>
      </c>
      <c r="L36" s="338" t="str">
        <f>+"Khổ sơ đồ: "&amp;VLOOKUP(K31,'1-1Y-2H-3N-BK-CTR-CUP-PRA680'!$B:$Z,23,0)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"&amp;VLOOKUP(R31,'1-1Y-2H-3N-BK-CTR-CUP-PRA680'!$B:$Z,9,0)</f>
        <v>#N/A</v>
      </c>
      <c r="S36" s="338" t="e">
        <f>+"Khổ sơ đồ: "&amp;VLOOKUP(R31,'1-1Y-2H-3N-BK-CTR-CUP-PRA680'!$B:$Z,23,0)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"&amp;VLOOKUP(Z31,'1-1Y-2H-3N-BK-CTR-CUP-PRA680'!$B:$Z,9,0)</f>
        <v>#N/A</v>
      </c>
      <c r="AA36" s="338" t="e">
        <f>+"Khổ sơ đồ: "&amp;VLOOKUP(Z31,'1-1Y-2H-3N-BK-CTR-CUP-PRA680'!$B:$Z,23,0)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"&amp;VLOOKUP(AG31,'1-1Y-2H-3N-BK-CTR-CUP-PRA680'!$B:$Z,9,0)</f>
        <v>#N/A</v>
      </c>
      <c r="AH36" s="338" t="e">
        <f>+"Khổ sơ đồ: "&amp;VLOOKUP(AG31,'1-1Y-2H-3N-BK-CTR-CUP-PRA680'!$B:$Z,23,0)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"&amp;VLOOKUP(AO31,'1-1Y-2H-3N-BK-CTR-CUP-PRA680'!$B:$Z,9,0)</f>
        <v>#N/A</v>
      </c>
      <c r="AP36" s="338" t="e">
        <f>+"Khổ sơ đồ: "&amp;VLOOKUP(AO31,'1-1Y-2H-3N-BK-CTR-CUP-PRA680'!$B:$Z,23,0)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"&amp;VLOOKUP(AV31,'1-1Y-2H-3N-BK-CTR-CUP-PRA680'!$B:$Z,9,0)</f>
        <v>#N/A</v>
      </c>
      <c r="AW36" s="338" t="e">
        <f>+"Khổ sơ đồ: "&amp;VLOOKUP(AV31,'1-1Y-2H-3N-BK-CTR-CUP-PRA680'!$B:$Z,23,0)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"&amp;VLOOKUP(BD31,'1-1Y-2H-3N-BK-CTR-CUP-PRA680'!$B:$Z,9,0)</f>
        <v>#N/A</v>
      </c>
      <c r="BE36" s="338" t="e">
        <f>+"Khổ sơ đồ: "&amp;VLOOKUP(BD31,'1-1Y-2H-3N-BK-CTR-CUP-PRA680'!$B:$Z,23,0)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"&amp;VLOOKUP(BK31,'1-1Y-2H-3N-BK-CTR-CUP-PRA680'!$B:$Z,9,0)</f>
        <v>#N/A</v>
      </c>
      <c r="BL36" s="338" t="e">
        <f>+"Khổ sơ đồ: "&amp;VLOOKUP(BK31,'1-1Y-2H-3N-BK-CTR-CUP-PRA680'!$B:$Z,23,0)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"&amp;VLOOKUP(BS31,'1-1Y-2H-3N-BK-CTR-CUP-PRA680'!$B:$Z,9,0)</f>
        <v>#N/A</v>
      </c>
      <c r="BT36" s="338" t="e">
        <f>+"Khổ sơ đồ: "&amp;VLOOKUP(BS31,'1-1Y-2H-3N-BK-CTR-CUP-PRA680'!$B:$Z,23,0)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"&amp;VLOOKUP(BZ31,'1-1Y-2H-3N-BK-CTR-CUP-PRA680'!$B:$Z,9,0)</f>
        <v>#N/A</v>
      </c>
      <c r="CA36" s="338" t="e">
        <f>+"Khổ sơ đồ: "&amp;VLOOKUP(BZ31,'1-1Y-2H-3N-BK-CTR-CUP-PRA680'!$B:$Z,23,0)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"&amp;VLOOKUP(CH31,'1-1Y-2H-3N-BK-CTR-CUP-PRA680'!$B:$Z,9,0)</f>
        <v>#N/A</v>
      </c>
      <c r="CI36" s="338" t="e">
        <f>+"Khổ sơ đồ: "&amp;VLOOKUP(CH31,'1-1Y-2H-3N-BK-CTR-CUP-PRA680'!$B:$Z,23,0)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333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7" t="s">
        <v>247</v>
      </c>
      <c r="H38" s="352"/>
      <c r="I38" s="333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7" t="s">
        <v>247</v>
      </c>
      <c r="P38" s="333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7" t="s">
        <v>247</v>
      </c>
      <c r="W38" s="352"/>
      <c r="X38" s="333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7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7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7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7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7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7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7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7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7" t="s">
        <v>247</v>
      </c>
    </row>
    <row r="39" spans="1:90" s="356" customFormat="1" ht="99.75" customHeight="1">
      <c r="A39" s="353" t="s">
        <v>177</v>
      </c>
      <c r="B39" s="554" t="str">
        <f>"*"&amp;C31&amp;"-"&amp;MID(D34,1,LEN(D34)-2)&amp;"*"</f>
        <v>*722170-27 *</v>
      </c>
      <c r="C39" s="554"/>
      <c r="D39" s="354" t="s">
        <v>248</v>
      </c>
      <c r="E39" s="555" t="s">
        <v>249</v>
      </c>
      <c r="F39" s="556"/>
      <c r="G39" s="558"/>
      <c r="H39" s="355"/>
      <c r="I39" s="353" t="s">
        <v>177</v>
      </c>
      <c r="J39" s="554" t="str">
        <f>"*"&amp;K31&amp;"-"&amp;MID(L34,1,LEN(L34)-2)&amp;"*"</f>
        <v>*722180-33 *</v>
      </c>
      <c r="K39" s="554"/>
      <c r="L39" s="354" t="s">
        <v>248</v>
      </c>
      <c r="M39" s="555" t="s">
        <v>249</v>
      </c>
      <c r="N39" s="556"/>
      <c r="O39" s="558"/>
      <c r="P39" s="353" t="s">
        <v>177</v>
      </c>
      <c r="Q39" s="554" t="e">
        <f>"*"&amp;R31&amp;"-"&amp;MID(S34,1,LEN(S34)-2)&amp;"*"</f>
        <v>#N/A</v>
      </c>
      <c r="R39" s="554"/>
      <c r="S39" s="354" t="s">
        <v>248</v>
      </c>
      <c r="T39" s="555" t="s">
        <v>249</v>
      </c>
      <c r="U39" s="556"/>
      <c r="V39" s="558"/>
      <c r="W39" s="355"/>
      <c r="X39" s="353" t="s">
        <v>177</v>
      </c>
      <c r="Y39" s="554" t="e">
        <f>"*"&amp;Z31&amp;"-"&amp;MID(AA34,1,LEN(AA34)-2)&amp;"*"</f>
        <v>#N/A</v>
      </c>
      <c r="Z39" s="554"/>
      <c r="AA39" s="354" t="s">
        <v>248</v>
      </c>
      <c r="AB39" s="555" t="s">
        <v>249</v>
      </c>
      <c r="AC39" s="556"/>
      <c r="AD39" s="558"/>
      <c r="AE39" s="353" t="s">
        <v>177</v>
      </c>
      <c r="AF39" s="554" t="e">
        <f>"*"&amp;AG31&amp;"-"&amp;MID(AH34,1,LEN(AH34)-2)&amp;"*"</f>
        <v>#N/A</v>
      </c>
      <c r="AG39" s="554"/>
      <c r="AH39" s="421" t="s">
        <v>248</v>
      </c>
      <c r="AI39" s="555" t="s">
        <v>249</v>
      </c>
      <c r="AJ39" s="556"/>
      <c r="AK39" s="558"/>
      <c r="AL39" s="355"/>
      <c r="AM39" s="353" t="s">
        <v>177</v>
      </c>
      <c r="AN39" s="554" t="e">
        <f>"*"&amp;AO31&amp;"-"&amp;MID(AP34,1,LEN(AP34)-2)&amp;"*"</f>
        <v>#N/A</v>
      </c>
      <c r="AO39" s="554"/>
      <c r="AP39" s="421" t="s">
        <v>248</v>
      </c>
      <c r="AQ39" s="555" t="s">
        <v>249</v>
      </c>
      <c r="AR39" s="556"/>
      <c r="AS39" s="558"/>
      <c r="AT39" s="353" t="s">
        <v>177</v>
      </c>
      <c r="AU39" s="554" t="e">
        <f>"*"&amp;AV31&amp;"-"&amp;MID(AW34,1,LEN(AW34)-2)&amp;"*"</f>
        <v>#N/A</v>
      </c>
      <c r="AV39" s="554"/>
      <c r="AW39" s="421" t="s">
        <v>248</v>
      </c>
      <c r="AX39" s="555" t="s">
        <v>249</v>
      </c>
      <c r="AY39" s="556"/>
      <c r="AZ39" s="558"/>
      <c r="BA39" s="355"/>
      <c r="BB39" s="353" t="s">
        <v>177</v>
      </c>
      <c r="BC39" s="554" t="e">
        <f>"*"&amp;BD31&amp;"-"&amp;MID(BE34,1,LEN(BE34)-2)&amp;"*"</f>
        <v>#N/A</v>
      </c>
      <c r="BD39" s="554"/>
      <c r="BE39" s="421" t="s">
        <v>248</v>
      </c>
      <c r="BF39" s="555" t="s">
        <v>249</v>
      </c>
      <c r="BG39" s="556"/>
      <c r="BH39" s="558"/>
      <c r="BI39" s="353" t="s">
        <v>177</v>
      </c>
      <c r="BJ39" s="554" t="e">
        <f>"*"&amp;BK31&amp;"-"&amp;MID(BL34,1,LEN(BL34)-2)&amp;"*"</f>
        <v>#N/A</v>
      </c>
      <c r="BK39" s="554"/>
      <c r="BL39" s="421" t="s">
        <v>248</v>
      </c>
      <c r="BM39" s="555" t="s">
        <v>249</v>
      </c>
      <c r="BN39" s="556"/>
      <c r="BO39" s="558"/>
      <c r="BP39" s="355"/>
      <c r="BQ39" s="353" t="s">
        <v>177</v>
      </c>
      <c r="BR39" s="554" t="e">
        <f>"*"&amp;BS31&amp;"-"&amp;MID(BT34,1,LEN(BT34)-2)&amp;"*"</f>
        <v>#N/A</v>
      </c>
      <c r="BS39" s="554"/>
      <c r="BT39" s="421" t="s">
        <v>248</v>
      </c>
      <c r="BU39" s="555" t="s">
        <v>249</v>
      </c>
      <c r="BV39" s="556"/>
      <c r="BW39" s="558"/>
      <c r="BX39" s="353" t="s">
        <v>177</v>
      </c>
      <c r="BY39" s="554" t="e">
        <f>"*"&amp;BZ31&amp;"-"&amp;MID(CA34,1,LEN(CA34)-2)&amp;"*"</f>
        <v>#N/A</v>
      </c>
      <c r="BZ39" s="554"/>
      <c r="CA39" s="421" t="s">
        <v>248</v>
      </c>
      <c r="CB39" s="555" t="s">
        <v>249</v>
      </c>
      <c r="CC39" s="556"/>
      <c r="CD39" s="558"/>
      <c r="CE39" s="355"/>
      <c r="CF39" s="353" t="s">
        <v>177</v>
      </c>
      <c r="CG39" s="554" t="e">
        <f>"*"&amp;CH31&amp;"-"&amp;MID(CI34,1,LEN(CI34)-2)&amp;"*"</f>
        <v>#N/A</v>
      </c>
      <c r="CH39" s="554"/>
      <c r="CI39" s="421" t="s">
        <v>248</v>
      </c>
      <c r="CJ39" s="555" t="s">
        <v>249</v>
      </c>
      <c r="CK39" s="556"/>
      <c r="CL39" s="558"/>
    </row>
    <row r="40" spans="1:90" s="356" customFormat="1" ht="57.75" customHeight="1">
      <c r="A40" s="551" t="str">
        <f>+$A$13</f>
        <v>Không phải 100% cotton</v>
      </c>
      <c r="B40" s="552"/>
      <c r="C40" s="552"/>
      <c r="D40" s="552"/>
      <c r="E40" s="552"/>
      <c r="F40" s="552"/>
      <c r="G40" s="553"/>
      <c r="H40" s="357"/>
      <c r="I40" s="551" t="str">
        <f>+$A$13</f>
        <v>Không phải 100% cotton</v>
      </c>
      <c r="J40" s="552"/>
      <c r="K40" s="552"/>
      <c r="L40" s="552"/>
      <c r="M40" s="552"/>
      <c r="N40" s="552"/>
      <c r="O40" s="553"/>
      <c r="P40" s="551" t="str">
        <f>+$A$13</f>
        <v>Không phải 100% cotton</v>
      </c>
      <c r="Q40" s="552"/>
      <c r="R40" s="552"/>
      <c r="S40" s="552"/>
      <c r="T40" s="552"/>
      <c r="U40" s="552"/>
      <c r="V40" s="553"/>
      <c r="W40" s="357"/>
      <c r="X40" s="551" t="str">
        <f>+$A$13</f>
        <v>Không phải 100% cotton</v>
      </c>
      <c r="Y40" s="552"/>
      <c r="Z40" s="552"/>
      <c r="AA40" s="552"/>
      <c r="AB40" s="552"/>
      <c r="AC40" s="552"/>
      <c r="AD40" s="553"/>
      <c r="AE40" s="551" t="str">
        <f>+$A$13</f>
        <v>Không phải 100% cotton</v>
      </c>
      <c r="AF40" s="552"/>
      <c r="AG40" s="552"/>
      <c r="AH40" s="552"/>
      <c r="AI40" s="552"/>
      <c r="AJ40" s="552"/>
      <c r="AK40" s="553"/>
      <c r="AL40" s="418"/>
      <c r="AM40" s="551" t="str">
        <f>+$A$13</f>
        <v>Không phải 100% cotton</v>
      </c>
      <c r="AN40" s="552"/>
      <c r="AO40" s="552"/>
      <c r="AP40" s="552"/>
      <c r="AQ40" s="552"/>
      <c r="AR40" s="552"/>
      <c r="AS40" s="553"/>
      <c r="AT40" s="551" t="str">
        <f>+$A$13</f>
        <v>Không phải 100% cotton</v>
      </c>
      <c r="AU40" s="552"/>
      <c r="AV40" s="552"/>
      <c r="AW40" s="552"/>
      <c r="AX40" s="552"/>
      <c r="AY40" s="552"/>
      <c r="AZ40" s="553"/>
      <c r="BA40" s="418"/>
      <c r="BB40" s="551" t="str">
        <f>+$A$13</f>
        <v>Không phải 100% cotton</v>
      </c>
      <c r="BC40" s="552"/>
      <c r="BD40" s="552"/>
      <c r="BE40" s="552"/>
      <c r="BF40" s="552"/>
      <c r="BG40" s="552"/>
      <c r="BH40" s="553"/>
      <c r="BI40" s="551" t="str">
        <f>+$A$13</f>
        <v>Không phải 100% cotton</v>
      </c>
      <c r="BJ40" s="552"/>
      <c r="BK40" s="552"/>
      <c r="BL40" s="552"/>
      <c r="BM40" s="552"/>
      <c r="BN40" s="552"/>
      <c r="BO40" s="553"/>
      <c r="BP40" s="418"/>
      <c r="BQ40" s="551" t="str">
        <f>+$A$13</f>
        <v>Không phải 100% cotton</v>
      </c>
      <c r="BR40" s="552"/>
      <c r="BS40" s="552"/>
      <c r="BT40" s="552"/>
      <c r="BU40" s="552"/>
      <c r="BV40" s="552"/>
      <c r="BW40" s="553"/>
      <c r="BX40" s="551" t="str">
        <f>+$A$13</f>
        <v>Không phải 100% cotton</v>
      </c>
      <c r="BY40" s="552"/>
      <c r="BZ40" s="552"/>
      <c r="CA40" s="552"/>
      <c r="CB40" s="552"/>
      <c r="CC40" s="552"/>
      <c r="CD40" s="553"/>
      <c r="CE40" s="418"/>
      <c r="CF40" s="551" t="str">
        <f>+$A$13</f>
        <v>Không phải 100% cotton</v>
      </c>
      <c r="CG40" s="552"/>
      <c r="CH40" s="552"/>
      <c r="CI40" s="552"/>
      <c r="CJ40" s="552"/>
      <c r="CK40" s="552"/>
      <c r="CL40" s="553"/>
    </row>
  </sheetData>
  <mergeCells count="468">
    <mergeCell ref="CL38:CL39"/>
    <mergeCell ref="BY39:BZ39"/>
    <mergeCell ref="CB39:CC39"/>
    <mergeCell ref="CG39:CH39"/>
    <mergeCell ref="CJ39:CK39"/>
    <mergeCell ref="BX40:CD40"/>
    <mergeCell ref="CF40:CL40"/>
    <mergeCell ref="BX32:BY32"/>
    <mergeCell ref="CF32:CG32"/>
    <mergeCell ref="BX33:BY33"/>
    <mergeCell ref="CF33:CG33"/>
    <mergeCell ref="BX34:BY34"/>
    <mergeCell ref="CF34:CG34"/>
    <mergeCell ref="BZ35:CA35"/>
    <mergeCell ref="CH35:CI35"/>
    <mergeCell ref="CD38:CD39"/>
    <mergeCell ref="BX28:BY28"/>
    <mergeCell ref="BZ28:CB28"/>
    <mergeCell ref="CF28:CG28"/>
    <mergeCell ref="CH28:CJ28"/>
    <mergeCell ref="BZ29:CA29"/>
    <mergeCell ref="CH29:CI29"/>
    <mergeCell ref="BZ30:CA30"/>
    <mergeCell ref="CH30:CI30"/>
    <mergeCell ref="BZ31:CA31"/>
    <mergeCell ref="CH31:CI31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27:CD27"/>
    <mergeCell ref="CF27:CL27"/>
    <mergeCell ref="BZ17:CA17"/>
    <mergeCell ref="CH17:CI17"/>
    <mergeCell ref="BZ18:CA18"/>
    <mergeCell ref="CH18:CI18"/>
    <mergeCell ref="BX19:BY19"/>
    <mergeCell ref="CF19:CG19"/>
    <mergeCell ref="BX20:BY20"/>
    <mergeCell ref="CF20:CG20"/>
    <mergeCell ref="BX21:BY21"/>
    <mergeCell ref="CF21:CG21"/>
    <mergeCell ref="CL11:CL12"/>
    <mergeCell ref="BY12:BZ12"/>
    <mergeCell ref="CB12:CC12"/>
    <mergeCell ref="CG12:CH12"/>
    <mergeCell ref="CJ12:CK12"/>
    <mergeCell ref="BX13:CD13"/>
    <mergeCell ref="CF13:CL13"/>
    <mergeCell ref="BX15:BY15"/>
    <mergeCell ref="BZ15:CB15"/>
    <mergeCell ref="CF15:CG15"/>
    <mergeCell ref="CH15:CJ15"/>
    <mergeCell ref="BB40:BH40"/>
    <mergeCell ref="BI40:BO40"/>
    <mergeCell ref="BQ40:BW40"/>
    <mergeCell ref="BX1:BY1"/>
    <mergeCell ref="BZ1:CB1"/>
    <mergeCell ref="CF1:CG1"/>
    <mergeCell ref="CH1:CJ1"/>
    <mergeCell ref="BZ2:CA2"/>
    <mergeCell ref="CH2:CI2"/>
    <mergeCell ref="BZ3:CA3"/>
    <mergeCell ref="CH3:CI3"/>
    <mergeCell ref="BZ4:CA4"/>
    <mergeCell ref="CH4:CI4"/>
    <mergeCell ref="BX5:BY5"/>
    <mergeCell ref="CF5:CG5"/>
    <mergeCell ref="BX6:BY6"/>
    <mergeCell ref="CF6:CG6"/>
    <mergeCell ref="BX7:BY7"/>
    <mergeCell ref="CF7:CG7"/>
    <mergeCell ref="BZ8:CA8"/>
    <mergeCell ref="CH8:CI8"/>
    <mergeCell ref="CD11:CD12"/>
    <mergeCell ref="BZ16:CA16"/>
    <mergeCell ref="CH16:CI16"/>
    <mergeCell ref="BD35:BE35"/>
    <mergeCell ref="BK35:BL35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BM39:BN39"/>
    <mergeCell ref="BR39:BS39"/>
    <mergeCell ref="BU39:BV39"/>
    <mergeCell ref="BB32:BC32"/>
    <mergeCell ref="BI32:BJ32"/>
    <mergeCell ref="BQ32:BR32"/>
    <mergeCell ref="AT33:AU33"/>
    <mergeCell ref="BB33:BC33"/>
    <mergeCell ref="BI33:BJ33"/>
    <mergeCell ref="BQ33:BR33"/>
    <mergeCell ref="AT34:AU34"/>
    <mergeCell ref="BB34:BC34"/>
    <mergeCell ref="BI34:BJ34"/>
    <mergeCell ref="BQ34:BR34"/>
    <mergeCell ref="BD29:BE29"/>
    <mergeCell ref="BK29:BL29"/>
    <mergeCell ref="BS29:BT29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B27:BH27"/>
    <mergeCell ref="BI27:BO27"/>
    <mergeCell ref="BQ27:BW27"/>
    <mergeCell ref="AT28:AU28"/>
    <mergeCell ref="AV28:AX28"/>
    <mergeCell ref="BB28:BC28"/>
    <mergeCell ref="BD28:BF28"/>
    <mergeCell ref="BI28:BJ28"/>
    <mergeCell ref="BK28:BM28"/>
    <mergeCell ref="BQ28:BR28"/>
    <mergeCell ref="BS28:BU28"/>
    <mergeCell ref="BD22:BE22"/>
    <mergeCell ref="BK22:BL22"/>
    <mergeCell ref="BS22:BT22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BM26:BN26"/>
    <mergeCell ref="BR26:BS26"/>
    <mergeCell ref="BU26:BV26"/>
    <mergeCell ref="BB19:BC19"/>
    <mergeCell ref="BI19:BJ19"/>
    <mergeCell ref="BQ19:BR19"/>
    <mergeCell ref="AT20:AU20"/>
    <mergeCell ref="BB20:BC20"/>
    <mergeCell ref="BI20:BJ20"/>
    <mergeCell ref="BQ20:BR20"/>
    <mergeCell ref="AT21:AU21"/>
    <mergeCell ref="BB21:BC21"/>
    <mergeCell ref="BI21:BJ21"/>
    <mergeCell ref="BQ21:BR21"/>
    <mergeCell ref="BD16:BE16"/>
    <mergeCell ref="BK16:BL16"/>
    <mergeCell ref="BS16:BT16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B13:BH13"/>
    <mergeCell ref="BI13:BO13"/>
    <mergeCell ref="BQ13:BW13"/>
    <mergeCell ref="AT15:AU15"/>
    <mergeCell ref="AV15:AX15"/>
    <mergeCell ref="BB15:BC15"/>
    <mergeCell ref="BD15:BF15"/>
    <mergeCell ref="BI15:BJ15"/>
    <mergeCell ref="BK15:BM15"/>
    <mergeCell ref="BQ15:BR15"/>
    <mergeCell ref="BS15:BU15"/>
    <mergeCell ref="BS8:BT8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BM12:BN12"/>
    <mergeCell ref="BR12:BS12"/>
    <mergeCell ref="BU12:BV12"/>
    <mergeCell ref="BB6:BC6"/>
    <mergeCell ref="BI6:BJ6"/>
    <mergeCell ref="BQ6:BR6"/>
    <mergeCell ref="AT7:AU7"/>
    <mergeCell ref="BB7:BC7"/>
    <mergeCell ref="BI7:BJ7"/>
    <mergeCell ref="BQ7:BR7"/>
    <mergeCell ref="AV8:AW8"/>
    <mergeCell ref="BD8:BE8"/>
    <mergeCell ref="BK8:BL8"/>
    <mergeCell ref="AV3:AW3"/>
    <mergeCell ref="BD3:BE3"/>
    <mergeCell ref="BK3:BL3"/>
    <mergeCell ref="BS3:BT3"/>
    <mergeCell ref="AV4:AW4"/>
    <mergeCell ref="BD4:BE4"/>
    <mergeCell ref="BK4:BL4"/>
    <mergeCell ref="BS4:BT4"/>
    <mergeCell ref="AT5:AU5"/>
    <mergeCell ref="BB5:BC5"/>
    <mergeCell ref="BI5:BJ5"/>
    <mergeCell ref="BQ5:BR5"/>
    <mergeCell ref="AV1:AX1"/>
    <mergeCell ref="BB1:BC1"/>
    <mergeCell ref="BD1:BF1"/>
    <mergeCell ref="BI1:BJ1"/>
    <mergeCell ref="BK1:BM1"/>
    <mergeCell ref="BQ1:BR1"/>
    <mergeCell ref="BS1:BU1"/>
    <mergeCell ref="AV2:AW2"/>
    <mergeCell ref="BD2:BE2"/>
    <mergeCell ref="BK2:BL2"/>
    <mergeCell ref="BS2:BT2"/>
    <mergeCell ref="AK38:AK39"/>
    <mergeCell ref="AS38:AS39"/>
    <mergeCell ref="AF39:AG39"/>
    <mergeCell ref="AI39:AJ39"/>
    <mergeCell ref="AN39:AO39"/>
    <mergeCell ref="AQ39:AR39"/>
    <mergeCell ref="AE40:AK40"/>
    <mergeCell ref="AM40:AS40"/>
    <mergeCell ref="AT1:AU1"/>
    <mergeCell ref="AT6:AU6"/>
    <mergeCell ref="AT13:AZ13"/>
    <mergeCell ref="AV16:AW16"/>
    <mergeCell ref="AT19:AU19"/>
    <mergeCell ref="AV22:AW22"/>
    <mergeCell ref="AT27:AZ27"/>
    <mergeCell ref="AV29:AW29"/>
    <mergeCell ref="AT32:AU32"/>
    <mergeCell ref="AV35:AW35"/>
    <mergeCell ref="AT40:AZ40"/>
    <mergeCell ref="AG31:AH31"/>
    <mergeCell ref="AO31:AP31"/>
    <mergeCell ref="AE32:AF32"/>
    <mergeCell ref="AM32:AN32"/>
    <mergeCell ref="AE33:AF33"/>
    <mergeCell ref="AM33:AN33"/>
    <mergeCell ref="AE34:AF34"/>
    <mergeCell ref="AM34:AN34"/>
    <mergeCell ref="AG35:AH35"/>
    <mergeCell ref="AO35:AP35"/>
    <mergeCell ref="AE27:AK27"/>
    <mergeCell ref="AM27:AS27"/>
    <mergeCell ref="AE28:AF28"/>
    <mergeCell ref="AG28:AI28"/>
    <mergeCell ref="AM28:AN28"/>
    <mergeCell ref="AO28:AQ28"/>
    <mergeCell ref="AG29:AH29"/>
    <mergeCell ref="AO29:AP29"/>
    <mergeCell ref="AG30:AH30"/>
    <mergeCell ref="AO30:AP30"/>
    <mergeCell ref="AE21:AF21"/>
    <mergeCell ref="AM21:AN21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G16:AH16"/>
    <mergeCell ref="AO16:AP16"/>
    <mergeCell ref="AG17:AH17"/>
    <mergeCell ref="AO17:AP17"/>
    <mergeCell ref="AG18:AH18"/>
    <mergeCell ref="AO18:AP18"/>
    <mergeCell ref="AE19:AF19"/>
    <mergeCell ref="AM19:AN19"/>
    <mergeCell ref="AE20:AF20"/>
    <mergeCell ref="AM20:AN20"/>
    <mergeCell ref="AS11:AS12"/>
    <mergeCell ref="AF12:AG12"/>
    <mergeCell ref="AI12:AJ12"/>
    <mergeCell ref="AN12:AO12"/>
    <mergeCell ref="AQ12:AR12"/>
    <mergeCell ref="AE13:AK13"/>
    <mergeCell ref="AM13:AS13"/>
    <mergeCell ref="AE15:AF15"/>
    <mergeCell ref="AG15:AI15"/>
    <mergeCell ref="AM15:AN15"/>
    <mergeCell ref="AO15:AQ15"/>
    <mergeCell ref="AE5:AF5"/>
    <mergeCell ref="AM5:AN5"/>
    <mergeCell ref="AE6:AF6"/>
    <mergeCell ref="AM6:AN6"/>
    <mergeCell ref="AE7:AF7"/>
    <mergeCell ref="AM7:AN7"/>
    <mergeCell ref="AG8:AH8"/>
    <mergeCell ref="AO8:AP8"/>
    <mergeCell ref="AK11:AK12"/>
    <mergeCell ref="AE1:AF1"/>
    <mergeCell ref="AG1:AI1"/>
    <mergeCell ref="AM1:AN1"/>
    <mergeCell ref="AO1:AQ1"/>
    <mergeCell ref="AG2:AH2"/>
    <mergeCell ref="AO2:AP2"/>
    <mergeCell ref="AG3:AH3"/>
    <mergeCell ref="AO3:AP3"/>
    <mergeCell ref="AG4:AH4"/>
    <mergeCell ref="AO4:AP4"/>
    <mergeCell ref="C2:D2"/>
    <mergeCell ref="K2:L2"/>
    <mergeCell ref="R2:S2"/>
    <mergeCell ref="Z2:AA2"/>
    <mergeCell ref="X1:Y1"/>
    <mergeCell ref="Z1:AB1"/>
    <mergeCell ref="A1:B1"/>
    <mergeCell ref="C1:E1"/>
    <mergeCell ref="I1:J1"/>
    <mergeCell ref="K1:M1"/>
    <mergeCell ref="P1:Q1"/>
    <mergeCell ref="R1:T1"/>
    <mergeCell ref="A5:B5"/>
    <mergeCell ref="I5:J5"/>
    <mergeCell ref="P5:Q5"/>
    <mergeCell ref="X5:Y5"/>
    <mergeCell ref="C4:D4"/>
    <mergeCell ref="K4:L4"/>
    <mergeCell ref="R4:S4"/>
    <mergeCell ref="Z4:AA4"/>
    <mergeCell ref="C3:D3"/>
    <mergeCell ref="K3:L3"/>
    <mergeCell ref="R3:S3"/>
    <mergeCell ref="Z3:AA3"/>
    <mergeCell ref="C8:D8"/>
    <mergeCell ref="K8:L8"/>
    <mergeCell ref="R8:S8"/>
    <mergeCell ref="Z8:AA8"/>
    <mergeCell ref="A7:B7"/>
    <mergeCell ref="I7:J7"/>
    <mergeCell ref="P7:Q7"/>
    <mergeCell ref="X7:Y7"/>
    <mergeCell ref="A6:B6"/>
    <mergeCell ref="I6:J6"/>
    <mergeCell ref="P6:Q6"/>
    <mergeCell ref="X6:Y6"/>
    <mergeCell ref="A13:G13"/>
    <mergeCell ref="I13:O13"/>
    <mergeCell ref="P13:V13"/>
    <mergeCell ref="X13:AD13"/>
    <mergeCell ref="Y12:Z12"/>
    <mergeCell ref="AB12:AC12"/>
    <mergeCell ref="B12:C12"/>
    <mergeCell ref="E12:F12"/>
    <mergeCell ref="J12:K12"/>
    <mergeCell ref="M12:N12"/>
    <mergeCell ref="Q12:R12"/>
    <mergeCell ref="T12:U12"/>
    <mergeCell ref="G11:G12"/>
    <mergeCell ref="O11:O12"/>
    <mergeCell ref="V11:V12"/>
    <mergeCell ref="AD11:AD12"/>
    <mergeCell ref="C16:D16"/>
    <mergeCell ref="K16:L16"/>
    <mergeCell ref="R16:S16"/>
    <mergeCell ref="Z16:AA16"/>
    <mergeCell ref="X15:Y15"/>
    <mergeCell ref="Z15:AB15"/>
    <mergeCell ref="A15:B15"/>
    <mergeCell ref="C15:E15"/>
    <mergeCell ref="I15:J15"/>
    <mergeCell ref="K15:M15"/>
    <mergeCell ref="P15:Q15"/>
    <mergeCell ref="R15:T15"/>
    <mergeCell ref="A19:B19"/>
    <mergeCell ref="I19:J19"/>
    <mergeCell ref="P19:Q19"/>
    <mergeCell ref="X19:Y19"/>
    <mergeCell ref="C18:D18"/>
    <mergeCell ref="K18:L18"/>
    <mergeCell ref="R18:S18"/>
    <mergeCell ref="Z18:AA18"/>
    <mergeCell ref="C17:D17"/>
    <mergeCell ref="K17:L17"/>
    <mergeCell ref="R17:S17"/>
    <mergeCell ref="Z17:AA17"/>
    <mergeCell ref="C22:D22"/>
    <mergeCell ref="K22:L22"/>
    <mergeCell ref="R22:S22"/>
    <mergeCell ref="Z22:AA22"/>
    <mergeCell ref="A21:B21"/>
    <mergeCell ref="I21:J21"/>
    <mergeCell ref="P21:Q21"/>
    <mergeCell ref="X21:Y21"/>
    <mergeCell ref="A20:B20"/>
    <mergeCell ref="I20:J20"/>
    <mergeCell ref="P20:Q20"/>
    <mergeCell ref="X20:Y20"/>
    <mergeCell ref="A27:G27"/>
    <mergeCell ref="I27:O27"/>
    <mergeCell ref="P27:V27"/>
    <mergeCell ref="X27:AD27"/>
    <mergeCell ref="Y26:Z26"/>
    <mergeCell ref="AB26:AC26"/>
    <mergeCell ref="B26:C26"/>
    <mergeCell ref="E26:F26"/>
    <mergeCell ref="J26:K26"/>
    <mergeCell ref="M26:N26"/>
    <mergeCell ref="Q26:R26"/>
    <mergeCell ref="T26:U26"/>
    <mergeCell ref="G25:G26"/>
    <mergeCell ref="O25:O26"/>
    <mergeCell ref="V25:V26"/>
    <mergeCell ref="AD25:AD26"/>
    <mergeCell ref="C29:D29"/>
    <mergeCell ref="K29:L29"/>
    <mergeCell ref="R29:S29"/>
    <mergeCell ref="Z29:AA29"/>
    <mergeCell ref="X28:Y28"/>
    <mergeCell ref="Z28:AB28"/>
    <mergeCell ref="A28:B28"/>
    <mergeCell ref="C28:E28"/>
    <mergeCell ref="I28:J28"/>
    <mergeCell ref="K28:M28"/>
    <mergeCell ref="P28:Q28"/>
    <mergeCell ref="R28:T28"/>
    <mergeCell ref="A32:B32"/>
    <mergeCell ref="I32:J32"/>
    <mergeCell ref="P32:Q32"/>
    <mergeCell ref="X32:Y32"/>
    <mergeCell ref="C31:D31"/>
    <mergeCell ref="K31:L31"/>
    <mergeCell ref="R31:S31"/>
    <mergeCell ref="Z31:AA31"/>
    <mergeCell ref="C30:D30"/>
    <mergeCell ref="K30:L30"/>
    <mergeCell ref="R30:S30"/>
    <mergeCell ref="Z30:AA30"/>
    <mergeCell ref="C35:D35"/>
    <mergeCell ref="K35:L35"/>
    <mergeCell ref="R35:S35"/>
    <mergeCell ref="Z35:AA35"/>
    <mergeCell ref="A34:B34"/>
    <mergeCell ref="I34:J34"/>
    <mergeCell ref="P34:Q34"/>
    <mergeCell ref="X34:Y34"/>
    <mergeCell ref="A33:B33"/>
    <mergeCell ref="I33:J33"/>
    <mergeCell ref="P33:Q33"/>
    <mergeCell ref="X33:Y33"/>
    <mergeCell ref="A40:G40"/>
    <mergeCell ref="I40:O40"/>
    <mergeCell ref="P40:V40"/>
    <mergeCell ref="X40:AD40"/>
    <mergeCell ref="Y39:Z39"/>
    <mergeCell ref="AB39:AC39"/>
    <mergeCell ref="B39:C39"/>
    <mergeCell ref="E39:F39"/>
    <mergeCell ref="J39:K39"/>
    <mergeCell ref="M39:N39"/>
    <mergeCell ref="Q39:R39"/>
    <mergeCell ref="T39:U39"/>
    <mergeCell ref="G38:G39"/>
    <mergeCell ref="O38:O39"/>
    <mergeCell ref="V38:V39"/>
    <mergeCell ref="AD38:AD39"/>
  </mergeCells>
  <conditionalFormatting sqref="C4:D4">
    <cfRule type="expression" dxfId="235" priority="16">
      <formula>C4&gt;0</formula>
    </cfRule>
  </conditionalFormatting>
  <conditionalFormatting sqref="C18:D18 K18:L18 R18:S18 Z18:AA18 Z4:AA4 R4:S4 K4:L4">
    <cfRule type="expression" dxfId="234" priority="10">
      <formula>C4&gt;0</formula>
    </cfRule>
  </conditionalFormatting>
  <conditionalFormatting sqref="Z31:AA31 R31:S31 K31:L31 C31:D31">
    <cfRule type="expression" dxfId="233" priority="9">
      <formula>C31&gt;0</formula>
    </cfRule>
  </conditionalFormatting>
  <conditionalFormatting sqref="AG18:AH18 AO18:AP18 AO4:AP4 AG4:AH4">
    <cfRule type="expression" dxfId="232" priority="8">
      <formula>AG4&gt;0</formula>
    </cfRule>
  </conditionalFormatting>
  <conditionalFormatting sqref="AO31:AP31 AG31:AH31">
    <cfRule type="expression" dxfId="231" priority="7">
      <formula>AG31&gt;0</formula>
    </cfRule>
  </conditionalFormatting>
  <conditionalFormatting sqref="AV18:AW18 BD18:BE18 BD4:BE4 AV4:AW4">
    <cfRule type="expression" dxfId="230" priority="6">
      <formula>AV4&gt;0</formula>
    </cfRule>
  </conditionalFormatting>
  <conditionalFormatting sqref="BD31:BE31 AV31:AW31">
    <cfRule type="expression" dxfId="229" priority="5">
      <formula>AV31&gt;0</formula>
    </cfRule>
  </conditionalFormatting>
  <conditionalFormatting sqref="BK18:BL18 BS18:BT18 BS4:BT4 BK4:BL4">
    <cfRule type="expression" dxfId="228" priority="4">
      <formula>BK4&gt;0</formula>
    </cfRule>
  </conditionalFormatting>
  <conditionalFormatting sqref="BS31:BT31 BK31:BL31">
    <cfRule type="expression" dxfId="227" priority="3">
      <formula>BK31&gt;0</formula>
    </cfRule>
  </conditionalFormatting>
  <conditionalFormatting sqref="BZ18:CA18 CH18:CI18 CH4:CI4 BZ4:CA4">
    <cfRule type="expression" dxfId="226" priority="2">
      <formula>BZ4&gt;0</formula>
    </cfRule>
  </conditionalFormatting>
  <conditionalFormatting sqref="CH31:CI31 BZ31:CA31">
    <cfRule type="expression" dxfId="225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CO40"/>
  <sheetViews>
    <sheetView showGridLines="0" view="pageBreakPreview" zoomScale="25" zoomScaleNormal="100" zoomScaleSheetLayoutView="25" workbookViewId="0">
      <selection activeCell="E11" sqref="E11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3" s="305" customFormat="1" ht="48.75" customHeight="1">
      <c r="A1" s="568"/>
      <c r="B1" s="569"/>
      <c r="C1" s="551" t="s">
        <v>228</v>
      </c>
      <c r="D1" s="552"/>
      <c r="E1" s="553"/>
      <c r="F1" s="302" t="s">
        <v>229</v>
      </c>
      <c r="G1" s="303"/>
      <c r="H1" s="304"/>
      <c r="I1" s="568"/>
      <c r="J1" s="569"/>
      <c r="K1" s="551" t="s">
        <v>228</v>
      </c>
      <c r="L1" s="552"/>
      <c r="M1" s="553"/>
      <c r="N1" s="302" t="s">
        <v>229</v>
      </c>
      <c r="O1" s="303"/>
      <c r="P1" s="568"/>
      <c r="Q1" s="569"/>
      <c r="R1" s="551" t="s">
        <v>228</v>
      </c>
      <c r="S1" s="552"/>
      <c r="T1" s="553"/>
      <c r="U1" s="302" t="s">
        <v>229</v>
      </c>
      <c r="V1" s="303"/>
      <c r="W1" s="304"/>
      <c r="X1" s="568"/>
      <c r="Y1" s="569"/>
      <c r="Z1" s="551" t="s">
        <v>228</v>
      </c>
      <c r="AA1" s="552"/>
      <c r="AB1" s="553"/>
      <c r="AC1" s="302" t="s">
        <v>229</v>
      </c>
      <c r="AD1" s="303"/>
      <c r="AE1" s="568"/>
      <c r="AF1" s="569"/>
      <c r="AG1" s="551" t="s">
        <v>228</v>
      </c>
      <c r="AH1" s="552"/>
      <c r="AI1" s="553"/>
      <c r="AJ1" s="302" t="s">
        <v>229</v>
      </c>
      <c r="AK1" s="303"/>
      <c r="AL1" s="304"/>
      <c r="AM1" s="568"/>
      <c r="AN1" s="569"/>
      <c r="AO1" s="551" t="s">
        <v>228</v>
      </c>
      <c r="AP1" s="552"/>
      <c r="AQ1" s="553"/>
      <c r="AR1" s="302" t="s">
        <v>229</v>
      </c>
      <c r="AS1" s="303"/>
      <c r="AT1" s="568"/>
      <c r="AU1" s="569"/>
      <c r="AV1" s="551" t="s">
        <v>228</v>
      </c>
      <c r="AW1" s="552"/>
      <c r="AX1" s="553"/>
      <c r="AY1" s="302" t="s">
        <v>229</v>
      </c>
      <c r="AZ1" s="303"/>
      <c r="BA1" s="304"/>
      <c r="BB1" s="568"/>
      <c r="BC1" s="569"/>
      <c r="BD1" s="551" t="s">
        <v>228</v>
      </c>
      <c r="BE1" s="552"/>
      <c r="BF1" s="553"/>
      <c r="BG1" s="302" t="s">
        <v>229</v>
      </c>
      <c r="BH1" s="303"/>
      <c r="BI1" s="568"/>
      <c r="BJ1" s="569"/>
      <c r="BK1" s="551" t="s">
        <v>228</v>
      </c>
      <c r="BL1" s="552"/>
      <c r="BM1" s="553"/>
      <c r="BN1" s="302" t="s">
        <v>229</v>
      </c>
      <c r="BO1" s="303"/>
      <c r="BP1" s="304"/>
      <c r="BQ1" s="568"/>
      <c r="BR1" s="569"/>
      <c r="BS1" s="551" t="s">
        <v>228</v>
      </c>
      <c r="BT1" s="552"/>
      <c r="BU1" s="553"/>
      <c r="BV1" s="302" t="s">
        <v>229</v>
      </c>
      <c r="BW1" s="303"/>
      <c r="BX1" s="568"/>
      <c r="BY1" s="569"/>
      <c r="BZ1" s="551" t="s">
        <v>228</v>
      </c>
      <c r="CA1" s="552"/>
      <c r="CB1" s="553"/>
      <c r="CC1" s="302" t="s">
        <v>229</v>
      </c>
      <c r="CD1" s="303"/>
      <c r="CE1" s="304"/>
      <c r="CF1" s="568"/>
      <c r="CG1" s="569"/>
      <c r="CH1" s="551" t="s">
        <v>228</v>
      </c>
      <c r="CI1" s="552"/>
      <c r="CJ1" s="553"/>
      <c r="CK1" s="302" t="s">
        <v>229</v>
      </c>
      <c r="CL1" s="303"/>
    </row>
    <row r="2" spans="1:93" ht="129.75" customHeight="1">
      <c r="A2" s="306" t="s">
        <v>230</v>
      </c>
      <c r="B2" s="307">
        <v>1</v>
      </c>
      <c r="C2" s="566" t="str">
        <f>+"Pattern: "&amp;'1-1Y-2H-3N-BK-CTR-CUP-PRA680'!$L$7&amp;"/ mnf.-color: "&amp;VLOOKUP('TEM-CRTL'!C4:D4,'1-1Y-2H-3N-BK-CTR-CUP-PRA680'!$B:$Z,7,0)&amp;CHAR(10)&amp;"Chi tiết: "&amp;'2-2J-CTRLI-LP1743'!$V$7&amp;"*"&amp;'2-2J-CTRLI-LP1743'!$W$7</f>
        <v>Pattern: DF3385S/ mnf.-color: NB3385-XBK
Chi tiết: CTRLI*1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"&amp;VLOOKUP('TEM-CRTL'!K4:L4,'1-1Y-2H-3N-BK-CTR-CUP-PRA680'!$B:$Z,7,0)&amp;CHAR(10)&amp;"Chi tiết: "&amp;'2-2J-CTRLI-LP1743'!$V$7&amp;"*"&amp;'2-2J-CTRLI-LP1743'!$W$7</f>
        <v>Pattern: DF3385S/ mnf.-color: NB3385-XBK
Chi tiết: CTRLI*1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"&amp;VLOOKUP('TEM-CRTL'!R4:S4,'1-1Y-2H-3N-BK-CTR-CUP-PRA680'!$B:$Z,7,0)&amp;CHAR(10)&amp;"Chi tiết: "&amp;'2-2J-CTRLI-LP1743'!$V$7&amp;"*"&amp;'2-2J-CTRLI-LP1743'!$W$7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"&amp;VLOOKUP('TEM-CRTL'!Z4:AA4,'1-1Y-2H-3N-BK-CTR-CUP-PRA680'!$B:$Z,7,0)&amp;CHAR(10)&amp;"Chi tiết: "&amp;'2-2J-CTRLI-LP1743'!$V$7&amp;"*"&amp;'2-2J-CTRLI-LP1743'!$W$7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"&amp;VLOOKUP('TEM-CRTL'!AG4:AH4,'1-1Y-2H-3N-BK-CTR-CUP-PRA680'!$B:$Z,7,0)&amp;CHAR(10)&amp;"Chi tiết: "&amp;'2-2J-CTRLI-LP1743'!$V$7&amp;"*"&amp;'2-2J-CTRLI-LP1743'!$W$7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"&amp;VLOOKUP('TEM-CRTL'!AO4:AP4,'1-1Y-2H-3N-BK-CTR-CUP-PRA680'!$B:$Z,7,0)&amp;CHAR(10)&amp;"Chi tiết: "&amp;'2-2J-CTRLI-LP1743'!$V$7&amp;"*"&amp;'2-2J-CTRLI-LP1743'!$W$7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"&amp;VLOOKUP('TEM-CRTL'!AV4:AW4,'1-1Y-2H-3N-BK-CTR-CUP-PRA680'!$B:$Z,7,0)&amp;CHAR(10)&amp;"Chi tiết: "&amp;'2-2J-CTRLI-LP1743'!$V$7&amp;"*"&amp;'2-2J-CTRLI-LP1743'!$W$7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"&amp;VLOOKUP('TEM-CRTL'!BD4:BE4,'1-1Y-2H-3N-BK-CTR-CUP-PRA680'!$B:$Z,7,0)&amp;CHAR(10)&amp;"Chi tiết: "&amp;'2-2J-CTRLI-LP1743'!$V$7&amp;"*"&amp;'2-2J-CTRLI-LP1743'!$W$7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"&amp;VLOOKUP('TEM-CRTL'!BK4:BL4,'1-1Y-2H-3N-BK-CTR-CUP-PRA680'!$B:$Z,7,0)&amp;CHAR(10)&amp;"Chi tiết: "&amp;'2-2J-CTRLI-LP1743'!$V$7&amp;"*"&amp;'2-2J-CTRLI-LP1743'!$W$7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"&amp;VLOOKUP('TEM-CRTL'!BS4:BT4,'1-1Y-2H-3N-BK-CTR-CUP-PRA680'!$B:$Z,7,0)&amp;CHAR(10)&amp;"Chi tiết: "&amp;'2-2J-CTRLI-LP1743'!$V$7&amp;"*"&amp;'2-2J-CTRLI-LP1743'!$W$7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"&amp;VLOOKUP('TEM-CRTL'!BZ4:CA4,'1-1Y-2H-3N-BK-CTR-CUP-PRA680'!$B:$Z,7,0)&amp;CHAR(10)&amp;"Chi tiết: "&amp;'2-2J-CTRLI-LP1743'!$V$7&amp;"*"&amp;'2-2J-CTRLI-LP1743'!$W$7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"&amp;VLOOKUP('TEM-CRTL'!CH4:CI4,'1-1Y-2H-3N-BK-CTR-CUP-PRA680'!$B:$Z,7,0)&amp;CHAR(10)&amp;"Chi tiết: "&amp;'2-2J-CTRLI-LP1743'!$V$7&amp;"*"&amp;'2-2J-CTRLI-LP1743'!$W$7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3" ht="93" customHeight="1">
      <c r="A3" s="313" t="s">
        <v>234</v>
      </c>
      <c r="B3" s="314"/>
      <c r="C3" s="564">
        <f>VLOOKUP(C4,'2-2J-CTRLI-LP1743'!$B:$Z,2,0)</f>
        <v>722163</v>
      </c>
      <c r="D3" s="565"/>
      <c r="E3" s="315" t="s">
        <v>366</v>
      </c>
      <c r="F3" s="316"/>
      <c r="G3" s="317" t="s">
        <v>235</v>
      </c>
      <c r="H3" s="318"/>
      <c r="I3" s="313" t="s">
        <v>234</v>
      </c>
      <c r="J3" s="314"/>
      <c r="K3" s="564">
        <f>VLOOKUP(K4,'2-2J-CTRLI-LP1743'!$B:$Z,2,0)</f>
        <v>722173</v>
      </c>
      <c r="L3" s="565"/>
      <c r="M3" s="315" t="str">
        <f>+$E$3</f>
        <v>CTRLI*1</v>
      </c>
      <c r="N3" s="316"/>
      <c r="O3" s="317" t="s">
        <v>235</v>
      </c>
      <c r="P3" s="313" t="s">
        <v>234</v>
      </c>
      <c r="Q3" s="314"/>
      <c r="R3" s="564" t="e">
        <f>VLOOKUP(R4,'2-2J-CTRLI-LP1743'!$B:$Z,2,0)</f>
        <v>#N/A</v>
      </c>
      <c r="S3" s="565"/>
      <c r="T3" s="315" t="str">
        <f>+$E$3</f>
        <v>CTRLI*1</v>
      </c>
      <c r="U3" s="316"/>
      <c r="V3" s="317" t="s">
        <v>235</v>
      </c>
      <c r="W3" s="318"/>
      <c r="X3" s="313" t="s">
        <v>234</v>
      </c>
      <c r="Y3" s="314"/>
      <c r="Z3" s="564" t="e">
        <f>VLOOKUP(Z4,'2-2J-CTRLI-LP1743'!$B:$Z,2,0)</f>
        <v>#N/A</v>
      </c>
      <c r="AA3" s="565"/>
      <c r="AB3" s="315" t="str">
        <f>+$E$3</f>
        <v>CTRLI*1</v>
      </c>
      <c r="AC3" s="316"/>
      <c r="AD3" s="317" t="s">
        <v>235</v>
      </c>
      <c r="AE3" s="313" t="s">
        <v>234</v>
      </c>
      <c r="AF3" s="314"/>
      <c r="AG3" s="564" t="e">
        <f>VLOOKUP(AG4,'2-2J-CTRLI-LP1743'!$B:$Z,2,0)</f>
        <v>#N/A</v>
      </c>
      <c r="AH3" s="565"/>
      <c r="AI3" s="315" t="str">
        <f>+$E$3</f>
        <v>CTRLI*1</v>
      </c>
      <c r="AJ3" s="316"/>
      <c r="AK3" s="317" t="s">
        <v>235</v>
      </c>
      <c r="AL3" s="318"/>
      <c r="AM3" s="313" t="s">
        <v>234</v>
      </c>
      <c r="AN3" s="314"/>
      <c r="AO3" s="564" t="e">
        <f>VLOOKUP(AO4,'2-2J-CTRLI-LP1743'!$B:$Z,2,0)</f>
        <v>#N/A</v>
      </c>
      <c r="AP3" s="565"/>
      <c r="AQ3" s="315" t="str">
        <f>+$E$3</f>
        <v>CTRLI*1</v>
      </c>
      <c r="AR3" s="316"/>
      <c r="AS3" s="317" t="s">
        <v>235</v>
      </c>
      <c r="AT3" s="313" t="s">
        <v>234</v>
      </c>
      <c r="AU3" s="314"/>
      <c r="AV3" s="564" t="e">
        <f>VLOOKUP(AV4,'2-2J-CTRLI-LP1743'!$B:$Z,2,0)</f>
        <v>#N/A</v>
      </c>
      <c r="AW3" s="565"/>
      <c r="AX3" s="315" t="str">
        <f>+$E$3</f>
        <v>CTRLI*1</v>
      </c>
      <c r="AY3" s="316"/>
      <c r="AZ3" s="317" t="s">
        <v>235</v>
      </c>
      <c r="BA3" s="318"/>
      <c r="BB3" s="313" t="s">
        <v>234</v>
      </c>
      <c r="BC3" s="314"/>
      <c r="BD3" s="564" t="e">
        <f>VLOOKUP(BD4,'2-2J-CTRLI-LP1743'!$B:$Z,2,0)</f>
        <v>#N/A</v>
      </c>
      <c r="BE3" s="565"/>
      <c r="BF3" s="315" t="str">
        <f>+$E$3</f>
        <v>CTRLI*1</v>
      </c>
      <c r="BG3" s="316"/>
      <c r="BH3" s="317" t="s">
        <v>235</v>
      </c>
      <c r="BI3" s="313" t="s">
        <v>234</v>
      </c>
      <c r="BJ3" s="314"/>
      <c r="BK3" s="564" t="e">
        <f>VLOOKUP(BK4,'2-2J-CTRLI-LP1743'!$B:$Z,2,0)</f>
        <v>#N/A</v>
      </c>
      <c r="BL3" s="565"/>
      <c r="BM3" s="315" t="str">
        <f>+$E$3</f>
        <v>CTRLI*1</v>
      </c>
      <c r="BN3" s="316"/>
      <c r="BO3" s="317" t="s">
        <v>235</v>
      </c>
      <c r="BP3" s="318"/>
      <c r="BQ3" s="313" t="s">
        <v>234</v>
      </c>
      <c r="BR3" s="314"/>
      <c r="BS3" s="564" t="e">
        <f>VLOOKUP(BS4,'2-2J-CTRLI-LP1743'!$B:$Z,2,0)</f>
        <v>#N/A</v>
      </c>
      <c r="BT3" s="565"/>
      <c r="BU3" s="315" t="str">
        <f>+$E$3</f>
        <v>CTRLI*1</v>
      </c>
      <c r="BV3" s="316"/>
      <c r="BW3" s="317" t="s">
        <v>235</v>
      </c>
      <c r="BX3" s="313" t="s">
        <v>234</v>
      </c>
      <c r="BY3" s="314"/>
      <c r="BZ3" s="564" t="e">
        <f>VLOOKUP(BZ4,'2-2J-CTRLI-LP1743'!$B:$Z,2,0)</f>
        <v>#N/A</v>
      </c>
      <c r="CA3" s="565"/>
      <c r="CB3" s="315" t="str">
        <f>+$E$3</f>
        <v>CTRLI*1</v>
      </c>
      <c r="CC3" s="316"/>
      <c r="CD3" s="317" t="s">
        <v>235</v>
      </c>
      <c r="CE3" s="318"/>
      <c r="CF3" s="313" t="s">
        <v>234</v>
      </c>
      <c r="CG3" s="314"/>
      <c r="CH3" s="564" t="e">
        <f>VLOOKUP(CH4,'2-2J-CTRLI-LP1743'!$B:$Z,2,0)</f>
        <v>#N/A</v>
      </c>
      <c r="CI3" s="565"/>
      <c r="CJ3" s="315" t="str">
        <f>+$E$3</f>
        <v>CTRLI*1</v>
      </c>
      <c r="CK3" s="316"/>
      <c r="CL3" s="317" t="s">
        <v>235</v>
      </c>
    </row>
    <row r="4" spans="1:93" ht="93" customHeight="1">
      <c r="A4" s="319" t="s">
        <v>236</v>
      </c>
      <c r="B4" s="314"/>
      <c r="C4" s="564">
        <f>+INDEX('2-2J-CTRLI-LP1743'!$B:$B,MATCH('TEM-CRTL'!B2,'2-2J-CTRLI-LP1743'!$AE:$AE,0))</f>
        <v>722164</v>
      </c>
      <c r="D4" s="565"/>
      <c r="E4" s="315"/>
      <c r="F4" s="316"/>
      <c r="G4" s="320"/>
      <c r="H4" s="321"/>
      <c r="I4" s="319" t="s">
        <v>236</v>
      </c>
      <c r="J4" s="314"/>
      <c r="K4" s="564">
        <f>+INDEX('2-2J-CTRLI-LP1743'!$B:$B,MATCH('TEM-CRTL'!J2,'2-2J-CTRLI-LP1743'!$AE:$AE,0))</f>
        <v>722174</v>
      </c>
      <c r="L4" s="565"/>
      <c r="M4" s="315">
        <f>+$E$4</f>
        <v>0</v>
      </c>
      <c r="N4" s="316"/>
      <c r="O4" s="320"/>
      <c r="P4" s="319" t="s">
        <v>236</v>
      </c>
      <c r="Q4" s="314"/>
      <c r="R4" s="564" t="e">
        <f>+INDEX('2-2J-CTRLI-LP1743'!$B:$B,MATCH('TEM-CRTL'!Q2,'2-2J-CTRLI-LP1743'!$AE:$AE,0))</f>
        <v>#N/A</v>
      </c>
      <c r="S4" s="565"/>
      <c r="T4" s="315">
        <f>+$E$4</f>
        <v>0</v>
      </c>
      <c r="U4" s="316"/>
      <c r="V4" s="320"/>
      <c r="W4" s="321"/>
      <c r="X4" s="319" t="s">
        <v>236</v>
      </c>
      <c r="Y4" s="314"/>
      <c r="Z4" s="564" t="e">
        <f>+INDEX('2-2J-CTRLI-LP1743'!$B:$B,MATCH('TEM-CRTL'!Y2,'2-2J-CTRLI-LP1743'!$AE:$AE,0))</f>
        <v>#N/A</v>
      </c>
      <c r="AA4" s="565"/>
      <c r="AB4" s="315">
        <f>+$E$4</f>
        <v>0</v>
      </c>
      <c r="AC4" s="316"/>
      <c r="AD4" s="320"/>
      <c r="AE4" s="319" t="s">
        <v>236</v>
      </c>
      <c r="AF4" s="314"/>
      <c r="AG4" s="564" t="e">
        <f>+INDEX('2-2J-CTRLI-LP1743'!$B:$B,MATCH('TEM-CRTL'!AF2,'2-2J-CTRLI-LP1743'!$AE:$AE,0))</f>
        <v>#N/A</v>
      </c>
      <c r="AH4" s="565"/>
      <c r="AI4" s="315">
        <f>+$E$4</f>
        <v>0</v>
      </c>
      <c r="AJ4" s="316"/>
      <c r="AK4" s="320"/>
      <c r="AL4" s="321"/>
      <c r="AM4" s="319" t="s">
        <v>236</v>
      </c>
      <c r="AN4" s="314"/>
      <c r="AO4" s="564" t="e">
        <f>+INDEX('2-2J-CTRLI-LP1743'!$B:$B,MATCH('TEM-CRTL'!AN2,'2-2J-CTRLI-LP1743'!$AE:$AE,0))</f>
        <v>#N/A</v>
      </c>
      <c r="AP4" s="565"/>
      <c r="AQ4" s="315">
        <f>+$E$4</f>
        <v>0</v>
      </c>
      <c r="AR4" s="316"/>
      <c r="AS4" s="320"/>
      <c r="AT4" s="319" t="s">
        <v>236</v>
      </c>
      <c r="AU4" s="314"/>
      <c r="AV4" s="564" t="e">
        <f>+INDEX('2-2J-CTRLI-LP1743'!$B:$B,MATCH('TEM-CRTL'!AU2,'2-2J-CTRLI-LP1743'!$AE:$AE,0))</f>
        <v>#N/A</v>
      </c>
      <c r="AW4" s="565"/>
      <c r="AX4" s="315">
        <f>+$E$4</f>
        <v>0</v>
      </c>
      <c r="AY4" s="316"/>
      <c r="AZ4" s="320"/>
      <c r="BA4" s="321"/>
      <c r="BB4" s="319" t="s">
        <v>236</v>
      </c>
      <c r="BC4" s="314"/>
      <c r="BD4" s="564" t="e">
        <f>+INDEX('2-2J-CTRLI-LP1743'!$B:$B,MATCH('TEM-CRTL'!BC2,'2-2J-CTRLI-LP1743'!$AE:$AE,0))</f>
        <v>#N/A</v>
      </c>
      <c r="BE4" s="565"/>
      <c r="BF4" s="315">
        <f>+$E$4</f>
        <v>0</v>
      </c>
      <c r="BG4" s="316"/>
      <c r="BH4" s="320"/>
      <c r="BI4" s="319" t="s">
        <v>236</v>
      </c>
      <c r="BJ4" s="314"/>
      <c r="BK4" s="564" t="e">
        <f>+INDEX('2-2J-CTRLI-LP1743'!$B:$B,MATCH('TEM-CRTL'!BJ2,'2-2J-CTRLI-LP1743'!$AE:$AE,0))</f>
        <v>#N/A</v>
      </c>
      <c r="BL4" s="565"/>
      <c r="BM4" s="315">
        <f>+$E$4</f>
        <v>0</v>
      </c>
      <c r="BN4" s="316"/>
      <c r="BO4" s="320"/>
      <c r="BP4" s="321"/>
      <c r="BQ4" s="319" t="s">
        <v>236</v>
      </c>
      <c r="BR4" s="314"/>
      <c r="BS4" s="564" t="e">
        <f>+INDEX('2-2J-CTRLI-LP1743'!$B:$B,MATCH('TEM-CRTL'!BR2,'2-2J-CTRLI-LP1743'!$AE:$AE,0))</f>
        <v>#N/A</v>
      </c>
      <c r="BT4" s="565"/>
      <c r="BU4" s="315">
        <f>+$E$4</f>
        <v>0</v>
      </c>
      <c r="BV4" s="316"/>
      <c r="BW4" s="320"/>
      <c r="BX4" s="319" t="s">
        <v>236</v>
      </c>
      <c r="BY4" s="314"/>
      <c r="BZ4" s="564" t="e">
        <f>+INDEX('2-2J-CTRLI-LP1743'!$B:$B,MATCH('TEM-CRTL'!BY2,'2-2J-CTRLI-LP1743'!$AE:$AE,0))</f>
        <v>#N/A</v>
      </c>
      <c r="CA4" s="565"/>
      <c r="CB4" s="315">
        <f>+$E$4</f>
        <v>0</v>
      </c>
      <c r="CC4" s="316"/>
      <c r="CD4" s="320"/>
      <c r="CE4" s="321"/>
      <c r="CF4" s="319" t="s">
        <v>236</v>
      </c>
      <c r="CG4" s="314"/>
      <c r="CH4" s="564" t="e">
        <f>+INDEX('2-2J-CTRLI-LP1743'!$B:$B,MATCH('TEM-CRTL'!CG2,'2-2J-CTRLI-LP1743'!$AE:$AE,0))</f>
        <v>#N/A</v>
      </c>
      <c r="CI4" s="565"/>
      <c r="CJ4" s="315">
        <f>+$E$4</f>
        <v>0</v>
      </c>
      <c r="CK4" s="316"/>
      <c r="CL4" s="320"/>
    </row>
    <row r="5" spans="1:93" s="326" customFormat="1" ht="90.75" customHeight="1">
      <c r="A5" s="563" t="s">
        <v>237</v>
      </c>
      <c r="B5" s="563"/>
      <c r="C5" s="322" t="str">
        <f>VLOOKUP(C4,'2-2J-CTRLI-LP1743'!$B:$Z,8,0)</f>
        <v>LP1743-ZCA</v>
      </c>
      <c r="D5" s="367" t="str">
        <f>+"Tổng: "&amp;ROUNDUP(VLOOKUP(C4,'2-2J-CTRLI-LP1743'!$B:$Z,5,0),2)&amp;" dz"</f>
        <v>Tổng: 24 dz</v>
      </c>
      <c r="E5" s="315"/>
      <c r="F5" s="316"/>
      <c r="G5" s="324" t="s">
        <v>238</v>
      </c>
      <c r="H5" s="325"/>
      <c r="I5" s="563" t="s">
        <v>237</v>
      </c>
      <c r="J5" s="563"/>
      <c r="K5" s="322" t="str">
        <f>VLOOKUP(K4,'2-2J-CTRLI-LP1743'!$B:$Z,8,0)</f>
        <v>LP1743-ZCA</v>
      </c>
      <c r="L5" s="367" t="str">
        <f>+"Tổng: "&amp;ROUNDUP(VLOOKUP(K4,'2-2J-CTRLI-LP1743'!$B:$Z,5,0),2)&amp;" dz"</f>
        <v>Tổng: 15 dz</v>
      </c>
      <c r="M5" s="315">
        <f>+$E$5</f>
        <v>0</v>
      </c>
      <c r="N5" s="316"/>
      <c r="O5" s="324" t="s">
        <v>238</v>
      </c>
      <c r="P5" s="563" t="s">
        <v>237</v>
      </c>
      <c r="Q5" s="563"/>
      <c r="R5" s="322" t="e">
        <f>VLOOKUP(R4,'2-2J-CTRLI-LP1743'!$B:$Z,8,0)</f>
        <v>#N/A</v>
      </c>
      <c r="S5" s="367" t="e">
        <f>+"Tổng: "&amp;ROUNDUP(VLOOKUP(R4,'2-2J-CTRLI-LP1743'!$B:$Z,5,0),2)&amp;" dz"</f>
        <v>#N/A</v>
      </c>
      <c r="T5" s="315">
        <f>+$E$5</f>
        <v>0</v>
      </c>
      <c r="U5" s="316"/>
      <c r="V5" s="324" t="s">
        <v>238</v>
      </c>
      <c r="W5" s="325"/>
      <c r="X5" s="563" t="s">
        <v>237</v>
      </c>
      <c r="Y5" s="563"/>
      <c r="Z5" s="322" t="e">
        <f>VLOOKUP(Z4,'2-2J-CTRLI-LP1743'!$B:$Z,8,0)</f>
        <v>#N/A</v>
      </c>
      <c r="AA5" s="367" t="e">
        <f>+"Tổng: "&amp;ROUNDUP(VLOOKUP(Z4,'2-2J-CTRLI-LP1743'!$B:$Z,5,0),2)&amp;" dz"</f>
        <v>#N/A</v>
      </c>
      <c r="AB5" s="315">
        <f>+$E$5</f>
        <v>0</v>
      </c>
      <c r="AC5" s="316"/>
      <c r="AD5" s="324" t="s">
        <v>238</v>
      </c>
      <c r="AE5" s="563" t="s">
        <v>237</v>
      </c>
      <c r="AF5" s="563"/>
      <c r="AG5" s="322" t="e">
        <f>VLOOKUP(AG4,'2-2J-CTRLI-LP1743'!$B:$Z,8,0)</f>
        <v>#N/A</v>
      </c>
      <c r="AH5" s="367" t="e">
        <f>+"Tổng: "&amp;ROUNDUP(VLOOKUP(AG4,'2-2J-CTRLI-LP1743'!$B:$Z,5,0),2)&amp;" dz"</f>
        <v>#N/A</v>
      </c>
      <c r="AI5" s="315">
        <f>+$E$5</f>
        <v>0</v>
      </c>
      <c r="AJ5" s="316"/>
      <c r="AK5" s="324" t="s">
        <v>238</v>
      </c>
      <c r="AL5" s="325"/>
      <c r="AM5" s="563" t="s">
        <v>237</v>
      </c>
      <c r="AN5" s="563"/>
      <c r="AO5" s="322" t="e">
        <f>VLOOKUP(AO4,'2-2J-CTRLI-LP1743'!$B:$Z,8,0)</f>
        <v>#N/A</v>
      </c>
      <c r="AP5" s="367" t="e">
        <f>+"Tổng: "&amp;ROUNDUP(VLOOKUP(AO4,'2-2J-CTRLI-LP1743'!$B:$Z,5,0),2)&amp;" dz"</f>
        <v>#N/A</v>
      </c>
      <c r="AQ5" s="315">
        <f>+$E$5</f>
        <v>0</v>
      </c>
      <c r="AR5" s="316"/>
      <c r="AS5" s="324" t="s">
        <v>238</v>
      </c>
      <c r="AT5" s="563" t="s">
        <v>237</v>
      </c>
      <c r="AU5" s="563"/>
      <c r="AV5" s="322" t="e">
        <f>VLOOKUP(AV4,'2-2J-CTRLI-LP1743'!$B:$Z,8,0)</f>
        <v>#N/A</v>
      </c>
      <c r="AW5" s="367" t="e">
        <f>+"Tổng: "&amp;ROUNDUP(VLOOKUP(AV4,'2-2J-CTRLI-LP1743'!$B:$Z,5,0),2)&amp;" dz"</f>
        <v>#N/A</v>
      </c>
      <c r="AX5" s="315">
        <f>+$E$5</f>
        <v>0</v>
      </c>
      <c r="AY5" s="316"/>
      <c r="AZ5" s="324" t="s">
        <v>238</v>
      </c>
      <c r="BA5" s="325"/>
      <c r="BB5" s="563" t="s">
        <v>237</v>
      </c>
      <c r="BC5" s="563"/>
      <c r="BD5" s="322" t="e">
        <f>VLOOKUP(BD4,'2-2J-CTRLI-LP1743'!$B:$Z,8,0)</f>
        <v>#N/A</v>
      </c>
      <c r="BE5" s="367" t="e">
        <f>+"Tổng: "&amp;ROUNDUP(VLOOKUP(BD4,'2-2J-CTRLI-LP1743'!$B:$Z,5,0),2)&amp;" dz"</f>
        <v>#N/A</v>
      </c>
      <c r="BF5" s="315">
        <f>+$E$5</f>
        <v>0</v>
      </c>
      <c r="BG5" s="316"/>
      <c r="BH5" s="324" t="s">
        <v>238</v>
      </c>
      <c r="BI5" s="563" t="s">
        <v>237</v>
      </c>
      <c r="BJ5" s="563"/>
      <c r="BK5" s="322" t="e">
        <f>VLOOKUP(BK4,'2-2J-CTRLI-LP1743'!$B:$Z,8,0)</f>
        <v>#N/A</v>
      </c>
      <c r="BL5" s="367" t="e">
        <f>+"Tổng: "&amp;ROUNDUP(VLOOKUP(BK4,'2-2J-CTRLI-LP1743'!$B:$Z,5,0),2)&amp;" dz"</f>
        <v>#N/A</v>
      </c>
      <c r="BM5" s="315">
        <f>+$E$5</f>
        <v>0</v>
      </c>
      <c r="BN5" s="316"/>
      <c r="BO5" s="324" t="s">
        <v>238</v>
      </c>
      <c r="BP5" s="325"/>
      <c r="BQ5" s="563" t="s">
        <v>237</v>
      </c>
      <c r="BR5" s="563"/>
      <c r="BS5" s="322" t="e">
        <f>VLOOKUP(BS4,'2-2J-CTRLI-LP1743'!$B:$Z,8,0)</f>
        <v>#N/A</v>
      </c>
      <c r="BT5" s="367" t="e">
        <f>+"Tổng: "&amp;ROUNDUP(VLOOKUP(BS4,'2-2J-CTRLI-LP1743'!$B:$Z,5,0),2)&amp;" dz"</f>
        <v>#N/A</v>
      </c>
      <c r="BU5" s="315">
        <f>+$E$5</f>
        <v>0</v>
      </c>
      <c r="BV5" s="316"/>
      <c r="BW5" s="324" t="s">
        <v>238</v>
      </c>
      <c r="BX5" s="563" t="s">
        <v>237</v>
      </c>
      <c r="BY5" s="563"/>
      <c r="BZ5" s="322" t="e">
        <f>VLOOKUP(BZ4,'2-2J-CTRLI-LP1743'!$B:$Z,8,0)</f>
        <v>#N/A</v>
      </c>
      <c r="CA5" s="367" t="e">
        <f>+"Tổng: "&amp;ROUNDUP(VLOOKUP(BZ4,'2-2J-CTRLI-LP1743'!$B:$Z,5,0),2)&amp;" dz"</f>
        <v>#N/A</v>
      </c>
      <c r="CB5" s="315">
        <f>+$E$5</f>
        <v>0</v>
      </c>
      <c r="CC5" s="316"/>
      <c r="CD5" s="324" t="s">
        <v>238</v>
      </c>
      <c r="CE5" s="325"/>
      <c r="CF5" s="563" t="s">
        <v>237</v>
      </c>
      <c r="CG5" s="563"/>
      <c r="CH5" s="322" t="e">
        <f>VLOOKUP(CH4,'2-2J-CTRLI-LP1743'!$B:$Z,8,0)</f>
        <v>#N/A</v>
      </c>
      <c r="CI5" s="367" t="e">
        <f>+"Tổng: "&amp;ROUNDUP(VLOOKUP(CH4,'2-2J-CTRLI-LP1743'!$B:$Z,5,0),2)&amp;" dz"</f>
        <v>#N/A</v>
      </c>
      <c r="CJ5" s="315">
        <f>+$E$5</f>
        <v>0</v>
      </c>
      <c r="CK5" s="316"/>
      <c r="CL5" s="324" t="s">
        <v>238</v>
      </c>
    </row>
    <row r="6" spans="1:93" ht="54.75" customHeight="1">
      <c r="A6" s="563" t="s">
        <v>239</v>
      </c>
      <c r="B6" s="563"/>
      <c r="C6" s="327" t="str">
        <f>VLOOKUP(C4,'2-2J-CTRLI-LP1743'!$B:$Z,3,0)&amp;IFERROR(" ("&amp;VLOOKUP(C4,'2-2J-CTRLI-LP1743'!$B:$Z,4,0)&amp;")","")</f>
        <v>40C (40C)</v>
      </c>
      <c r="D6" s="328"/>
      <c r="E6" s="315"/>
      <c r="F6" s="316"/>
      <c r="G6" s="324"/>
      <c r="H6" s="325"/>
      <c r="I6" s="563" t="s">
        <v>239</v>
      </c>
      <c r="J6" s="563"/>
      <c r="K6" s="327" t="str">
        <f>VLOOKUP(K4,'2-2J-CTRLI-LP1743'!$B:$Z,3,0)&amp;IFERROR(" ("&amp;VLOOKUP(K4,'2-2J-CTRLI-LP1743'!$B:$Z,4,0)&amp;")","")</f>
        <v>42D (42D )</v>
      </c>
      <c r="L6" s="328"/>
      <c r="M6" s="315">
        <f>+$E$6</f>
        <v>0</v>
      </c>
      <c r="N6" s="316"/>
      <c r="O6" s="324"/>
      <c r="P6" s="563" t="s">
        <v>239</v>
      </c>
      <c r="Q6" s="563"/>
      <c r="R6" s="327" t="e">
        <f>VLOOKUP(R4,'2-2J-CTRLI-LP1743'!$B:$Z,3,0)&amp;IFERROR(" ("&amp;VLOOKUP(R4,'2-2J-CTRLI-LP1743'!$B:$Z,4,0)&amp;")","")</f>
        <v>#N/A</v>
      </c>
      <c r="S6" s="328"/>
      <c r="T6" s="315">
        <f>+$E$6</f>
        <v>0</v>
      </c>
      <c r="U6" s="316"/>
      <c r="V6" s="324"/>
      <c r="W6" s="325"/>
      <c r="X6" s="563" t="s">
        <v>239</v>
      </c>
      <c r="Y6" s="563"/>
      <c r="Z6" s="327" t="e">
        <f>VLOOKUP(Z4,'2-2J-CTRLI-LP1743'!$B:$Z,3,0)&amp;IFERROR(" ("&amp;VLOOKUP(Z4,'2-2J-CTRLI-LP1743'!$B:$Z,4,0)&amp;")","")</f>
        <v>#N/A</v>
      </c>
      <c r="AA6" s="328"/>
      <c r="AB6" s="315">
        <f>+$E$6</f>
        <v>0</v>
      </c>
      <c r="AC6" s="316"/>
      <c r="AD6" s="324"/>
      <c r="AE6" s="563" t="s">
        <v>239</v>
      </c>
      <c r="AF6" s="563"/>
      <c r="AG6" s="327" t="e">
        <f>VLOOKUP(AG4,'2-2J-CTRLI-LP1743'!$B:$Z,3,0)&amp;IFERROR(" ("&amp;VLOOKUP(AG4,'2-2J-CTRLI-LP1743'!$B:$Z,4,0)&amp;")","")</f>
        <v>#N/A</v>
      </c>
      <c r="AH6" s="328"/>
      <c r="AI6" s="315">
        <f>+$E$6</f>
        <v>0</v>
      </c>
      <c r="AJ6" s="316"/>
      <c r="AK6" s="324"/>
      <c r="AL6" s="325"/>
      <c r="AM6" s="563" t="s">
        <v>239</v>
      </c>
      <c r="AN6" s="563"/>
      <c r="AO6" s="327" t="e">
        <f>VLOOKUP(AO4,'2-2J-CTRLI-LP1743'!$B:$Z,3,0)&amp;IFERROR(" ("&amp;VLOOKUP(AO4,'2-2J-CTRLI-LP1743'!$B:$Z,4,0)&amp;")","")</f>
        <v>#N/A</v>
      </c>
      <c r="AP6" s="328"/>
      <c r="AQ6" s="315">
        <f>+$E$6</f>
        <v>0</v>
      </c>
      <c r="AR6" s="316"/>
      <c r="AS6" s="324"/>
      <c r="AT6" s="563" t="s">
        <v>239</v>
      </c>
      <c r="AU6" s="563"/>
      <c r="AV6" s="327" t="e">
        <f>VLOOKUP(AV4,'2-2J-CTRLI-LP1743'!$B:$Z,3,0)&amp;IFERROR(" ("&amp;VLOOKUP(AV4,'2-2J-CTRLI-LP1743'!$B:$Z,4,0)&amp;")","")</f>
        <v>#N/A</v>
      </c>
      <c r="AW6" s="328"/>
      <c r="AX6" s="315">
        <f>+$E$6</f>
        <v>0</v>
      </c>
      <c r="AY6" s="316"/>
      <c r="AZ6" s="324"/>
      <c r="BA6" s="325"/>
      <c r="BB6" s="563" t="s">
        <v>239</v>
      </c>
      <c r="BC6" s="563"/>
      <c r="BD6" s="327" t="e">
        <f>VLOOKUP(BD4,'2-2J-CTRLI-LP1743'!$B:$Z,3,0)&amp;IFERROR(" ("&amp;VLOOKUP(BD4,'2-2J-CTRLI-LP1743'!$B:$Z,4,0)&amp;")","")</f>
        <v>#N/A</v>
      </c>
      <c r="BE6" s="328"/>
      <c r="BF6" s="315">
        <f>+$E$6</f>
        <v>0</v>
      </c>
      <c r="BG6" s="316"/>
      <c r="BH6" s="324"/>
      <c r="BI6" s="563" t="s">
        <v>239</v>
      </c>
      <c r="BJ6" s="563"/>
      <c r="BK6" s="327" t="e">
        <f>VLOOKUP(BK4,'2-2J-CTRLI-LP1743'!$B:$Z,3,0)&amp;IFERROR(" ("&amp;VLOOKUP(BK4,'2-2J-CTRLI-LP1743'!$B:$Z,4,0)&amp;")","")</f>
        <v>#N/A</v>
      </c>
      <c r="BL6" s="328"/>
      <c r="BM6" s="315">
        <f>+$E$6</f>
        <v>0</v>
      </c>
      <c r="BN6" s="316"/>
      <c r="BO6" s="324"/>
      <c r="BP6" s="325"/>
      <c r="BQ6" s="563" t="s">
        <v>239</v>
      </c>
      <c r="BR6" s="563"/>
      <c r="BS6" s="327" t="e">
        <f>VLOOKUP(BS4,'2-2J-CTRLI-LP1743'!$B:$Z,3,0)&amp;IFERROR(" ("&amp;VLOOKUP(BS4,'2-2J-CTRLI-LP1743'!$B:$Z,4,0)&amp;")","")</f>
        <v>#N/A</v>
      </c>
      <c r="BT6" s="328"/>
      <c r="BU6" s="315">
        <f>+$E$6</f>
        <v>0</v>
      </c>
      <c r="BV6" s="316"/>
      <c r="BW6" s="324"/>
      <c r="BX6" s="563" t="s">
        <v>239</v>
      </c>
      <c r="BY6" s="563"/>
      <c r="BZ6" s="327" t="e">
        <f>VLOOKUP(BZ4,'2-2J-CTRLI-LP1743'!$B:$Z,3,0)&amp;IFERROR(" ("&amp;VLOOKUP(BZ4,'2-2J-CTRLI-LP1743'!$B:$Z,4,0)&amp;")","")</f>
        <v>#N/A</v>
      </c>
      <c r="CA6" s="328"/>
      <c r="CB6" s="315">
        <f>+$E$6</f>
        <v>0</v>
      </c>
      <c r="CC6" s="316"/>
      <c r="CD6" s="324"/>
      <c r="CE6" s="325"/>
      <c r="CF6" s="563" t="s">
        <v>239</v>
      </c>
      <c r="CG6" s="563"/>
      <c r="CH6" s="327" t="e">
        <f>VLOOKUP(CH4,'2-2J-CTRLI-LP1743'!$B:$Z,3,0)&amp;IFERROR(" ("&amp;VLOOKUP(CH4,'2-2J-CTRLI-LP1743'!$B:$Z,4,0)&amp;")","")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</row>
    <row r="7" spans="1:93" ht="54.75" customHeight="1">
      <c r="A7" s="561" t="s">
        <v>240</v>
      </c>
      <c r="B7" s="562"/>
      <c r="C7" s="329" t="str">
        <f>VLOOKUP(C4,'2-2J-CTRLI-LP1743'!$B:$Z,12,0)&amp;"BỘ"</f>
        <v>16BỘ</v>
      </c>
      <c r="D7" s="330" t="str">
        <f>ROUNDUP(VLOOKUP(C4,'2-2J-CTRLI-LP1743'!$B:$Z,5,0),1)&amp;" DZ"</f>
        <v>24 DZ</v>
      </c>
      <c r="E7" s="315"/>
      <c r="F7" s="316"/>
      <c r="G7" s="331"/>
      <c r="H7" s="332"/>
      <c r="I7" s="561" t="s">
        <v>240</v>
      </c>
      <c r="J7" s="562"/>
      <c r="K7" s="329" t="str">
        <f>VLOOKUP(K4,'2-2J-CTRLI-LP1743'!$B:$Z,12,0)&amp;"BỘ"</f>
        <v>10BỘ</v>
      </c>
      <c r="L7" s="330" t="str">
        <f>ROUNDUP(VLOOKUP(K4,'2-2J-CTRLI-LP1743'!$B:$Z,5,0),1)&amp;" DZ"</f>
        <v>15 DZ</v>
      </c>
      <c r="M7" s="315">
        <f>+$E$7</f>
        <v>0</v>
      </c>
      <c r="N7" s="316"/>
      <c r="O7" s="331"/>
      <c r="P7" s="561" t="s">
        <v>240</v>
      </c>
      <c r="Q7" s="562"/>
      <c r="R7" s="329" t="e">
        <f>VLOOKUP(R4,'2-2J-CTRLI-LP1743'!$B:$Z,12,0)&amp;"BỘ"</f>
        <v>#N/A</v>
      </c>
      <c r="S7" s="330" t="e">
        <f>ROUNDUP(VLOOKUP(R4,'2-2J-CTRLI-LP1743'!$B:$Z,5,0),1)&amp;" DZ"</f>
        <v>#N/A</v>
      </c>
      <c r="T7" s="315">
        <f>+$E$7</f>
        <v>0</v>
      </c>
      <c r="U7" s="316"/>
      <c r="V7" s="331"/>
      <c r="W7" s="332"/>
      <c r="X7" s="561" t="s">
        <v>240</v>
      </c>
      <c r="Y7" s="562"/>
      <c r="Z7" s="329" t="e">
        <f>VLOOKUP(Z4,'2-2J-CTRLI-LP1743'!$B:$Z,12,0)&amp;"BỘ"</f>
        <v>#N/A</v>
      </c>
      <c r="AA7" s="330" t="e">
        <f>ROUNDUP(VLOOKUP(Z4,'2-2J-CTRLI-LP1743'!$B:$Z,5,0),1)&amp;" DZ"</f>
        <v>#N/A</v>
      </c>
      <c r="AB7" s="315">
        <f>+$E$7</f>
        <v>0</v>
      </c>
      <c r="AC7" s="316"/>
      <c r="AD7" s="331"/>
      <c r="AE7" s="561" t="s">
        <v>240</v>
      </c>
      <c r="AF7" s="562"/>
      <c r="AG7" s="329" t="e">
        <f>VLOOKUP(AG4,'2-2J-CTRLI-LP1743'!$B:$Z,12,0)&amp;"BỘ"</f>
        <v>#N/A</v>
      </c>
      <c r="AH7" s="330" t="e">
        <f>ROUNDUP(VLOOKUP(AG4,'2-2J-CTRLI-LP1743'!$B:$Z,5,0),1)&amp;" DZ"</f>
        <v>#N/A</v>
      </c>
      <c r="AI7" s="315">
        <f>+$E$7</f>
        <v>0</v>
      </c>
      <c r="AJ7" s="316"/>
      <c r="AK7" s="331"/>
      <c r="AL7" s="332"/>
      <c r="AM7" s="561" t="s">
        <v>240</v>
      </c>
      <c r="AN7" s="562"/>
      <c r="AO7" s="329" t="e">
        <f>VLOOKUP(AO4,'2-2J-CTRLI-LP1743'!$B:$Z,12,0)&amp;"BỘ"</f>
        <v>#N/A</v>
      </c>
      <c r="AP7" s="330" t="e">
        <f>ROUNDUP(VLOOKUP(AO4,'2-2J-CTRLI-LP1743'!$B:$Z,5,0),1)&amp;" DZ"</f>
        <v>#N/A</v>
      </c>
      <c r="AQ7" s="315">
        <f>+$E$7</f>
        <v>0</v>
      </c>
      <c r="AR7" s="316"/>
      <c r="AS7" s="331"/>
      <c r="AT7" s="561" t="s">
        <v>240</v>
      </c>
      <c r="AU7" s="562"/>
      <c r="AV7" s="329" t="e">
        <f>VLOOKUP(AV4,'2-2J-CTRLI-LP1743'!$B:$Z,12,0)&amp;"BỘ"</f>
        <v>#N/A</v>
      </c>
      <c r="AW7" s="330" t="e">
        <f>ROUNDUP(VLOOKUP(AV4,'2-2J-CTRLI-LP1743'!$B:$Z,5,0),1)&amp;" DZ"</f>
        <v>#N/A</v>
      </c>
      <c r="AX7" s="315">
        <f>+$E$7</f>
        <v>0</v>
      </c>
      <c r="AY7" s="316"/>
      <c r="AZ7" s="331"/>
      <c r="BA7" s="332"/>
      <c r="BB7" s="561" t="s">
        <v>240</v>
      </c>
      <c r="BC7" s="562"/>
      <c r="BD7" s="329" t="e">
        <f>VLOOKUP(BD4,'2-2J-CTRLI-LP1743'!$B:$Z,12,0)&amp;"BỘ"</f>
        <v>#N/A</v>
      </c>
      <c r="BE7" s="330" t="e">
        <f>ROUNDUP(VLOOKUP(BD4,'2-2J-CTRLI-LP1743'!$B:$Z,5,0),1)&amp;" DZ"</f>
        <v>#N/A</v>
      </c>
      <c r="BF7" s="315">
        <f>+$E$7</f>
        <v>0</v>
      </c>
      <c r="BG7" s="316"/>
      <c r="BH7" s="331"/>
      <c r="BI7" s="561" t="s">
        <v>240</v>
      </c>
      <c r="BJ7" s="562"/>
      <c r="BK7" s="329" t="e">
        <f>VLOOKUP(BK4,'2-2J-CTRLI-LP1743'!$B:$Z,12,0)&amp;"BỘ"</f>
        <v>#N/A</v>
      </c>
      <c r="BL7" s="330" t="e">
        <f>ROUNDUP(VLOOKUP(BK4,'2-2J-CTRLI-LP1743'!$B:$Z,5,0),1)&amp;" DZ"</f>
        <v>#N/A</v>
      </c>
      <c r="BM7" s="315">
        <f>+$E$7</f>
        <v>0</v>
      </c>
      <c r="BN7" s="316"/>
      <c r="BO7" s="331"/>
      <c r="BP7" s="332"/>
      <c r="BQ7" s="561" t="s">
        <v>240</v>
      </c>
      <c r="BR7" s="562"/>
      <c r="BS7" s="329" t="e">
        <f>VLOOKUP(BS4,'2-2J-CTRLI-LP1743'!$B:$Z,12,0)&amp;"BỘ"</f>
        <v>#N/A</v>
      </c>
      <c r="BT7" s="330" t="e">
        <f>ROUNDUP(VLOOKUP(BS4,'2-2J-CTRLI-LP1743'!$B:$Z,5,0),1)&amp;" DZ"</f>
        <v>#N/A</v>
      </c>
      <c r="BU7" s="315">
        <f>+$E$7</f>
        <v>0</v>
      </c>
      <c r="BV7" s="316"/>
      <c r="BW7" s="331"/>
      <c r="BX7" s="561" t="s">
        <v>240</v>
      </c>
      <c r="BY7" s="562"/>
      <c r="BZ7" s="329" t="e">
        <f>VLOOKUP(BZ4,'2-2J-CTRLI-LP1743'!$B:$Z,12,0)&amp;"BỘ"</f>
        <v>#N/A</v>
      </c>
      <c r="CA7" s="330" t="e">
        <f>ROUNDUP(VLOOKUP(BZ4,'2-2J-CTRLI-LP1743'!$B:$Z,5,0),1)&amp;" DZ"</f>
        <v>#N/A</v>
      </c>
      <c r="CB7" s="315">
        <f>+$E$7</f>
        <v>0</v>
      </c>
      <c r="CC7" s="316"/>
      <c r="CD7" s="331"/>
      <c r="CE7" s="332"/>
      <c r="CF7" s="561" t="s">
        <v>240</v>
      </c>
      <c r="CG7" s="562"/>
      <c r="CH7" s="329" t="e">
        <f>VLOOKUP(CH4,'2-2J-CTRLI-LP1743'!$B:$Z,12,0)&amp;"BỘ"</f>
        <v>#N/A</v>
      </c>
      <c r="CI7" s="330" t="e">
        <f>ROUNDUP(VLOOKUP(CH4,'2-2J-CTRLI-LP1743'!$B:$Z,5,0),1)&amp;" DZ"</f>
        <v>#N/A</v>
      </c>
      <c r="CJ7" s="315">
        <f>+$E$7</f>
        <v>0</v>
      </c>
      <c r="CK7" s="316"/>
      <c r="CL7" s="331"/>
      <c r="CM7" s="326"/>
      <c r="CN7" s="326"/>
      <c r="CO7" s="326"/>
    </row>
    <row r="8" spans="1:93" ht="99.75" customHeight="1">
      <c r="A8" s="333" t="s">
        <v>241</v>
      </c>
      <c r="B8" s="334"/>
      <c r="C8" s="559" t="str">
        <f>+VLOOKUP(C4,'2-2J-CTRLI-LP1743'!$B:$Z,13,0)</f>
        <v>2202006US-CTRLI1</v>
      </c>
      <c r="D8" s="560"/>
      <c r="E8" s="315"/>
      <c r="F8" s="316"/>
      <c r="G8" s="324"/>
      <c r="H8" s="335"/>
      <c r="I8" s="333" t="s">
        <v>241</v>
      </c>
      <c r="J8" s="334"/>
      <c r="K8" s="559" t="str">
        <f>+VLOOKUP(K4,'2-2J-CTRLI-LP1743'!$B:$Z,13,0)</f>
        <v>2202006US-CTRLI1</v>
      </c>
      <c r="L8" s="560"/>
      <c r="M8" s="315">
        <f>+$E$8</f>
        <v>0</v>
      </c>
      <c r="N8" s="316"/>
      <c r="O8" s="324"/>
      <c r="P8" s="333" t="s">
        <v>241</v>
      </c>
      <c r="Q8" s="334"/>
      <c r="R8" s="559" t="e">
        <f>+VLOOKUP(R4,'2-2J-CTRLI-LP1743'!$B:$Z,13,0)</f>
        <v>#N/A</v>
      </c>
      <c r="S8" s="560"/>
      <c r="T8" s="315">
        <f>+$E$8</f>
        <v>0</v>
      </c>
      <c r="U8" s="316"/>
      <c r="V8" s="324"/>
      <c r="W8" s="335"/>
      <c r="X8" s="333" t="s">
        <v>241</v>
      </c>
      <c r="Y8" s="334"/>
      <c r="Z8" s="559" t="e">
        <f>+VLOOKUP(Z4,'2-2J-CTRLI-LP1743'!$B:$Z,13,0)</f>
        <v>#N/A</v>
      </c>
      <c r="AA8" s="560"/>
      <c r="AB8" s="315">
        <f>+$E$8</f>
        <v>0</v>
      </c>
      <c r="AC8" s="316"/>
      <c r="AD8" s="324"/>
      <c r="AE8" s="419" t="s">
        <v>241</v>
      </c>
      <c r="AF8" s="420"/>
      <c r="AG8" s="559" t="e">
        <f>+VLOOKUP(AG4,'2-2J-CTRLI-LP1743'!$B:$Z,13,0)</f>
        <v>#N/A</v>
      </c>
      <c r="AH8" s="560"/>
      <c r="AI8" s="315">
        <f>+$E$8</f>
        <v>0</v>
      </c>
      <c r="AJ8" s="316"/>
      <c r="AK8" s="324"/>
      <c r="AL8" s="335"/>
      <c r="AM8" s="419" t="s">
        <v>241</v>
      </c>
      <c r="AN8" s="420"/>
      <c r="AO8" s="559" t="e">
        <f>+VLOOKUP(AO4,'2-2J-CTRLI-LP1743'!$B:$Z,13,0)</f>
        <v>#N/A</v>
      </c>
      <c r="AP8" s="560"/>
      <c r="AQ8" s="315">
        <f>+$E$8</f>
        <v>0</v>
      </c>
      <c r="AR8" s="316"/>
      <c r="AS8" s="324"/>
      <c r="AT8" s="419" t="s">
        <v>241</v>
      </c>
      <c r="AU8" s="420"/>
      <c r="AV8" s="559" t="e">
        <f>+VLOOKUP(AV4,'2-2J-CTRLI-LP1743'!$B:$Z,13,0)</f>
        <v>#N/A</v>
      </c>
      <c r="AW8" s="560"/>
      <c r="AX8" s="315">
        <f>+$E$8</f>
        <v>0</v>
      </c>
      <c r="AY8" s="316"/>
      <c r="AZ8" s="324"/>
      <c r="BA8" s="335"/>
      <c r="BB8" s="419" t="s">
        <v>241</v>
      </c>
      <c r="BC8" s="420"/>
      <c r="BD8" s="559" t="e">
        <f>+VLOOKUP(BD4,'2-2J-CTRLI-LP1743'!$B:$Z,13,0)</f>
        <v>#N/A</v>
      </c>
      <c r="BE8" s="560"/>
      <c r="BF8" s="315">
        <f>+$E$8</f>
        <v>0</v>
      </c>
      <c r="BG8" s="316"/>
      <c r="BH8" s="324"/>
      <c r="BI8" s="419" t="s">
        <v>241</v>
      </c>
      <c r="BJ8" s="420"/>
      <c r="BK8" s="559" t="e">
        <f>+VLOOKUP(BK4,'2-2J-CTRLI-LP1743'!$B:$Z,13,0)</f>
        <v>#N/A</v>
      </c>
      <c r="BL8" s="560"/>
      <c r="BM8" s="315">
        <f>+$E$8</f>
        <v>0</v>
      </c>
      <c r="BN8" s="316"/>
      <c r="BO8" s="324"/>
      <c r="BP8" s="335"/>
      <c r="BQ8" s="419" t="s">
        <v>241</v>
      </c>
      <c r="BR8" s="420"/>
      <c r="BS8" s="559" t="e">
        <f>+VLOOKUP(BS4,'2-2J-CTRLI-LP1743'!$B:$Z,13,0)</f>
        <v>#N/A</v>
      </c>
      <c r="BT8" s="560"/>
      <c r="BU8" s="315">
        <f>+$E$8</f>
        <v>0</v>
      </c>
      <c r="BV8" s="316"/>
      <c r="BW8" s="324"/>
      <c r="BX8" s="419" t="s">
        <v>241</v>
      </c>
      <c r="BY8" s="420"/>
      <c r="BZ8" s="559" t="e">
        <f>+VLOOKUP(BZ4,'2-2J-CTRLI-LP1743'!$B:$Z,13,0)</f>
        <v>#N/A</v>
      </c>
      <c r="CA8" s="560"/>
      <c r="CB8" s="315">
        <f>+$E$8</f>
        <v>0</v>
      </c>
      <c r="CC8" s="316"/>
      <c r="CD8" s="324"/>
      <c r="CE8" s="335"/>
      <c r="CF8" s="419" t="s">
        <v>241</v>
      </c>
      <c r="CG8" s="420"/>
      <c r="CH8" s="559" t="e">
        <f>+VLOOKUP(CH4,'2-2J-CTRLI-LP1743'!$B:$Z,13,0)</f>
        <v>#N/A</v>
      </c>
      <c r="CI8" s="560"/>
      <c r="CJ8" s="315">
        <f>+$E$8</f>
        <v>0</v>
      </c>
      <c r="CK8" s="316"/>
      <c r="CL8" s="324"/>
      <c r="CM8" s="326"/>
      <c r="CN8" s="326"/>
      <c r="CO8" s="326"/>
    </row>
    <row r="9" spans="1:93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"&amp;VLOOKUP(C4,'2-2J-CTRLI-LP1743'!$B:$Z,9,0)</f>
        <v>Số lớp: 18</v>
      </c>
      <c r="D9" s="338" t="str">
        <f>+"Khổ sơ đồ: "&amp;VLOOKUP(C4,'2-2J-CTRLI-LP1743'!$B:$Z,23,0)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"&amp;VLOOKUP(K4,'2-2J-CTRLI-LP1743'!$B:$Z,9,0)</f>
        <v>Số lớp: 18</v>
      </c>
      <c r="L9" s="338" t="str">
        <f>+"Khổ sơ đồ: "&amp;VLOOKUP(K4,'2-2J-CTRLI-LP1743'!$B:$Z,23,0)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"&amp;VLOOKUP(R4,'2-2J-CTRLI-LP1743'!$B:$Z,9,0)</f>
        <v>#N/A</v>
      </c>
      <c r="S9" s="338" t="e">
        <f>+"Khổ sơ đồ: "&amp;VLOOKUP(R4,'2-2J-CTRLI-LP1743'!$B:$Z,23,0)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"&amp;VLOOKUP(Z4,'2-2J-CTRLI-LP1743'!$B:$Z,9,0)</f>
        <v>#N/A</v>
      </c>
      <c r="AA9" s="338" t="e">
        <f>+"Khổ sơ đồ: "&amp;VLOOKUP(Z4,'2-2J-CTRLI-LP1743'!$B:$Z,23,0)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"&amp;VLOOKUP(AG4,'2-2J-CTRLI-LP1743'!$B:$Z,9,0)</f>
        <v>#N/A</v>
      </c>
      <c r="AH9" s="338" t="e">
        <f>+"Khổ sơ đồ: "&amp;VLOOKUP(AG4,'2-2J-CTRLI-LP1743'!$B:$Z,23,0)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"&amp;VLOOKUP(AO4,'2-2J-CTRLI-LP1743'!$B:$Z,9,0)</f>
        <v>#N/A</v>
      </c>
      <c r="AP9" s="338" t="e">
        <f>+"Khổ sơ đồ: "&amp;VLOOKUP(AO4,'2-2J-CTRLI-LP1743'!$B:$Z,23,0)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"&amp;VLOOKUP(AV4,'2-2J-CTRLI-LP1743'!$B:$Z,9,0)</f>
        <v>#N/A</v>
      </c>
      <c r="AW9" s="338" t="e">
        <f>+"Khổ sơ đồ: "&amp;VLOOKUP(AV4,'2-2J-CTRLI-LP1743'!$B:$Z,23,0)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"&amp;VLOOKUP(BD4,'2-2J-CTRLI-LP1743'!$B:$Z,9,0)</f>
        <v>#N/A</v>
      </c>
      <c r="BE9" s="338" t="e">
        <f>+"Khổ sơ đồ: "&amp;VLOOKUP(BD4,'2-2J-CTRLI-LP1743'!$B:$Z,23,0)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"&amp;VLOOKUP(BK4,'2-2J-CTRLI-LP1743'!$B:$Z,9,0)</f>
        <v>#N/A</v>
      </c>
      <c r="BL9" s="338" t="e">
        <f>+"Khổ sơ đồ: "&amp;VLOOKUP(BK4,'2-2J-CTRLI-LP1743'!$B:$Z,23,0)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"&amp;VLOOKUP(BS4,'2-2J-CTRLI-LP1743'!$B:$Z,9,0)</f>
        <v>#N/A</v>
      </c>
      <c r="BT9" s="338" t="e">
        <f>+"Khổ sơ đồ: "&amp;VLOOKUP(BS4,'2-2J-CTRLI-LP1743'!$B:$Z,23,0)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"&amp;VLOOKUP(BZ4,'2-2J-CTRLI-LP1743'!$B:$Z,9,0)</f>
        <v>#N/A</v>
      </c>
      <c r="CA9" s="338" t="e">
        <f>+"Khổ sơ đồ: "&amp;VLOOKUP(BZ4,'2-2J-CTRLI-LP1743'!$B:$Z,23,0)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"&amp;VLOOKUP(CH4,'2-2J-CTRLI-LP1743'!$B:$Z,9,0)</f>
        <v>#N/A</v>
      </c>
      <c r="CI9" s="338" t="e">
        <f>+"Khổ sơ đồ: "&amp;VLOOKUP(CH4,'2-2J-CTRLI-LP1743'!$B:$Z,23,0)</f>
        <v>#N/A</v>
      </c>
      <c r="CJ9" s="339">
        <f>+$E$9</f>
        <v>0</v>
      </c>
      <c r="CK9" s="340"/>
      <c r="CL9" s="324" t="s">
        <v>243</v>
      </c>
    </row>
    <row r="10" spans="1:93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</row>
    <row r="11" spans="1:93" ht="63" customHeight="1">
      <c r="A11" s="333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7" t="s">
        <v>247</v>
      </c>
      <c r="H11" s="352"/>
      <c r="I11" s="333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7" t="s">
        <v>247</v>
      </c>
      <c r="P11" s="333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7" t="s">
        <v>247</v>
      </c>
      <c r="W11" s="352"/>
      <c r="X11" s="333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7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7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7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7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7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7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7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7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7" t="s">
        <v>247</v>
      </c>
    </row>
    <row r="12" spans="1:93" s="356" customFormat="1" ht="99.75" customHeight="1">
      <c r="A12" s="353" t="s">
        <v>177</v>
      </c>
      <c r="B12" s="554" t="str">
        <f>"*"&amp;C4&amp;"-"&amp;MID(D7,1,LEN(D7)-2)&amp;"*"</f>
        <v>*722164-24 *</v>
      </c>
      <c r="C12" s="554"/>
      <c r="D12" s="354" t="s">
        <v>248</v>
      </c>
      <c r="E12" s="555" t="s">
        <v>249</v>
      </c>
      <c r="F12" s="556"/>
      <c r="G12" s="558"/>
      <c r="H12" s="355"/>
      <c r="I12" s="353" t="s">
        <v>177</v>
      </c>
      <c r="J12" s="554" t="str">
        <f>"*"&amp;K4&amp;"-"&amp;MID(L7,1,LEN(L7)-2)&amp;"*"</f>
        <v>*722174-15 *</v>
      </c>
      <c r="K12" s="554"/>
      <c r="L12" s="354" t="s">
        <v>248</v>
      </c>
      <c r="M12" s="570" t="s">
        <v>249</v>
      </c>
      <c r="N12" s="571"/>
      <c r="O12" s="558"/>
      <c r="P12" s="353" t="s">
        <v>177</v>
      </c>
      <c r="Q12" s="554" t="e">
        <f>"*"&amp;R4&amp;"-"&amp;MID(S7,1,LEN(S7)-2)&amp;"*"</f>
        <v>#N/A</v>
      </c>
      <c r="R12" s="554"/>
      <c r="S12" s="354" t="s">
        <v>248</v>
      </c>
      <c r="T12" s="555" t="s">
        <v>249</v>
      </c>
      <c r="U12" s="556"/>
      <c r="V12" s="558"/>
      <c r="W12" s="355"/>
      <c r="X12" s="353" t="s">
        <v>177</v>
      </c>
      <c r="Y12" s="554" t="e">
        <f>"*"&amp;Z4&amp;"-"&amp;MID(AA7,1,LEN(AA7)-2)&amp;"*"</f>
        <v>#N/A</v>
      </c>
      <c r="Z12" s="554"/>
      <c r="AA12" s="354" t="s">
        <v>248</v>
      </c>
      <c r="AB12" s="555" t="s">
        <v>249</v>
      </c>
      <c r="AC12" s="556"/>
      <c r="AD12" s="558"/>
      <c r="AE12" s="353" t="s">
        <v>177</v>
      </c>
      <c r="AF12" s="554" t="e">
        <f>"*"&amp;AG4&amp;"-"&amp;MID(AH7,1,LEN(AH7)-2)&amp;"*"</f>
        <v>#N/A</v>
      </c>
      <c r="AG12" s="554"/>
      <c r="AH12" s="421" t="s">
        <v>248</v>
      </c>
      <c r="AI12" s="555" t="s">
        <v>249</v>
      </c>
      <c r="AJ12" s="556"/>
      <c r="AK12" s="558"/>
      <c r="AL12" s="355"/>
      <c r="AM12" s="353" t="s">
        <v>177</v>
      </c>
      <c r="AN12" s="554" t="e">
        <f>"*"&amp;AO4&amp;"-"&amp;MID(AP7,1,LEN(AP7)-2)&amp;"*"</f>
        <v>#N/A</v>
      </c>
      <c r="AO12" s="554"/>
      <c r="AP12" s="421" t="s">
        <v>248</v>
      </c>
      <c r="AQ12" s="555" t="s">
        <v>249</v>
      </c>
      <c r="AR12" s="556"/>
      <c r="AS12" s="558"/>
      <c r="AT12" s="353" t="s">
        <v>177</v>
      </c>
      <c r="AU12" s="554" t="e">
        <f>"*"&amp;AV4&amp;"-"&amp;MID(AW7,1,LEN(AW7)-2)&amp;"*"</f>
        <v>#N/A</v>
      </c>
      <c r="AV12" s="554"/>
      <c r="AW12" s="421" t="s">
        <v>248</v>
      </c>
      <c r="AX12" s="555" t="s">
        <v>249</v>
      </c>
      <c r="AY12" s="556"/>
      <c r="AZ12" s="558"/>
      <c r="BA12" s="355"/>
      <c r="BB12" s="353" t="s">
        <v>177</v>
      </c>
      <c r="BC12" s="554" t="e">
        <f>"*"&amp;BD4&amp;"-"&amp;MID(BE7,1,LEN(BE7)-2)&amp;"*"</f>
        <v>#N/A</v>
      </c>
      <c r="BD12" s="554"/>
      <c r="BE12" s="421" t="s">
        <v>248</v>
      </c>
      <c r="BF12" s="555" t="s">
        <v>249</v>
      </c>
      <c r="BG12" s="556"/>
      <c r="BH12" s="558"/>
      <c r="BI12" s="353" t="s">
        <v>177</v>
      </c>
      <c r="BJ12" s="554" t="e">
        <f>"*"&amp;BK4&amp;"-"&amp;MID(BL7,1,LEN(BL7)-2)&amp;"*"</f>
        <v>#N/A</v>
      </c>
      <c r="BK12" s="554"/>
      <c r="BL12" s="421" t="s">
        <v>248</v>
      </c>
      <c r="BM12" s="555" t="s">
        <v>249</v>
      </c>
      <c r="BN12" s="556"/>
      <c r="BO12" s="558"/>
      <c r="BP12" s="355"/>
      <c r="BQ12" s="353" t="s">
        <v>177</v>
      </c>
      <c r="BR12" s="554" t="e">
        <f>"*"&amp;BS4&amp;"-"&amp;MID(BT7,1,LEN(BT7)-2)&amp;"*"</f>
        <v>#N/A</v>
      </c>
      <c r="BS12" s="554"/>
      <c r="BT12" s="421" t="s">
        <v>248</v>
      </c>
      <c r="BU12" s="555" t="s">
        <v>249</v>
      </c>
      <c r="BV12" s="556"/>
      <c r="BW12" s="558"/>
      <c r="BX12" s="353" t="s">
        <v>177</v>
      </c>
      <c r="BY12" s="554" t="e">
        <f>"*"&amp;BZ4&amp;"-"&amp;MID(CA7,1,LEN(CA7)-2)&amp;"*"</f>
        <v>#N/A</v>
      </c>
      <c r="BZ12" s="554"/>
      <c r="CA12" s="421" t="s">
        <v>248</v>
      </c>
      <c r="CB12" s="555" t="s">
        <v>249</v>
      </c>
      <c r="CC12" s="556"/>
      <c r="CD12" s="558"/>
      <c r="CE12" s="355"/>
      <c r="CF12" s="353" t="s">
        <v>177</v>
      </c>
      <c r="CG12" s="554" t="e">
        <f>"*"&amp;CH4&amp;"-"&amp;MID(CI7,1,LEN(CI7)-2)&amp;"*"</f>
        <v>#N/A</v>
      </c>
      <c r="CH12" s="554"/>
      <c r="CI12" s="421" t="s">
        <v>248</v>
      </c>
      <c r="CJ12" s="555" t="s">
        <v>249</v>
      </c>
      <c r="CK12" s="556"/>
      <c r="CL12" s="558"/>
    </row>
    <row r="13" spans="1:93" s="356" customFormat="1" ht="57.75" customHeight="1">
      <c r="A13" s="551" t="str">
        <f>+'2-2J-CTRLI-LP1743'!F8</f>
        <v>Không phải 100% cotton</v>
      </c>
      <c r="B13" s="552"/>
      <c r="C13" s="552"/>
      <c r="D13" s="552"/>
      <c r="E13" s="552"/>
      <c r="F13" s="552"/>
      <c r="G13" s="553"/>
      <c r="H13" s="357"/>
      <c r="I13" s="551" t="str">
        <f>+$A$13</f>
        <v>Không phải 100% cotton</v>
      </c>
      <c r="J13" s="552"/>
      <c r="K13" s="552"/>
      <c r="L13" s="552"/>
      <c r="M13" s="552"/>
      <c r="N13" s="552"/>
      <c r="O13" s="553"/>
      <c r="P13" s="551" t="str">
        <f>+$A$13</f>
        <v>Không phải 100% cotton</v>
      </c>
      <c r="Q13" s="552"/>
      <c r="R13" s="552"/>
      <c r="S13" s="552"/>
      <c r="T13" s="552"/>
      <c r="U13" s="552"/>
      <c r="V13" s="553"/>
      <c r="W13" s="357"/>
      <c r="X13" s="551" t="str">
        <f>+$A$13</f>
        <v>Không phải 100% cotton</v>
      </c>
      <c r="Y13" s="552"/>
      <c r="Z13" s="552"/>
      <c r="AA13" s="552"/>
      <c r="AB13" s="552"/>
      <c r="AC13" s="552"/>
      <c r="AD13" s="553"/>
      <c r="AE13" s="551" t="str">
        <f>+$A$13</f>
        <v>Không phải 100% cotton</v>
      </c>
      <c r="AF13" s="552"/>
      <c r="AG13" s="552"/>
      <c r="AH13" s="552"/>
      <c r="AI13" s="552"/>
      <c r="AJ13" s="552"/>
      <c r="AK13" s="553"/>
      <c r="AL13" s="418"/>
      <c r="AM13" s="551" t="str">
        <f>+$A$13</f>
        <v>Không phải 100% cotton</v>
      </c>
      <c r="AN13" s="552"/>
      <c r="AO13" s="552"/>
      <c r="AP13" s="552"/>
      <c r="AQ13" s="552"/>
      <c r="AR13" s="552"/>
      <c r="AS13" s="553"/>
      <c r="AT13" s="551" t="str">
        <f>+$A$13</f>
        <v>Không phải 100% cotton</v>
      </c>
      <c r="AU13" s="552"/>
      <c r="AV13" s="552"/>
      <c r="AW13" s="552"/>
      <c r="AX13" s="552"/>
      <c r="AY13" s="552"/>
      <c r="AZ13" s="553"/>
      <c r="BA13" s="418"/>
      <c r="BB13" s="551" t="str">
        <f>+$A$13</f>
        <v>Không phải 100% cotton</v>
      </c>
      <c r="BC13" s="552"/>
      <c r="BD13" s="552"/>
      <c r="BE13" s="552"/>
      <c r="BF13" s="552"/>
      <c r="BG13" s="552"/>
      <c r="BH13" s="553"/>
      <c r="BI13" s="551" t="str">
        <f>+$A$13</f>
        <v>Không phải 100% cotton</v>
      </c>
      <c r="BJ13" s="552"/>
      <c r="BK13" s="552"/>
      <c r="BL13" s="552"/>
      <c r="BM13" s="552"/>
      <c r="BN13" s="552"/>
      <c r="BO13" s="553"/>
      <c r="BP13" s="418"/>
      <c r="BQ13" s="551" t="str">
        <f>+$A$13</f>
        <v>Không phải 100% cotton</v>
      </c>
      <c r="BR13" s="552"/>
      <c r="BS13" s="552"/>
      <c r="BT13" s="552"/>
      <c r="BU13" s="552"/>
      <c r="BV13" s="552"/>
      <c r="BW13" s="553"/>
      <c r="BX13" s="551" t="str">
        <f>+$A$13</f>
        <v>Không phải 100% cotton</v>
      </c>
      <c r="BY13" s="552"/>
      <c r="BZ13" s="552"/>
      <c r="CA13" s="552"/>
      <c r="CB13" s="552"/>
      <c r="CC13" s="552"/>
      <c r="CD13" s="553"/>
      <c r="CE13" s="418"/>
      <c r="CF13" s="551" t="str">
        <f>+$A$13</f>
        <v>Không phải 100% cotton</v>
      </c>
      <c r="CG13" s="552"/>
      <c r="CH13" s="552"/>
      <c r="CI13" s="552"/>
      <c r="CJ13" s="552"/>
      <c r="CK13" s="552"/>
      <c r="CL13" s="553"/>
    </row>
    <row r="14" spans="1:93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</row>
    <row r="15" spans="1:93" s="305" customFormat="1" ht="48.75" customHeight="1">
      <c r="A15" s="568"/>
      <c r="B15" s="569"/>
      <c r="C15" s="551" t="s">
        <v>228</v>
      </c>
      <c r="D15" s="552"/>
      <c r="E15" s="553"/>
      <c r="F15" s="302" t="s">
        <v>229</v>
      </c>
      <c r="G15" s="303"/>
      <c r="H15" s="304"/>
      <c r="I15" s="568"/>
      <c r="J15" s="569"/>
      <c r="K15" s="551" t="s">
        <v>228</v>
      </c>
      <c r="L15" s="552"/>
      <c r="M15" s="553"/>
      <c r="N15" s="302" t="s">
        <v>229</v>
      </c>
      <c r="O15" s="303"/>
      <c r="P15" s="568"/>
      <c r="Q15" s="569"/>
      <c r="R15" s="551" t="s">
        <v>228</v>
      </c>
      <c r="S15" s="552"/>
      <c r="T15" s="553"/>
      <c r="U15" s="302" t="s">
        <v>229</v>
      </c>
      <c r="V15" s="303"/>
      <c r="W15" s="304"/>
      <c r="X15" s="568"/>
      <c r="Y15" s="569"/>
      <c r="Z15" s="551" t="s">
        <v>228</v>
      </c>
      <c r="AA15" s="552"/>
      <c r="AB15" s="553"/>
      <c r="AC15" s="302" t="s">
        <v>229</v>
      </c>
      <c r="AD15" s="303"/>
      <c r="AE15" s="568"/>
      <c r="AF15" s="569"/>
      <c r="AG15" s="551" t="s">
        <v>228</v>
      </c>
      <c r="AH15" s="552"/>
      <c r="AI15" s="553"/>
      <c r="AJ15" s="302" t="s">
        <v>229</v>
      </c>
      <c r="AK15" s="303"/>
      <c r="AL15" s="304"/>
      <c r="AM15" s="568"/>
      <c r="AN15" s="569"/>
      <c r="AO15" s="551" t="s">
        <v>228</v>
      </c>
      <c r="AP15" s="552"/>
      <c r="AQ15" s="553"/>
      <c r="AR15" s="302" t="s">
        <v>229</v>
      </c>
      <c r="AS15" s="303"/>
      <c r="AT15" s="568"/>
      <c r="AU15" s="569"/>
      <c r="AV15" s="551" t="s">
        <v>228</v>
      </c>
      <c r="AW15" s="552"/>
      <c r="AX15" s="553"/>
      <c r="AY15" s="302" t="s">
        <v>229</v>
      </c>
      <c r="AZ15" s="303"/>
      <c r="BA15" s="304"/>
      <c r="BB15" s="568"/>
      <c r="BC15" s="569"/>
      <c r="BD15" s="551" t="s">
        <v>228</v>
      </c>
      <c r="BE15" s="552"/>
      <c r="BF15" s="553"/>
      <c r="BG15" s="302" t="s">
        <v>229</v>
      </c>
      <c r="BH15" s="303"/>
      <c r="BI15" s="568"/>
      <c r="BJ15" s="569"/>
      <c r="BK15" s="551" t="s">
        <v>228</v>
      </c>
      <c r="BL15" s="552"/>
      <c r="BM15" s="553"/>
      <c r="BN15" s="302" t="s">
        <v>229</v>
      </c>
      <c r="BO15" s="303"/>
      <c r="BP15" s="304"/>
      <c r="BQ15" s="568"/>
      <c r="BR15" s="569"/>
      <c r="BS15" s="551" t="s">
        <v>228</v>
      </c>
      <c r="BT15" s="552"/>
      <c r="BU15" s="553"/>
      <c r="BV15" s="302" t="s">
        <v>229</v>
      </c>
      <c r="BW15" s="303"/>
      <c r="BX15" s="568"/>
      <c r="BY15" s="569"/>
      <c r="BZ15" s="551" t="s">
        <v>228</v>
      </c>
      <c r="CA15" s="552"/>
      <c r="CB15" s="553"/>
      <c r="CC15" s="302" t="s">
        <v>229</v>
      </c>
      <c r="CD15" s="303"/>
      <c r="CE15" s="304"/>
      <c r="CF15" s="568"/>
      <c r="CG15" s="569"/>
      <c r="CH15" s="551" t="s">
        <v>228</v>
      </c>
      <c r="CI15" s="552"/>
      <c r="CJ15" s="553"/>
      <c r="CK15" s="302" t="s">
        <v>229</v>
      </c>
      <c r="CL15" s="303"/>
    </row>
    <row r="16" spans="1:93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"&amp;VLOOKUP('TEM-CRTL'!C18:D18,'1-1Y-2H-3N-BK-CTR-CUP-PRA680'!$B:$Z,7,0)&amp;CHAR(10)&amp;"Chi tiết: "&amp;'2-2J-CTRLI-LP1743'!$V$7&amp;"*"&amp;'2-2J-CTRLI-LP1743'!$W$7</f>
        <v>Pattern: DF3385S/ mnf.-color: NB3385-XBK
Chi tiết: CTRLI*1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"&amp;VLOOKUP('TEM-CRTL'!K18:L18,'1-1Y-2H-3N-BK-CTR-CUP-PRA680'!$B:$Z,7,0)&amp;CHAR(10)&amp;"Chi tiết: "&amp;'2-2J-CTRLI-LP1743'!$V$7&amp;"*"&amp;'2-2J-CTRLI-LP1743'!$W$7</f>
        <v>Pattern: DF3385S/ mnf.-color: NB3385-XBK
Chi tiết: CTRLI*1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"&amp;VLOOKUP('TEM-CRTL'!R18:S18,'1-1Y-2H-3N-BK-CTR-CUP-PRA680'!$B:$Z,7,0)&amp;CHAR(10)&amp;"Chi tiết: "&amp;'2-2J-CTRLI-LP1743'!$V$7&amp;"*"&amp;'2-2J-CTRLI-LP1743'!$W$7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"&amp;VLOOKUP('TEM-CRTL'!Z18:AA18,'1-1Y-2H-3N-BK-CTR-CUP-PRA680'!$B:$Z,7,0)&amp;CHAR(10)&amp;"Chi tiết: "&amp;'2-2J-CTRLI-LP1743'!$V$7&amp;"*"&amp;'2-2J-CTRLI-LP1743'!$W$7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"&amp;VLOOKUP('TEM-CRTL'!AG18:AH18,'1-1Y-2H-3N-BK-CTR-CUP-PRA680'!$B:$Z,7,0)&amp;CHAR(10)&amp;"Chi tiết: "&amp;'2-2J-CTRLI-LP1743'!$V$7&amp;"*"&amp;'2-2J-CTRLI-LP1743'!$W$7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"&amp;VLOOKUP('TEM-CRTL'!AO18:AP18,'1-1Y-2H-3N-BK-CTR-CUP-PRA680'!$B:$Z,7,0)&amp;CHAR(10)&amp;"Chi tiết: "&amp;'2-2J-CTRLI-LP1743'!$V$7&amp;"*"&amp;'2-2J-CTRLI-LP1743'!$W$7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"&amp;VLOOKUP('TEM-CRTL'!AV18:AW18,'1-1Y-2H-3N-BK-CTR-CUP-PRA680'!$B:$Z,7,0)&amp;CHAR(10)&amp;"Chi tiết: "&amp;'2-2J-CTRLI-LP1743'!$V$7&amp;"*"&amp;'2-2J-CTRLI-LP1743'!$W$7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"&amp;VLOOKUP('TEM-CRTL'!BD18:BE18,'1-1Y-2H-3N-BK-CTR-CUP-PRA680'!$B:$Z,7,0)&amp;CHAR(10)&amp;"Chi tiết: "&amp;'2-2J-CTRLI-LP1743'!$V$7&amp;"*"&amp;'2-2J-CTRLI-LP1743'!$W$7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"&amp;VLOOKUP('TEM-CRTL'!BK18:BL18,'1-1Y-2H-3N-BK-CTR-CUP-PRA680'!$B:$Z,7,0)&amp;CHAR(10)&amp;"Chi tiết: "&amp;'2-2J-CTRLI-LP1743'!$V$7&amp;"*"&amp;'2-2J-CTRLI-LP1743'!$W$7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"&amp;VLOOKUP('TEM-CRTL'!BS18:BT18,'1-1Y-2H-3N-BK-CTR-CUP-PRA680'!$B:$Z,7,0)&amp;CHAR(10)&amp;"Chi tiết: "&amp;'2-2J-CTRLI-LP1743'!$V$7&amp;"*"&amp;'2-2J-CTRLI-LP1743'!$W$7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"&amp;VLOOKUP('TEM-CRTL'!BZ18:CA18,'1-1Y-2H-3N-BK-CTR-CUP-PRA680'!$B:$Z,7,0)&amp;CHAR(10)&amp;"Chi tiết: "&amp;'2-2J-CTRLI-LP1743'!$V$7&amp;"*"&amp;'2-2J-CTRLI-LP1743'!$W$7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"&amp;VLOOKUP('TEM-CRTL'!CH18:CI18,'1-1Y-2H-3N-BK-CTR-CUP-PRA680'!$B:$Z,7,0)&amp;CHAR(10)&amp;"Chi tiết: "&amp;'2-2J-CTRLI-LP1743'!$V$7&amp;"*"&amp;'2-2J-CTRLI-LP1743'!$W$7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4">
        <f>VLOOKUP(C18,'2-2J-CTRLI-LP1743'!$B:$Z,2,0)</f>
        <v>722167</v>
      </c>
      <c r="D17" s="565"/>
      <c r="E17" s="315" t="str">
        <f>+$E$3</f>
        <v>CTRLI*1</v>
      </c>
      <c r="F17" s="316"/>
      <c r="G17" s="317" t="s">
        <v>235</v>
      </c>
      <c r="H17" s="318"/>
      <c r="I17" s="313" t="s">
        <v>234</v>
      </c>
      <c r="J17" s="314"/>
      <c r="K17" s="564">
        <f>VLOOKUP(K18,'2-2J-CTRLI-LP1743'!$B:$Z,2,0)</f>
        <v>722177</v>
      </c>
      <c r="L17" s="565"/>
      <c r="M17" s="315" t="str">
        <f>+$E$3</f>
        <v>CTRLI*1</v>
      </c>
      <c r="N17" s="316"/>
      <c r="O17" s="317" t="s">
        <v>235</v>
      </c>
      <c r="P17" s="313" t="s">
        <v>234</v>
      </c>
      <c r="Q17" s="314"/>
      <c r="R17" s="564" t="e">
        <f>VLOOKUP(R18,'2-2J-CTRLI-LP1743'!$B:$Z,2,0)</f>
        <v>#N/A</v>
      </c>
      <c r="S17" s="565"/>
      <c r="T17" s="315" t="str">
        <f>+$E$3</f>
        <v>CTRLI*1</v>
      </c>
      <c r="U17" s="316"/>
      <c r="V17" s="317" t="s">
        <v>235</v>
      </c>
      <c r="W17" s="318"/>
      <c r="X17" s="313" t="s">
        <v>234</v>
      </c>
      <c r="Y17" s="314"/>
      <c r="Z17" s="564" t="e">
        <f>VLOOKUP(Z18,'2-2J-CTRLI-LP1743'!$B:$Z,2,0)</f>
        <v>#N/A</v>
      </c>
      <c r="AA17" s="565"/>
      <c r="AB17" s="315" t="str">
        <f>+$E$3</f>
        <v>CTRLI*1</v>
      </c>
      <c r="AC17" s="316"/>
      <c r="AD17" s="317" t="s">
        <v>235</v>
      </c>
      <c r="AE17" s="313" t="s">
        <v>234</v>
      </c>
      <c r="AF17" s="314"/>
      <c r="AG17" s="564" t="e">
        <f>VLOOKUP(AG18,'2-2J-CTRLI-LP1743'!$B:$Z,2,0)</f>
        <v>#N/A</v>
      </c>
      <c r="AH17" s="565"/>
      <c r="AI17" s="315" t="str">
        <f>+$E$3</f>
        <v>CTRLI*1</v>
      </c>
      <c r="AJ17" s="316"/>
      <c r="AK17" s="317" t="s">
        <v>235</v>
      </c>
      <c r="AL17" s="318"/>
      <c r="AM17" s="313" t="s">
        <v>234</v>
      </c>
      <c r="AN17" s="314"/>
      <c r="AO17" s="564" t="e">
        <f>VLOOKUP(AO18,'2-2J-CTRLI-LP1743'!$B:$Z,2,0)</f>
        <v>#N/A</v>
      </c>
      <c r="AP17" s="565"/>
      <c r="AQ17" s="315" t="str">
        <f>+$E$3</f>
        <v>CTRLI*1</v>
      </c>
      <c r="AR17" s="316"/>
      <c r="AS17" s="317" t="s">
        <v>235</v>
      </c>
      <c r="AT17" s="313" t="s">
        <v>234</v>
      </c>
      <c r="AU17" s="314"/>
      <c r="AV17" s="564" t="e">
        <f>VLOOKUP(AV18,'2-2J-CTRLI-LP1743'!$B:$Z,2,0)</f>
        <v>#N/A</v>
      </c>
      <c r="AW17" s="565"/>
      <c r="AX17" s="315" t="str">
        <f>+$E$3</f>
        <v>CTRLI*1</v>
      </c>
      <c r="AY17" s="316"/>
      <c r="AZ17" s="317" t="s">
        <v>235</v>
      </c>
      <c r="BA17" s="318"/>
      <c r="BB17" s="313" t="s">
        <v>234</v>
      </c>
      <c r="BC17" s="314"/>
      <c r="BD17" s="564" t="e">
        <f>VLOOKUP(BD18,'2-2J-CTRLI-LP1743'!$B:$Z,2,0)</f>
        <v>#N/A</v>
      </c>
      <c r="BE17" s="565"/>
      <c r="BF17" s="315" t="str">
        <f>+$E$3</f>
        <v>CTRLI*1</v>
      </c>
      <c r="BG17" s="316"/>
      <c r="BH17" s="317" t="s">
        <v>235</v>
      </c>
      <c r="BI17" s="313" t="s">
        <v>234</v>
      </c>
      <c r="BJ17" s="314"/>
      <c r="BK17" s="564" t="e">
        <f>VLOOKUP(BK18,'2-2J-CTRLI-LP1743'!$B:$Z,2,0)</f>
        <v>#N/A</v>
      </c>
      <c r="BL17" s="565"/>
      <c r="BM17" s="315" t="str">
        <f>+$E$3</f>
        <v>CTRLI*1</v>
      </c>
      <c r="BN17" s="316"/>
      <c r="BO17" s="317" t="s">
        <v>235</v>
      </c>
      <c r="BP17" s="318"/>
      <c r="BQ17" s="313" t="s">
        <v>234</v>
      </c>
      <c r="BR17" s="314"/>
      <c r="BS17" s="564" t="e">
        <f>VLOOKUP(BS18,'2-2J-CTRLI-LP1743'!$B:$Z,2,0)</f>
        <v>#N/A</v>
      </c>
      <c r="BT17" s="565"/>
      <c r="BU17" s="315" t="str">
        <f>+$E$3</f>
        <v>CTRLI*1</v>
      </c>
      <c r="BV17" s="316"/>
      <c r="BW17" s="317" t="s">
        <v>235</v>
      </c>
      <c r="BX17" s="313" t="s">
        <v>234</v>
      </c>
      <c r="BY17" s="314"/>
      <c r="BZ17" s="564" t="e">
        <f>VLOOKUP(BZ18,'2-2J-CTRLI-LP1743'!$B:$Z,2,0)</f>
        <v>#N/A</v>
      </c>
      <c r="CA17" s="565"/>
      <c r="CB17" s="315" t="str">
        <f>+$E$3</f>
        <v>CTRLI*1</v>
      </c>
      <c r="CC17" s="316"/>
      <c r="CD17" s="317" t="s">
        <v>235</v>
      </c>
      <c r="CE17" s="318"/>
      <c r="CF17" s="313" t="s">
        <v>234</v>
      </c>
      <c r="CG17" s="314"/>
      <c r="CH17" s="564" t="e">
        <f>VLOOKUP(CH18,'2-2J-CTRLI-LP1743'!$B:$Z,2,0)</f>
        <v>#N/A</v>
      </c>
      <c r="CI17" s="565"/>
      <c r="CJ17" s="315" t="str">
        <f>+$E$3</f>
        <v>CTRLI*1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4">
        <f>+INDEX('2-2J-CTRLI-LP1743'!$B:$B,MATCH('TEM-CRTL'!B16,'2-2J-CTRLI-LP1743'!$AE:$AE,0))</f>
        <v>722168</v>
      </c>
      <c r="D18" s="565"/>
      <c r="E18" s="315">
        <f>+$E$4</f>
        <v>0</v>
      </c>
      <c r="F18" s="316"/>
      <c r="G18" s="320"/>
      <c r="H18" s="321"/>
      <c r="I18" s="319" t="s">
        <v>236</v>
      </c>
      <c r="J18" s="314"/>
      <c r="K18" s="564">
        <f>+INDEX('2-2J-CTRLI-LP1743'!$B:$B,MATCH('TEM-CRTL'!J16,'2-2J-CTRLI-LP1743'!$AE:$AE,0))</f>
        <v>722178</v>
      </c>
      <c r="L18" s="565"/>
      <c r="M18" s="315">
        <f>+$E$4</f>
        <v>0</v>
      </c>
      <c r="N18" s="316"/>
      <c r="O18" s="320"/>
      <c r="P18" s="319" t="s">
        <v>236</v>
      </c>
      <c r="Q18" s="314"/>
      <c r="R18" s="564" t="e">
        <f>+INDEX('2-2J-CTRLI-LP1743'!$B:$B,MATCH('TEM-CRTL'!Q16,'2-2J-CTRLI-LP1743'!$AE:$AE,0))</f>
        <v>#N/A</v>
      </c>
      <c r="S18" s="565"/>
      <c r="T18" s="315">
        <f>+$E$4</f>
        <v>0</v>
      </c>
      <c r="U18" s="316"/>
      <c r="V18" s="320"/>
      <c r="W18" s="321"/>
      <c r="X18" s="319" t="s">
        <v>236</v>
      </c>
      <c r="Y18" s="314"/>
      <c r="Z18" s="564" t="e">
        <f>+INDEX('2-2J-CTRLI-LP1743'!$B:$B,MATCH('TEM-CRTL'!Y16,'2-2J-CTRLI-LP1743'!$AE:$AE,0))</f>
        <v>#N/A</v>
      </c>
      <c r="AA18" s="565"/>
      <c r="AB18" s="315">
        <f>+$E$4</f>
        <v>0</v>
      </c>
      <c r="AC18" s="316"/>
      <c r="AD18" s="320"/>
      <c r="AE18" s="319" t="s">
        <v>236</v>
      </c>
      <c r="AF18" s="314"/>
      <c r="AG18" s="564" t="e">
        <f>+INDEX('2-2J-CTRLI-LP1743'!$B:$B,MATCH('TEM-CRTL'!AF16,'2-2J-CTRLI-LP1743'!$AE:$AE,0))</f>
        <v>#N/A</v>
      </c>
      <c r="AH18" s="565"/>
      <c r="AI18" s="315">
        <f>+$E$4</f>
        <v>0</v>
      </c>
      <c r="AJ18" s="316"/>
      <c r="AK18" s="320"/>
      <c r="AL18" s="321"/>
      <c r="AM18" s="319" t="s">
        <v>236</v>
      </c>
      <c r="AN18" s="314"/>
      <c r="AO18" s="564" t="e">
        <f>+INDEX('2-2J-CTRLI-LP1743'!$B:$B,MATCH('TEM-CRTL'!AN16,'2-2J-CTRLI-LP1743'!$AE:$AE,0))</f>
        <v>#N/A</v>
      </c>
      <c r="AP18" s="565"/>
      <c r="AQ18" s="315">
        <f>+$E$4</f>
        <v>0</v>
      </c>
      <c r="AR18" s="316"/>
      <c r="AS18" s="320"/>
      <c r="AT18" s="319" t="s">
        <v>236</v>
      </c>
      <c r="AU18" s="314"/>
      <c r="AV18" s="564" t="e">
        <f>+INDEX('2-2J-CTRLI-LP1743'!$B:$B,MATCH('TEM-CRTL'!AU16,'2-2J-CTRLI-LP1743'!$AE:$AE,0))</f>
        <v>#N/A</v>
      </c>
      <c r="AW18" s="565"/>
      <c r="AX18" s="315">
        <f>+$E$4</f>
        <v>0</v>
      </c>
      <c r="AY18" s="316"/>
      <c r="AZ18" s="320"/>
      <c r="BA18" s="321"/>
      <c r="BB18" s="319" t="s">
        <v>236</v>
      </c>
      <c r="BC18" s="314"/>
      <c r="BD18" s="564" t="e">
        <f>+INDEX('2-2J-CTRLI-LP1743'!$B:$B,MATCH('TEM-CRTL'!BC16,'2-2J-CTRLI-LP1743'!$AE:$AE,0))</f>
        <v>#N/A</v>
      </c>
      <c r="BE18" s="565"/>
      <c r="BF18" s="315">
        <f>+$E$4</f>
        <v>0</v>
      </c>
      <c r="BG18" s="316"/>
      <c r="BH18" s="320"/>
      <c r="BI18" s="319" t="s">
        <v>236</v>
      </c>
      <c r="BJ18" s="314"/>
      <c r="BK18" s="564" t="e">
        <f>+INDEX('2-2J-CTRLI-LP1743'!$B:$B,MATCH('TEM-CRTL'!BJ16,'2-2J-CTRLI-LP1743'!$AE:$AE,0))</f>
        <v>#N/A</v>
      </c>
      <c r="BL18" s="565"/>
      <c r="BM18" s="315">
        <f>+$E$4</f>
        <v>0</v>
      </c>
      <c r="BN18" s="316"/>
      <c r="BO18" s="320"/>
      <c r="BP18" s="321"/>
      <c r="BQ18" s="319" t="s">
        <v>236</v>
      </c>
      <c r="BR18" s="314"/>
      <c r="BS18" s="564" t="e">
        <f>+INDEX('2-2J-CTRLI-LP1743'!$B:$B,MATCH('TEM-CRTL'!BR16,'2-2J-CTRLI-LP1743'!$AE:$AE,0))</f>
        <v>#N/A</v>
      </c>
      <c r="BT18" s="565"/>
      <c r="BU18" s="315">
        <f>+$E$4</f>
        <v>0</v>
      </c>
      <c r="BV18" s="316"/>
      <c r="BW18" s="320"/>
      <c r="BX18" s="319" t="s">
        <v>236</v>
      </c>
      <c r="BY18" s="314"/>
      <c r="BZ18" s="564" t="e">
        <f>+INDEX('2-2J-CTRLI-LP1743'!$B:$B,MATCH('TEM-CRTL'!BY16,'2-2J-CTRLI-LP1743'!$AE:$AE,0))</f>
        <v>#N/A</v>
      </c>
      <c r="CA18" s="565"/>
      <c r="CB18" s="315">
        <f>+$E$4</f>
        <v>0</v>
      </c>
      <c r="CC18" s="316"/>
      <c r="CD18" s="320"/>
      <c r="CE18" s="321"/>
      <c r="CF18" s="319" t="s">
        <v>236</v>
      </c>
      <c r="CG18" s="314"/>
      <c r="CH18" s="564" t="e">
        <f>+INDEX('2-2J-CTRLI-LP1743'!$B:$B,MATCH('TEM-CRTL'!CG16,'2-2J-CTRLI-LP1743'!$AE:$AE,0))</f>
        <v>#N/A</v>
      </c>
      <c r="CI18" s="565"/>
      <c r="CJ18" s="315">
        <f>+$E$4</f>
        <v>0</v>
      </c>
      <c r="CK18" s="316"/>
      <c r="CL18" s="320"/>
    </row>
    <row r="19" spans="1:90" s="326" customFormat="1" ht="90.75" customHeight="1">
      <c r="A19" s="563" t="s">
        <v>237</v>
      </c>
      <c r="B19" s="563"/>
      <c r="C19" s="322" t="str">
        <f>VLOOKUP(C18,'2-2J-CTRLI-LP1743'!$B:$Z,8,0)</f>
        <v>LP1743-ZCA</v>
      </c>
      <c r="D19" s="367" t="str">
        <f>+"Tổng: "&amp;ROUNDUP(VLOOKUP(C18,'2-2J-CTRLI-LP1743'!$B:$Z,5,0),2)&amp;" dz"</f>
        <v>Tổng: 21 dz</v>
      </c>
      <c r="E19" s="315">
        <f>+$E$5</f>
        <v>0</v>
      </c>
      <c r="F19" s="316"/>
      <c r="G19" s="324" t="s">
        <v>238</v>
      </c>
      <c r="H19" s="325"/>
      <c r="I19" s="563" t="s">
        <v>237</v>
      </c>
      <c r="J19" s="563"/>
      <c r="K19" s="322" t="str">
        <f>VLOOKUP(K18,'2-2J-CTRLI-LP1743'!$B:$Z,8,0)</f>
        <v>LP1743-ZCA</v>
      </c>
      <c r="L19" s="367" t="str">
        <f>+"Tổng: "&amp;ROUNDUP(VLOOKUP(K18,'2-2J-CTRLI-LP1743'!$B:$Z,5,0),2)&amp;" dz"</f>
        <v>Tổng: 24 dz</v>
      </c>
      <c r="M19" s="315">
        <f>+$E$5</f>
        <v>0</v>
      </c>
      <c r="N19" s="316"/>
      <c r="O19" s="324" t="s">
        <v>238</v>
      </c>
      <c r="P19" s="563" t="s">
        <v>237</v>
      </c>
      <c r="Q19" s="563"/>
      <c r="R19" s="322" t="e">
        <f>VLOOKUP(R18,'2-2J-CTRLI-LP1743'!$B:$Z,8,0)</f>
        <v>#N/A</v>
      </c>
      <c r="S19" s="367" t="e">
        <f>+"Tổng: "&amp;ROUNDUP(VLOOKUP(R18,'2-2J-CTRLI-LP1743'!$B:$Z,5,0),2)&amp;" dz"</f>
        <v>#N/A</v>
      </c>
      <c r="T19" s="315">
        <f>+$E$5</f>
        <v>0</v>
      </c>
      <c r="U19" s="316"/>
      <c r="V19" s="324" t="s">
        <v>238</v>
      </c>
      <c r="W19" s="325"/>
      <c r="X19" s="563" t="s">
        <v>237</v>
      </c>
      <c r="Y19" s="563"/>
      <c r="Z19" s="322" t="e">
        <f>VLOOKUP(Z18,'2-2J-CTRLI-LP1743'!$B:$Z,8,0)</f>
        <v>#N/A</v>
      </c>
      <c r="AA19" s="367" t="e">
        <f>+"Tổng: "&amp;ROUNDUP(VLOOKUP(Z18,'2-2J-CTRLI-LP1743'!$B:$Z,5,0),2)&amp;" dz"</f>
        <v>#N/A</v>
      </c>
      <c r="AB19" s="315">
        <f>+$E$5</f>
        <v>0</v>
      </c>
      <c r="AC19" s="316"/>
      <c r="AD19" s="324" t="s">
        <v>238</v>
      </c>
      <c r="AE19" s="563" t="s">
        <v>237</v>
      </c>
      <c r="AF19" s="563"/>
      <c r="AG19" s="322" t="e">
        <f>VLOOKUP(AG18,'2-2J-CTRLI-LP1743'!$B:$Z,8,0)</f>
        <v>#N/A</v>
      </c>
      <c r="AH19" s="367" t="e">
        <f>+"Tổng: "&amp;ROUNDUP(VLOOKUP(AG18,'2-2J-CTRLI-LP1743'!$B:$Z,5,0),2)&amp;" dz"</f>
        <v>#N/A</v>
      </c>
      <c r="AI19" s="315">
        <f>+$E$5</f>
        <v>0</v>
      </c>
      <c r="AJ19" s="316"/>
      <c r="AK19" s="324" t="s">
        <v>238</v>
      </c>
      <c r="AL19" s="325"/>
      <c r="AM19" s="563" t="s">
        <v>237</v>
      </c>
      <c r="AN19" s="563"/>
      <c r="AO19" s="322" t="e">
        <f>VLOOKUP(AO18,'2-2J-CTRLI-LP1743'!$B:$Z,8,0)</f>
        <v>#N/A</v>
      </c>
      <c r="AP19" s="367" t="e">
        <f>+"Tổng: "&amp;ROUNDUP(VLOOKUP(AO18,'2-2J-CTRLI-LP1743'!$B:$Z,5,0),2)&amp;" dz"</f>
        <v>#N/A</v>
      </c>
      <c r="AQ19" s="315">
        <f>+$E$5</f>
        <v>0</v>
      </c>
      <c r="AR19" s="316"/>
      <c r="AS19" s="324" t="s">
        <v>238</v>
      </c>
      <c r="AT19" s="563" t="s">
        <v>237</v>
      </c>
      <c r="AU19" s="563"/>
      <c r="AV19" s="322" t="e">
        <f>VLOOKUP(AV18,'2-2J-CTRLI-LP1743'!$B:$Z,8,0)</f>
        <v>#N/A</v>
      </c>
      <c r="AW19" s="367" t="e">
        <f>+"Tổng: "&amp;ROUNDUP(VLOOKUP(AV18,'2-2J-CTRLI-LP1743'!$B:$Z,5,0),2)&amp;" dz"</f>
        <v>#N/A</v>
      </c>
      <c r="AX19" s="315">
        <f>+$E$5</f>
        <v>0</v>
      </c>
      <c r="AY19" s="316"/>
      <c r="AZ19" s="324" t="s">
        <v>238</v>
      </c>
      <c r="BA19" s="325"/>
      <c r="BB19" s="563" t="s">
        <v>237</v>
      </c>
      <c r="BC19" s="563"/>
      <c r="BD19" s="322" t="e">
        <f>VLOOKUP(BD18,'2-2J-CTRLI-LP1743'!$B:$Z,8,0)</f>
        <v>#N/A</v>
      </c>
      <c r="BE19" s="367" t="e">
        <f>+"Tổng: "&amp;ROUNDUP(VLOOKUP(BD18,'2-2J-CTRLI-LP1743'!$B:$Z,5,0),2)&amp;" dz"</f>
        <v>#N/A</v>
      </c>
      <c r="BF19" s="315">
        <f>+$E$5</f>
        <v>0</v>
      </c>
      <c r="BG19" s="316"/>
      <c r="BH19" s="324" t="s">
        <v>238</v>
      </c>
      <c r="BI19" s="563" t="s">
        <v>237</v>
      </c>
      <c r="BJ19" s="563"/>
      <c r="BK19" s="322" t="e">
        <f>VLOOKUP(BK18,'2-2J-CTRLI-LP1743'!$B:$Z,8,0)</f>
        <v>#N/A</v>
      </c>
      <c r="BL19" s="367" t="e">
        <f>+"Tổng: "&amp;ROUNDUP(VLOOKUP(BK18,'2-2J-CTRLI-LP1743'!$B:$Z,5,0),2)&amp;" dz"</f>
        <v>#N/A</v>
      </c>
      <c r="BM19" s="315">
        <f>+$E$5</f>
        <v>0</v>
      </c>
      <c r="BN19" s="316"/>
      <c r="BO19" s="324" t="s">
        <v>238</v>
      </c>
      <c r="BP19" s="325"/>
      <c r="BQ19" s="563" t="s">
        <v>237</v>
      </c>
      <c r="BR19" s="563"/>
      <c r="BS19" s="322" t="e">
        <f>VLOOKUP(BS18,'2-2J-CTRLI-LP1743'!$B:$Z,8,0)</f>
        <v>#N/A</v>
      </c>
      <c r="BT19" s="367" t="e">
        <f>+"Tổng: "&amp;ROUNDUP(VLOOKUP(BS18,'2-2J-CTRLI-LP1743'!$B:$Z,5,0),2)&amp;" dz"</f>
        <v>#N/A</v>
      </c>
      <c r="BU19" s="315">
        <f>+$E$5</f>
        <v>0</v>
      </c>
      <c r="BV19" s="316"/>
      <c r="BW19" s="324" t="s">
        <v>238</v>
      </c>
      <c r="BX19" s="563" t="s">
        <v>237</v>
      </c>
      <c r="BY19" s="563"/>
      <c r="BZ19" s="322" t="e">
        <f>VLOOKUP(BZ18,'2-2J-CTRLI-LP1743'!$B:$Z,8,0)</f>
        <v>#N/A</v>
      </c>
      <c r="CA19" s="367" t="e">
        <f>+"Tổng: "&amp;ROUNDUP(VLOOKUP(BZ18,'2-2J-CTRLI-LP1743'!$B:$Z,5,0),2)&amp;" dz"</f>
        <v>#N/A</v>
      </c>
      <c r="CB19" s="315">
        <f>+$E$5</f>
        <v>0</v>
      </c>
      <c r="CC19" s="316"/>
      <c r="CD19" s="324" t="s">
        <v>238</v>
      </c>
      <c r="CE19" s="325"/>
      <c r="CF19" s="563" t="s">
        <v>237</v>
      </c>
      <c r="CG19" s="563"/>
      <c r="CH19" s="322" t="e">
        <f>VLOOKUP(CH18,'2-2J-CTRLI-LP1743'!$B:$Z,8,0)</f>
        <v>#N/A</v>
      </c>
      <c r="CI19" s="367" t="e">
        <f>+"Tổng: "&amp;ROUNDUP(VLOOKUP(CH18,'2-2J-CTRLI-LP1743'!$B:$Z,5,0),2)&amp;" dz"</f>
        <v>#N/A</v>
      </c>
      <c r="CJ19" s="315">
        <f>+$E$5</f>
        <v>0</v>
      </c>
      <c r="CK19" s="316"/>
      <c r="CL19" s="324" t="s">
        <v>238</v>
      </c>
    </row>
    <row r="20" spans="1:90" ht="54.75" customHeight="1">
      <c r="A20" s="563" t="s">
        <v>239</v>
      </c>
      <c r="B20" s="563"/>
      <c r="C20" s="327" t="str">
        <f>VLOOKUP(C18,'2-2J-CTRLI-LP1743'!$B:$Z,3,0)&amp;IFERROR(" ("&amp;VLOOKUP(C18,'2-2J-CTRLI-LP1743'!$B:$Z,4,0)&amp;")","")</f>
        <v>36D (36D)</v>
      </c>
      <c r="D20" s="328"/>
      <c r="E20" s="315">
        <f>+$E$6</f>
        <v>0</v>
      </c>
      <c r="F20" s="316"/>
      <c r="G20" s="324"/>
      <c r="H20" s="325"/>
      <c r="I20" s="563" t="s">
        <v>239</v>
      </c>
      <c r="J20" s="563"/>
      <c r="K20" s="327" t="str">
        <f>VLOOKUP(K18,'2-2J-CTRLI-LP1743'!$B:$Z,3,0)&amp;IFERROR(" ("&amp;VLOOKUP(K18,'2-2J-CTRLI-LP1743'!$B:$Z,4,0)&amp;")","")</f>
        <v>36DD (36DD)</v>
      </c>
      <c r="L20" s="328"/>
      <c r="M20" s="315">
        <f>+$E$6</f>
        <v>0</v>
      </c>
      <c r="N20" s="316"/>
      <c r="O20" s="324"/>
      <c r="P20" s="563" t="s">
        <v>239</v>
      </c>
      <c r="Q20" s="563"/>
      <c r="R20" s="327" t="e">
        <f>VLOOKUP(R18,'2-2J-CTRLI-LP1743'!$B:$Z,3,0)&amp;IFERROR(" ("&amp;VLOOKUP(R18,'2-2J-CTRLI-LP1743'!$B:$Z,4,0)&amp;")","")</f>
        <v>#N/A</v>
      </c>
      <c r="S20" s="328"/>
      <c r="T20" s="315">
        <f>+$E$6</f>
        <v>0</v>
      </c>
      <c r="U20" s="316"/>
      <c r="V20" s="324"/>
      <c r="W20" s="325"/>
      <c r="X20" s="563" t="s">
        <v>239</v>
      </c>
      <c r="Y20" s="563"/>
      <c r="Z20" s="327" t="e">
        <f>VLOOKUP(Z18,'2-2J-CTRLI-LP1743'!$B:$Z,3,0)&amp;IFERROR(" ("&amp;VLOOKUP(Z18,'2-2J-CTRLI-LP1743'!$B:$Z,4,0)&amp;")","")</f>
        <v>#N/A</v>
      </c>
      <c r="AA20" s="328"/>
      <c r="AB20" s="315">
        <f>+$E$6</f>
        <v>0</v>
      </c>
      <c r="AC20" s="316"/>
      <c r="AD20" s="324"/>
      <c r="AE20" s="563" t="s">
        <v>239</v>
      </c>
      <c r="AF20" s="563"/>
      <c r="AG20" s="327" t="e">
        <f>VLOOKUP(AG18,'2-2J-CTRLI-LP1743'!$B:$Z,3,0)&amp;IFERROR(" ("&amp;VLOOKUP(AG18,'2-2J-CTRLI-LP1743'!$B:$Z,4,0)&amp;")","")</f>
        <v>#N/A</v>
      </c>
      <c r="AH20" s="328"/>
      <c r="AI20" s="315">
        <f>+$E$6</f>
        <v>0</v>
      </c>
      <c r="AJ20" s="316"/>
      <c r="AK20" s="324"/>
      <c r="AL20" s="325"/>
      <c r="AM20" s="563" t="s">
        <v>239</v>
      </c>
      <c r="AN20" s="563"/>
      <c r="AO20" s="327" t="e">
        <f>VLOOKUP(AO18,'2-2J-CTRLI-LP1743'!$B:$Z,3,0)&amp;IFERROR(" ("&amp;VLOOKUP(AO18,'2-2J-CTRLI-LP1743'!$B:$Z,4,0)&amp;")","")</f>
        <v>#N/A</v>
      </c>
      <c r="AP20" s="328"/>
      <c r="AQ20" s="315">
        <f>+$E$6</f>
        <v>0</v>
      </c>
      <c r="AR20" s="316"/>
      <c r="AS20" s="324"/>
      <c r="AT20" s="563" t="s">
        <v>239</v>
      </c>
      <c r="AU20" s="563"/>
      <c r="AV20" s="327" t="e">
        <f>VLOOKUP(AV18,'2-2J-CTRLI-LP1743'!$B:$Z,3,0)&amp;IFERROR(" ("&amp;VLOOKUP(AV18,'2-2J-CTRLI-LP1743'!$B:$Z,4,0)&amp;")","")</f>
        <v>#N/A</v>
      </c>
      <c r="AW20" s="328"/>
      <c r="AX20" s="315">
        <f>+$E$6</f>
        <v>0</v>
      </c>
      <c r="AY20" s="316"/>
      <c r="AZ20" s="324"/>
      <c r="BA20" s="325"/>
      <c r="BB20" s="563" t="s">
        <v>239</v>
      </c>
      <c r="BC20" s="563"/>
      <c r="BD20" s="327" t="e">
        <f>VLOOKUP(BD18,'2-2J-CTRLI-LP1743'!$B:$Z,3,0)&amp;IFERROR(" ("&amp;VLOOKUP(BD18,'2-2J-CTRLI-LP1743'!$B:$Z,4,0)&amp;")","")</f>
        <v>#N/A</v>
      </c>
      <c r="BE20" s="328"/>
      <c r="BF20" s="315">
        <f>+$E$6</f>
        <v>0</v>
      </c>
      <c r="BG20" s="316"/>
      <c r="BH20" s="324"/>
      <c r="BI20" s="563" t="s">
        <v>239</v>
      </c>
      <c r="BJ20" s="563"/>
      <c r="BK20" s="327" t="e">
        <f>VLOOKUP(BK18,'2-2J-CTRLI-LP1743'!$B:$Z,3,0)&amp;IFERROR(" ("&amp;VLOOKUP(BK18,'2-2J-CTRLI-LP1743'!$B:$Z,4,0)&amp;")","")</f>
        <v>#N/A</v>
      </c>
      <c r="BL20" s="328"/>
      <c r="BM20" s="315">
        <f>+$E$6</f>
        <v>0</v>
      </c>
      <c r="BN20" s="316"/>
      <c r="BO20" s="324"/>
      <c r="BP20" s="325"/>
      <c r="BQ20" s="563" t="s">
        <v>239</v>
      </c>
      <c r="BR20" s="563"/>
      <c r="BS20" s="327" t="e">
        <f>VLOOKUP(BS18,'2-2J-CTRLI-LP1743'!$B:$Z,3,0)&amp;IFERROR(" ("&amp;VLOOKUP(BS18,'2-2J-CTRLI-LP1743'!$B:$Z,4,0)&amp;")","")</f>
        <v>#N/A</v>
      </c>
      <c r="BT20" s="328"/>
      <c r="BU20" s="315">
        <f>+$E$6</f>
        <v>0</v>
      </c>
      <c r="BV20" s="316"/>
      <c r="BW20" s="324"/>
      <c r="BX20" s="563" t="s">
        <v>239</v>
      </c>
      <c r="BY20" s="563"/>
      <c r="BZ20" s="327" t="e">
        <f>VLOOKUP(BZ18,'2-2J-CTRLI-LP1743'!$B:$Z,3,0)&amp;IFERROR(" ("&amp;VLOOKUP(BZ18,'2-2J-CTRLI-LP1743'!$B:$Z,4,0)&amp;")","")</f>
        <v>#N/A</v>
      </c>
      <c r="CA20" s="328"/>
      <c r="CB20" s="315">
        <f>+$E$6</f>
        <v>0</v>
      </c>
      <c r="CC20" s="316"/>
      <c r="CD20" s="324"/>
      <c r="CE20" s="325"/>
      <c r="CF20" s="563" t="s">
        <v>239</v>
      </c>
      <c r="CG20" s="563"/>
      <c r="CH20" s="327" t="e">
        <f>VLOOKUP(CH18,'2-2J-CTRLI-LP1743'!$B:$Z,3,0)&amp;IFERROR(" ("&amp;VLOOKUP(CH18,'2-2J-CTRLI-LP1743'!$B:$Z,4,0)&amp;")","")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1" t="s">
        <v>240</v>
      </c>
      <c r="B21" s="562"/>
      <c r="C21" s="329" t="str">
        <f>VLOOKUP(C18,'2-2J-CTRLI-LP1743'!$B:$Z,12,0)&amp;"BỘ"</f>
        <v>14BỘ</v>
      </c>
      <c r="D21" s="330" t="str">
        <f>ROUNDUP(VLOOKUP(C18,'2-2J-CTRLI-LP1743'!$B:$Z,5,0),1)&amp;" DZ"</f>
        <v>21 DZ</v>
      </c>
      <c r="E21" s="315">
        <f>+$E$7</f>
        <v>0</v>
      </c>
      <c r="F21" s="316"/>
      <c r="G21" s="331"/>
      <c r="H21" s="332"/>
      <c r="I21" s="561" t="s">
        <v>240</v>
      </c>
      <c r="J21" s="562"/>
      <c r="K21" s="329" t="str">
        <f>VLOOKUP(K18,'2-2J-CTRLI-LP1743'!$B:$Z,12,0)&amp;"BỘ"</f>
        <v>16BỘ</v>
      </c>
      <c r="L21" s="330" t="str">
        <f>ROUNDUP(VLOOKUP(K18,'2-2J-CTRLI-LP1743'!$B:$Z,5,0),1)&amp;" DZ"</f>
        <v>24 DZ</v>
      </c>
      <c r="M21" s="315">
        <f>+$E$7</f>
        <v>0</v>
      </c>
      <c r="N21" s="316"/>
      <c r="O21" s="331"/>
      <c r="P21" s="561" t="s">
        <v>240</v>
      </c>
      <c r="Q21" s="562"/>
      <c r="R21" s="329" t="e">
        <f>VLOOKUP(R18,'2-2J-CTRLI-LP1743'!$B:$Z,12,0)&amp;"BỘ"</f>
        <v>#N/A</v>
      </c>
      <c r="S21" s="330" t="e">
        <f>ROUNDUP(VLOOKUP(R18,'2-2J-CTRLI-LP1743'!$B:$Z,5,0),1)&amp;" DZ"</f>
        <v>#N/A</v>
      </c>
      <c r="T21" s="315">
        <f>+$E$7</f>
        <v>0</v>
      </c>
      <c r="U21" s="316"/>
      <c r="V21" s="331"/>
      <c r="W21" s="332"/>
      <c r="X21" s="561" t="s">
        <v>240</v>
      </c>
      <c r="Y21" s="562"/>
      <c r="Z21" s="329" t="e">
        <f>VLOOKUP(Z18,'2-2J-CTRLI-LP1743'!$B:$Z,12,0)&amp;"BỘ"</f>
        <v>#N/A</v>
      </c>
      <c r="AA21" s="330" t="e">
        <f>ROUNDUP(VLOOKUP(Z18,'2-2J-CTRLI-LP1743'!$B:$Z,5,0),1)&amp;" DZ"</f>
        <v>#N/A</v>
      </c>
      <c r="AB21" s="315">
        <f>+$E$7</f>
        <v>0</v>
      </c>
      <c r="AC21" s="316"/>
      <c r="AD21" s="331"/>
      <c r="AE21" s="561" t="s">
        <v>240</v>
      </c>
      <c r="AF21" s="562"/>
      <c r="AG21" s="329" t="e">
        <f>VLOOKUP(AG18,'2-2J-CTRLI-LP1743'!$B:$Z,12,0)&amp;"BỘ"</f>
        <v>#N/A</v>
      </c>
      <c r="AH21" s="330" t="e">
        <f>ROUNDUP(VLOOKUP(AG18,'2-2J-CTRLI-LP1743'!$B:$Z,5,0),1)&amp;" DZ"</f>
        <v>#N/A</v>
      </c>
      <c r="AI21" s="315">
        <f>+$E$7</f>
        <v>0</v>
      </c>
      <c r="AJ21" s="316"/>
      <c r="AK21" s="331"/>
      <c r="AL21" s="332"/>
      <c r="AM21" s="561" t="s">
        <v>240</v>
      </c>
      <c r="AN21" s="562"/>
      <c r="AO21" s="329" t="e">
        <f>VLOOKUP(AO18,'2-2J-CTRLI-LP1743'!$B:$Z,12,0)&amp;"BỘ"</f>
        <v>#N/A</v>
      </c>
      <c r="AP21" s="330" t="e">
        <f>ROUNDUP(VLOOKUP(AO18,'2-2J-CTRLI-LP1743'!$B:$Z,5,0),1)&amp;" DZ"</f>
        <v>#N/A</v>
      </c>
      <c r="AQ21" s="315">
        <f>+$E$7</f>
        <v>0</v>
      </c>
      <c r="AR21" s="316"/>
      <c r="AS21" s="331"/>
      <c r="AT21" s="561" t="s">
        <v>240</v>
      </c>
      <c r="AU21" s="562"/>
      <c r="AV21" s="329" t="e">
        <f>VLOOKUP(AV18,'2-2J-CTRLI-LP1743'!$B:$Z,12,0)&amp;"BỘ"</f>
        <v>#N/A</v>
      </c>
      <c r="AW21" s="330" t="e">
        <f>ROUNDUP(VLOOKUP(AV18,'2-2J-CTRLI-LP1743'!$B:$Z,5,0),1)&amp;" DZ"</f>
        <v>#N/A</v>
      </c>
      <c r="AX21" s="315">
        <f>+$E$7</f>
        <v>0</v>
      </c>
      <c r="AY21" s="316"/>
      <c r="AZ21" s="331"/>
      <c r="BA21" s="332"/>
      <c r="BB21" s="561" t="s">
        <v>240</v>
      </c>
      <c r="BC21" s="562"/>
      <c r="BD21" s="329" t="e">
        <f>VLOOKUP(BD18,'2-2J-CTRLI-LP1743'!$B:$Z,12,0)&amp;"BỘ"</f>
        <v>#N/A</v>
      </c>
      <c r="BE21" s="330" t="e">
        <f>ROUNDUP(VLOOKUP(BD18,'2-2J-CTRLI-LP1743'!$B:$Z,5,0),1)&amp;" DZ"</f>
        <v>#N/A</v>
      </c>
      <c r="BF21" s="315">
        <f>+$E$7</f>
        <v>0</v>
      </c>
      <c r="BG21" s="316"/>
      <c r="BH21" s="331"/>
      <c r="BI21" s="561" t="s">
        <v>240</v>
      </c>
      <c r="BJ21" s="562"/>
      <c r="BK21" s="329" t="e">
        <f>VLOOKUP(BK18,'2-2J-CTRLI-LP1743'!$B:$Z,12,0)&amp;"BỘ"</f>
        <v>#N/A</v>
      </c>
      <c r="BL21" s="330" t="e">
        <f>ROUNDUP(VLOOKUP(BK18,'2-2J-CTRLI-LP1743'!$B:$Z,5,0),1)&amp;" DZ"</f>
        <v>#N/A</v>
      </c>
      <c r="BM21" s="315">
        <f>+$E$7</f>
        <v>0</v>
      </c>
      <c r="BN21" s="316"/>
      <c r="BO21" s="331"/>
      <c r="BP21" s="332"/>
      <c r="BQ21" s="561" t="s">
        <v>240</v>
      </c>
      <c r="BR21" s="562"/>
      <c r="BS21" s="329" t="e">
        <f>VLOOKUP(BS18,'2-2J-CTRLI-LP1743'!$B:$Z,12,0)&amp;"BỘ"</f>
        <v>#N/A</v>
      </c>
      <c r="BT21" s="330" t="e">
        <f>ROUNDUP(VLOOKUP(BS18,'2-2J-CTRLI-LP1743'!$B:$Z,5,0),1)&amp;" DZ"</f>
        <v>#N/A</v>
      </c>
      <c r="BU21" s="315">
        <f>+$E$7</f>
        <v>0</v>
      </c>
      <c r="BV21" s="316"/>
      <c r="BW21" s="331"/>
      <c r="BX21" s="561" t="s">
        <v>240</v>
      </c>
      <c r="BY21" s="562"/>
      <c r="BZ21" s="329" t="e">
        <f>VLOOKUP(BZ18,'2-2J-CTRLI-LP1743'!$B:$Z,12,0)&amp;"BỘ"</f>
        <v>#N/A</v>
      </c>
      <c r="CA21" s="330" t="e">
        <f>ROUNDUP(VLOOKUP(BZ18,'2-2J-CTRLI-LP1743'!$B:$Z,5,0),1)&amp;" DZ"</f>
        <v>#N/A</v>
      </c>
      <c r="CB21" s="315">
        <f>+$E$7</f>
        <v>0</v>
      </c>
      <c r="CC21" s="316"/>
      <c r="CD21" s="331"/>
      <c r="CE21" s="332"/>
      <c r="CF21" s="561" t="s">
        <v>240</v>
      </c>
      <c r="CG21" s="562"/>
      <c r="CH21" s="329" t="e">
        <f>VLOOKUP(CH18,'2-2J-CTRLI-LP1743'!$B:$Z,12,0)&amp;"BỘ"</f>
        <v>#N/A</v>
      </c>
      <c r="CI21" s="330" t="e">
        <f>ROUNDUP(VLOOKUP(CH18,'2-2J-CTRLI-LP1743'!$B:$Z,5,0),1)&amp;"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333" t="s">
        <v>241</v>
      </c>
      <c r="B22" s="334"/>
      <c r="C22" s="559" t="str">
        <f>+VLOOKUP(C18,'2-2J-CTRLI-LP1743'!$B:$Z,13,0)</f>
        <v>2202006US-CTRLI1</v>
      </c>
      <c r="D22" s="560"/>
      <c r="E22" s="315">
        <f>+$E$8</f>
        <v>0</v>
      </c>
      <c r="F22" s="316"/>
      <c r="G22" s="324"/>
      <c r="H22" s="335"/>
      <c r="I22" s="333" t="s">
        <v>241</v>
      </c>
      <c r="J22" s="334"/>
      <c r="K22" s="559" t="str">
        <f>+VLOOKUP(K18,'2-2J-CTRLI-LP1743'!$B:$Z,13,0)</f>
        <v>2202006US-CTRLI1</v>
      </c>
      <c r="L22" s="560"/>
      <c r="M22" s="315">
        <f>+$E$8</f>
        <v>0</v>
      </c>
      <c r="N22" s="316"/>
      <c r="O22" s="324"/>
      <c r="P22" s="333" t="s">
        <v>241</v>
      </c>
      <c r="Q22" s="334"/>
      <c r="R22" s="559" t="e">
        <f>+VLOOKUP(R18,'2-2J-CTRLI-LP1743'!$B:$Z,13,0)</f>
        <v>#N/A</v>
      </c>
      <c r="S22" s="560"/>
      <c r="T22" s="315">
        <f>+$E$8</f>
        <v>0</v>
      </c>
      <c r="U22" s="316"/>
      <c r="V22" s="324"/>
      <c r="W22" s="335"/>
      <c r="X22" s="333" t="s">
        <v>241</v>
      </c>
      <c r="Y22" s="334"/>
      <c r="Z22" s="559" t="e">
        <f>+VLOOKUP(Z18,'2-2J-CTRLI-LP1743'!$B:$Z,13,0)</f>
        <v>#N/A</v>
      </c>
      <c r="AA22" s="560"/>
      <c r="AB22" s="315">
        <f>+$E$8</f>
        <v>0</v>
      </c>
      <c r="AC22" s="316"/>
      <c r="AD22" s="324"/>
      <c r="AE22" s="419" t="s">
        <v>241</v>
      </c>
      <c r="AF22" s="420"/>
      <c r="AG22" s="559" t="e">
        <f>+VLOOKUP(AG18,'2-2J-CTRLI-LP1743'!$B:$Z,13,0)</f>
        <v>#N/A</v>
      </c>
      <c r="AH22" s="560"/>
      <c r="AI22" s="315">
        <f>+$E$8</f>
        <v>0</v>
      </c>
      <c r="AJ22" s="316"/>
      <c r="AK22" s="324"/>
      <c r="AL22" s="335"/>
      <c r="AM22" s="419" t="s">
        <v>241</v>
      </c>
      <c r="AN22" s="420"/>
      <c r="AO22" s="559" t="e">
        <f>+VLOOKUP(AO18,'2-2J-CTRLI-LP1743'!$B:$Z,13,0)</f>
        <v>#N/A</v>
      </c>
      <c r="AP22" s="560"/>
      <c r="AQ22" s="315">
        <f>+$E$8</f>
        <v>0</v>
      </c>
      <c r="AR22" s="316"/>
      <c r="AS22" s="324"/>
      <c r="AT22" s="419" t="s">
        <v>241</v>
      </c>
      <c r="AU22" s="420"/>
      <c r="AV22" s="559" t="e">
        <f>+VLOOKUP(AV18,'2-2J-CTRLI-LP1743'!$B:$Z,13,0)</f>
        <v>#N/A</v>
      </c>
      <c r="AW22" s="560"/>
      <c r="AX22" s="315">
        <f>+$E$8</f>
        <v>0</v>
      </c>
      <c r="AY22" s="316"/>
      <c r="AZ22" s="324"/>
      <c r="BA22" s="335"/>
      <c r="BB22" s="419" t="s">
        <v>241</v>
      </c>
      <c r="BC22" s="420"/>
      <c r="BD22" s="559" t="e">
        <f>+VLOOKUP(BD18,'2-2J-CTRLI-LP1743'!$B:$Z,13,0)</f>
        <v>#N/A</v>
      </c>
      <c r="BE22" s="560"/>
      <c r="BF22" s="315">
        <f>+$E$8</f>
        <v>0</v>
      </c>
      <c r="BG22" s="316"/>
      <c r="BH22" s="324"/>
      <c r="BI22" s="419" t="s">
        <v>241</v>
      </c>
      <c r="BJ22" s="420"/>
      <c r="BK22" s="559" t="e">
        <f>+VLOOKUP(BK18,'2-2J-CTRLI-LP1743'!$B:$Z,13,0)</f>
        <v>#N/A</v>
      </c>
      <c r="BL22" s="560"/>
      <c r="BM22" s="315">
        <f>+$E$8</f>
        <v>0</v>
      </c>
      <c r="BN22" s="316"/>
      <c r="BO22" s="324"/>
      <c r="BP22" s="335"/>
      <c r="BQ22" s="419" t="s">
        <v>241</v>
      </c>
      <c r="BR22" s="420"/>
      <c r="BS22" s="559" t="e">
        <f>+VLOOKUP(BS18,'2-2J-CTRLI-LP1743'!$B:$Z,13,0)</f>
        <v>#N/A</v>
      </c>
      <c r="BT22" s="560"/>
      <c r="BU22" s="315">
        <f>+$E$8</f>
        <v>0</v>
      </c>
      <c r="BV22" s="316"/>
      <c r="BW22" s="324"/>
      <c r="BX22" s="419" t="s">
        <v>241</v>
      </c>
      <c r="BY22" s="420"/>
      <c r="BZ22" s="559" t="e">
        <f>+VLOOKUP(BZ18,'2-2J-CTRLI-LP1743'!$B:$Z,13,0)</f>
        <v>#N/A</v>
      </c>
      <c r="CA22" s="560"/>
      <c r="CB22" s="315">
        <f>+$E$8</f>
        <v>0</v>
      </c>
      <c r="CC22" s="316"/>
      <c r="CD22" s="324"/>
      <c r="CE22" s="335"/>
      <c r="CF22" s="419" t="s">
        <v>241</v>
      </c>
      <c r="CG22" s="420"/>
      <c r="CH22" s="559" t="e">
        <f>+VLOOKUP(CH18,'2-2J-CTRLI-LP1743'!$B:$Z,13,0)</f>
        <v>#N/A</v>
      </c>
      <c r="CI22" s="560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"&amp;VLOOKUP(C18,'2-2J-CTRLI-LP1743'!$B:$Z,9,0)</f>
        <v>Số lớp: 18</v>
      </c>
      <c r="D23" s="338" t="str">
        <f>+"Khổ sơ đồ: "&amp;VLOOKUP(C18,'2-2J-CTRLI-LP1743'!$B:$Z,23,0)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"&amp;VLOOKUP(K18,'2-2J-CTRLI-LP1743'!$B:$Z,9,0)</f>
        <v>Số lớp: 18</v>
      </c>
      <c r="L23" s="338" t="str">
        <f>+"Khổ sơ đồ: "&amp;VLOOKUP(K18,'2-2J-CTRLI-LP1743'!$B:$Z,23,0)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"&amp;VLOOKUP(R18,'2-2J-CTRLI-LP1743'!$B:$Z,9,0)</f>
        <v>#N/A</v>
      </c>
      <c r="S23" s="338" t="e">
        <f>+"Khổ sơ đồ: "&amp;VLOOKUP(R18,'2-2J-CTRLI-LP1743'!$B:$Z,23,0)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"&amp;VLOOKUP(Z18,'2-2J-CTRLI-LP1743'!$B:$Z,9,0)</f>
        <v>#N/A</v>
      </c>
      <c r="AA23" s="338" t="e">
        <f>+"Khổ sơ đồ: "&amp;VLOOKUP(Z18,'2-2J-CTRLI-LP1743'!$B:$Z,23,0)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"&amp;VLOOKUP(AG18,'2-2J-CTRLI-LP1743'!$B:$Z,9,0)</f>
        <v>#N/A</v>
      </c>
      <c r="AH23" s="338" t="e">
        <f>+"Khổ sơ đồ: "&amp;VLOOKUP(AG18,'2-2J-CTRLI-LP1743'!$B:$Z,23,0)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"&amp;VLOOKUP(AO18,'2-2J-CTRLI-LP1743'!$B:$Z,9,0)</f>
        <v>#N/A</v>
      </c>
      <c r="AP23" s="338" t="e">
        <f>+"Khổ sơ đồ: "&amp;VLOOKUP(AO18,'2-2J-CTRLI-LP1743'!$B:$Z,23,0)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"&amp;VLOOKUP(AV18,'2-2J-CTRLI-LP1743'!$B:$Z,9,0)</f>
        <v>#N/A</v>
      </c>
      <c r="AW23" s="338" t="e">
        <f>+"Khổ sơ đồ: "&amp;VLOOKUP(AV18,'2-2J-CTRLI-LP1743'!$B:$Z,23,0)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"&amp;VLOOKUP(BD18,'2-2J-CTRLI-LP1743'!$B:$Z,9,0)</f>
        <v>#N/A</v>
      </c>
      <c r="BE23" s="338" t="e">
        <f>+"Khổ sơ đồ: "&amp;VLOOKUP(BD18,'2-2J-CTRLI-LP1743'!$B:$Z,23,0)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"&amp;VLOOKUP(BK18,'2-2J-CTRLI-LP1743'!$B:$Z,9,0)</f>
        <v>#N/A</v>
      </c>
      <c r="BL23" s="338" t="e">
        <f>+"Khổ sơ đồ: "&amp;VLOOKUP(BK18,'2-2J-CTRLI-LP1743'!$B:$Z,23,0)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"&amp;VLOOKUP(BS18,'2-2J-CTRLI-LP1743'!$B:$Z,9,0)</f>
        <v>#N/A</v>
      </c>
      <c r="BT23" s="338" t="e">
        <f>+"Khổ sơ đồ: "&amp;VLOOKUP(BS18,'2-2J-CTRLI-LP1743'!$B:$Z,23,0)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"&amp;VLOOKUP(BZ18,'2-2J-CTRLI-LP1743'!$B:$Z,9,0)</f>
        <v>#N/A</v>
      </c>
      <c r="CA23" s="338" t="e">
        <f>+"Khổ sơ đồ: "&amp;VLOOKUP(BZ18,'2-2J-CTRLI-LP1743'!$B:$Z,23,0)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"&amp;VLOOKUP(CH18,'2-2J-CTRLI-LP1743'!$B:$Z,9,0)</f>
        <v>#N/A</v>
      </c>
      <c r="CI23" s="338" t="e">
        <f>+"Khổ sơ đồ: "&amp;VLOOKUP(CH18,'2-2J-CTRLI-LP1743'!$B:$Z,23,0)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333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7" t="s">
        <v>247</v>
      </c>
      <c r="H25" s="352"/>
      <c r="I25" s="333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7" t="s">
        <v>247</v>
      </c>
      <c r="P25" s="333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7" t="s">
        <v>247</v>
      </c>
      <c r="W25" s="352"/>
      <c r="X25" s="333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7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7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7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7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7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7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7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7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7" t="s">
        <v>247</v>
      </c>
    </row>
    <row r="26" spans="1:90" s="356" customFormat="1" ht="99.75" customHeight="1">
      <c r="A26" s="353" t="s">
        <v>177</v>
      </c>
      <c r="B26" s="554" t="str">
        <f>"*"&amp;C18&amp;"-"&amp;MID(D21,1,LEN(D21)-2)&amp;"*"</f>
        <v>*722168-21 *</v>
      </c>
      <c r="C26" s="554"/>
      <c r="D26" s="354" t="s">
        <v>248</v>
      </c>
      <c r="E26" s="555" t="s">
        <v>249</v>
      </c>
      <c r="F26" s="556"/>
      <c r="G26" s="558"/>
      <c r="H26" s="355"/>
      <c r="I26" s="353" t="s">
        <v>177</v>
      </c>
      <c r="J26" s="554" t="str">
        <f>"*"&amp;K18&amp;"-"&amp;MID(L21,1,LEN(L21)-2)&amp;"*"</f>
        <v>*722178-24 *</v>
      </c>
      <c r="K26" s="554"/>
      <c r="L26" s="354" t="s">
        <v>248</v>
      </c>
      <c r="M26" s="555" t="s">
        <v>249</v>
      </c>
      <c r="N26" s="556"/>
      <c r="O26" s="558"/>
      <c r="P26" s="353" t="s">
        <v>177</v>
      </c>
      <c r="Q26" s="554" t="e">
        <f>"*"&amp;R18&amp;"-"&amp;MID(S21,1,LEN(S21)-2)&amp;"*"</f>
        <v>#N/A</v>
      </c>
      <c r="R26" s="554"/>
      <c r="S26" s="354" t="s">
        <v>248</v>
      </c>
      <c r="T26" s="555" t="s">
        <v>249</v>
      </c>
      <c r="U26" s="556"/>
      <c r="V26" s="558"/>
      <c r="W26" s="355"/>
      <c r="X26" s="353" t="s">
        <v>177</v>
      </c>
      <c r="Y26" s="554" t="e">
        <f>"*"&amp;Z18&amp;"-"&amp;MID(AA21,1,LEN(AA21)-2)&amp;"*"</f>
        <v>#N/A</v>
      </c>
      <c r="Z26" s="554"/>
      <c r="AA26" s="354" t="s">
        <v>248</v>
      </c>
      <c r="AB26" s="555" t="s">
        <v>249</v>
      </c>
      <c r="AC26" s="556"/>
      <c r="AD26" s="558"/>
      <c r="AE26" s="353" t="s">
        <v>177</v>
      </c>
      <c r="AF26" s="554" t="e">
        <f>"*"&amp;AG18&amp;"-"&amp;MID(AH21,1,LEN(AH21)-2)&amp;"*"</f>
        <v>#N/A</v>
      </c>
      <c r="AG26" s="554"/>
      <c r="AH26" s="421" t="s">
        <v>248</v>
      </c>
      <c r="AI26" s="555" t="s">
        <v>249</v>
      </c>
      <c r="AJ26" s="556"/>
      <c r="AK26" s="558"/>
      <c r="AL26" s="355"/>
      <c r="AM26" s="353" t="s">
        <v>177</v>
      </c>
      <c r="AN26" s="554" t="e">
        <f>"*"&amp;AO18&amp;"-"&amp;MID(AP21,1,LEN(AP21)-2)&amp;"*"</f>
        <v>#N/A</v>
      </c>
      <c r="AO26" s="554"/>
      <c r="AP26" s="421" t="s">
        <v>248</v>
      </c>
      <c r="AQ26" s="555" t="s">
        <v>249</v>
      </c>
      <c r="AR26" s="556"/>
      <c r="AS26" s="558"/>
      <c r="AT26" s="353" t="s">
        <v>177</v>
      </c>
      <c r="AU26" s="554" t="e">
        <f>"*"&amp;AV18&amp;"-"&amp;MID(AW21,1,LEN(AW21)-2)&amp;"*"</f>
        <v>#N/A</v>
      </c>
      <c r="AV26" s="554"/>
      <c r="AW26" s="421" t="s">
        <v>248</v>
      </c>
      <c r="AX26" s="555" t="s">
        <v>249</v>
      </c>
      <c r="AY26" s="556"/>
      <c r="AZ26" s="558"/>
      <c r="BA26" s="355"/>
      <c r="BB26" s="353" t="s">
        <v>177</v>
      </c>
      <c r="BC26" s="554" t="e">
        <f>"*"&amp;BD18&amp;"-"&amp;MID(BE21,1,LEN(BE21)-2)&amp;"*"</f>
        <v>#N/A</v>
      </c>
      <c r="BD26" s="554"/>
      <c r="BE26" s="421" t="s">
        <v>248</v>
      </c>
      <c r="BF26" s="555" t="s">
        <v>249</v>
      </c>
      <c r="BG26" s="556"/>
      <c r="BH26" s="558"/>
      <c r="BI26" s="353" t="s">
        <v>177</v>
      </c>
      <c r="BJ26" s="554" t="e">
        <f>"*"&amp;BK18&amp;"-"&amp;MID(BL21,1,LEN(BL21)-2)&amp;"*"</f>
        <v>#N/A</v>
      </c>
      <c r="BK26" s="554"/>
      <c r="BL26" s="421" t="s">
        <v>248</v>
      </c>
      <c r="BM26" s="555" t="s">
        <v>249</v>
      </c>
      <c r="BN26" s="556"/>
      <c r="BO26" s="558"/>
      <c r="BP26" s="355"/>
      <c r="BQ26" s="353" t="s">
        <v>177</v>
      </c>
      <c r="BR26" s="554" t="e">
        <f>"*"&amp;BS18&amp;"-"&amp;MID(BT21,1,LEN(BT21)-2)&amp;"*"</f>
        <v>#N/A</v>
      </c>
      <c r="BS26" s="554"/>
      <c r="BT26" s="421" t="s">
        <v>248</v>
      </c>
      <c r="BU26" s="555" t="s">
        <v>249</v>
      </c>
      <c r="BV26" s="556"/>
      <c r="BW26" s="558"/>
      <c r="BX26" s="353" t="s">
        <v>177</v>
      </c>
      <c r="BY26" s="554" t="e">
        <f>"*"&amp;BZ18&amp;"-"&amp;MID(CA21,1,LEN(CA21)-2)&amp;"*"</f>
        <v>#N/A</v>
      </c>
      <c r="BZ26" s="554"/>
      <c r="CA26" s="421" t="s">
        <v>248</v>
      </c>
      <c r="CB26" s="555" t="s">
        <v>249</v>
      </c>
      <c r="CC26" s="556"/>
      <c r="CD26" s="558"/>
      <c r="CE26" s="355"/>
      <c r="CF26" s="353" t="s">
        <v>177</v>
      </c>
      <c r="CG26" s="554" t="e">
        <f>"*"&amp;CH18&amp;"-"&amp;MID(CI21,1,LEN(CI21)-2)&amp;"*"</f>
        <v>#N/A</v>
      </c>
      <c r="CH26" s="554"/>
      <c r="CI26" s="421" t="s">
        <v>248</v>
      </c>
      <c r="CJ26" s="555" t="s">
        <v>249</v>
      </c>
      <c r="CK26" s="556"/>
      <c r="CL26" s="558"/>
    </row>
    <row r="27" spans="1:90" s="356" customFormat="1" ht="57.75" customHeight="1">
      <c r="A27" s="551" t="str">
        <f>+$A$13</f>
        <v>Không phải 100% cotton</v>
      </c>
      <c r="B27" s="552"/>
      <c r="C27" s="552"/>
      <c r="D27" s="552"/>
      <c r="E27" s="552"/>
      <c r="F27" s="552"/>
      <c r="G27" s="553"/>
      <c r="H27" s="357"/>
      <c r="I27" s="551" t="str">
        <f>+$A$13</f>
        <v>Không phải 100% cotton</v>
      </c>
      <c r="J27" s="552"/>
      <c r="K27" s="552"/>
      <c r="L27" s="552"/>
      <c r="M27" s="552"/>
      <c r="N27" s="552"/>
      <c r="O27" s="553"/>
      <c r="P27" s="551" t="str">
        <f>+$A$13</f>
        <v>Không phải 100% cotton</v>
      </c>
      <c r="Q27" s="552"/>
      <c r="R27" s="552"/>
      <c r="S27" s="552"/>
      <c r="T27" s="552"/>
      <c r="U27" s="552"/>
      <c r="V27" s="553"/>
      <c r="W27" s="357"/>
      <c r="X27" s="551" t="str">
        <f>+$A$13</f>
        <v>Không phải 100% cotton</v>
      </c>
      <c r="Y27" s="552"/>
      <c r="Z27" s="552"/>
      <c r="AA27" s="552"/>
      <c r="AB27" s="552"/>
      <c r="AC27" s="552"/>
      <c r="AD27" s="553"/>
      <c r="AE27" s="551" t="str">
        <f>+$A$13</f>
        <v>Không phải 100% cotton</v>
      </c>
      <c r="AF27" s="552"/>
      <c r="AG27" s="552"/>
      <c r="AH27" s="552"/>
      <c r="AI27" s="552"/>
      <c r="AJ27" s="552"/>
      <c r="AK27" s="553"/>
      <c r="AL27" s="418"/>
      <c r="AM27" s="551" t="str">
        <f>+$A$13</f>
        <v>Không phải 100% cotton</v>
      </c>
      <c r="AN27" s="552"/>
      <c r="AO27" s="552"/>
      <c r="AP27" s="552"/>
      <c r="AQ27" s="552"/>
      <c r="AR27" s="552"/>
      <c r="AS27" s="553"/>
      <c r="AT27" s="551" t="str">
        <f>+$A$13</f>
        <v>Không phải 100% cotton</v>
      </c>
      <c r="AU27" s="552"/>
      <c r="AV27" s="552"/>
      <c r="AW27" s="552"/>
      <c r="AX27" s="552"/>
      <c r="AY27" s="552"/>
      <c r="AZ27" s="553"/>
      <c r="BA27" s="418"/>
      <c r="BB27" s="551" t="str">
        <f>+$A$13</f>
        <v>Không phải 100% cotton</v>
      </c>
      <c r="BC27" s="552"/>
      <c r="BD27" s="552"/>
      <c r="BE27" s="552"/>
      <c r="BF27" s="552"/>
      <c r="BG27" s="552"/>
      <c r="BH27" s="553"/>
      <c r="BI27" s="551" t="str">
        <f>+$A$13</f>
        <v>Không phải 100% cotton</v>
      </c>
      <c r="BJ27" s="552"/>
      <c r="BK27" s="552"/>
      <c r="BL27" s="552"/>
      <c r="BM27" s="552"/>
      <c r="BN27" s="552"/>
      <c r="BO27" s="553"/>
      <c r="BP27" s="418"/>
      <c r="BQ27" s="551" t="str">
        <f>+$A$13</f>
        <v>Không phải 100% cotton</v>
      </c>
      <c r="BR27" s="552"/>
      <c r="BS27" s="552"/>
      <c r="BT27" s="552"/>
      <c r="BU27" s="552"/>
      <c r="BV27" s="552"/>
      <c r="BW27" s="553"/>
      <c r="BX27" s="551" t="str">
        <f>+$A$13</f>
        <v>Không phải 100% cotton</v>
      </c>
      <c r="BY27" s="552"/>
      <c r="BZ27" s="552"/>
      <c r="CA27" s="552"/>
      <c r="CB27" s="552"/>
      <c r="CC27" s="552"/>
      <c r="CD27" s="553"/>
      <c r="CE27" s="418"/>
      <c r="CF27" s="551" t="str">
        <f>+$A$13</f>
        <v>Không phải 100% cotton</v>
      </c>
      <c r="CG27" s="552"/>
      <c r="CH27" s="552"/>
      <c r="CI27" s="552"/>
      <c r="CJ27" s="552"/>
      <c r="CK27" s="552"/>
      <c r="CL27" s="553"/>
    </row>
    <row r="28" spans="1:90" s="305" customFormat="1" ht="48.75" customHeight="1">
      <c r="A28" s="568"/>
      <c r="B28" s="569"/>
      <c r="C28" s="551" t="s">
        <v>228</v>
      </c>
      <c r="D28" s="552"/>
      <c r="E28" s="553"/>
      <c r="F28" s="302" t="s">
        <v>229</v>
      </c>
      <c r="G28" s="303"/>
      <c r="H28" s="304"/>
      <c r="I28" s="568"/>
      <c r="J28" s="569"/>
      <c r="K28" s="551" t="s">
        <v>228</v>
      </c>
      <c r="L28" s="552"/>
      <c r="M28" s="553"/>
      <c r="N28" s="302" t="s">
        <v>229</v>
      </c>
      <c r="O28" s="303"/>
      <c r="P28" s="568"/>
      <c r="Q28" s="569"/>
      <c r="R28" s="551" t="s">
        <v>228</v>
      </c>
      <c r="S28" s="552"/>
      <c r="T28" s="553"/>
      <c r="U28" s="302" t="s">
        <v>229</v>
      </c>
      <c r="V28" s="303"/>
      <c r="W28" s="304"/>
      <c r="X28" s="568"/>
      <c r="Y28" s="569"/>
      <c r="Z28" s="551" t="s">
        <v>228</v>
      </c>
      <c r="AA28" s="552"/>
      <c r="AB28" s="553"/>
      <c r="AC28" s="302" t="s">
        <v>229</v>
      </c>
      <c r="AD28" s="303"/>
      <c r="AE28" s="568"/>
      <c r="AF28" s="569"/>
      <c r="AG28" s="551" t="s">
        <v>228</v>
      </c>
      <c r="AH28" s="552"/>
      <c r="AI28" s="553"/>
      <c r="AJ28" s="302" t="s">
        <v>229</v>
      </c>
      <c r="AK28" s="303"/>
      <c r="AL28" s="304"/>
      <c r="AM28" s="568"/>
      <c r="AN28" s="569"/>
      <c r="AO28" s="551" t="s">
        <v>228</v>
      </c>
      <c r="AP28" s="552"/>
      <c r="AQ28" s="553"/>
      <c r="AR28" s="302" t="s">
        <v>229</v>
      </c>
      <c r="AS28" s="303"/>
      <c r="AT28" s="568"/>
      <c r="AU28" s="569"/>
      <c r="AV28" s="551" t="s">
        <v>228</v>
      </c>
      <c r="AW28" s="552"/>
      <c r="AX28" s="553"/>
      <c r="AY28" s="302" t="s">
        <v>229</v>
      </c>
      <c r="AZ28" s="303"/>
      <c r="BA28" s="304"/>
      <c r="BB28" s="568"/>
      <c r="BC28" s="569"/>
      <c r="BD28" s="551" t="s">
        <v>228</v>
      </c>
      <c r="BE28" s="552"/>
      <c r="BF28" s="553"/>
      <c r="BG28" s="302" t="s">
        <v>229</v>
      </c>
      <c r="BH28" s="303"/>
      <c r="BI28" s="568"/>
      <c r="BJ28" s="569"/>
      <c r="BK28" s="551" t="s">
        <v>228</v>
      </c>
      <c r="BL28" s="552"/>
      <c r="BM28" s="553"/>
      <c r="BN28" s="302" t="s">
        <v>229</v>
      </c>
      <c r="BO28" s="303"/>
      <c r="BP28" s="304"/>
      <c r="BQ28" s="568"/>
      <c r="BR28" s="569"/>
      <c r="BS28" s="551" t="s">
        <v>228</v>
      </c>
      <c r="BT28" s="552"/>
      <c r="BU28" s="553"/>
      <c r="BV28" s="302" t="s">
        <v>229</v>
      </c>
      <c r="BW28" s="303"/>
      <c r="BX28" s="568"/>
      <c r="BY28" s="569"/>
      <c r="BZ28" s="551" t="s">
        <v>228</v>
      </c>
      <c r="CA28" s="552"/>
      <c r="CB28" s="553"/>
      <c r="CC28" s="302" t="s">
        <v>229</v>
      </c>
      <c r="CD28" s="303"/>
      <c r="CE28" s="304"/>
      <c r="CF28" s="568"/>
      <c r="CG28" s="569"/>
      <c r="CH28" s="551" t="s">
        <v>228</v>
      </c>
      <c r="CI28" s="552"/>
      <c r="CJ28" s="553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"&amp;VLOOKUP('TEM-CRTL'!C31:D31,'1-1Y-2H-3N-BK-CTR-CUP-PRA680'!$B:$Z,7,0)&amp;CHAR(10)&amp;"Chi tiết: "&amp;'2-2J-CTRLI-LP1743'!$V$7&amp;"*"&amp;'2-2J-CTRLI-LP1743'!$W$7</f>
        <v>Pattern: DF3385S/ mnf.-color: NB3385-XBK
Chi tiết: CTRLI*1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"&amp;VLOOKUP('TEM-CRTL'!K31:L31,'1-1Y-2H-3N-BK-CTR-CUP-PRA680'!$B:$Z,7,0)&amp;CHAR(10)&amp;"Chi tiết: "&amp;'2-2J-CTRLI-LP1743'!$V$7&amp;"*"&amp;'2-2J-CTRLI-LP1743'!$W$7</f>
        <v>Pattern: DF3385S/ mnf.-color: NB3385-XBK
Chi tiết: CTRLI*1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"&amp;VLOOKUP('TEM-CRTL'!R31:S31,'1-1Y-2H-3N-BK-CTR-CUP-PRA680'!$B:$Z,7,0)&amp;CHAR(10)&amp;"Chi tiết: "&amp;'2-2J-CTRLI-LP1743'!$V$7&amp;"*"&amp;'2-2J-CTRLI-LP1743'!$W$7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"&amp;VLOOKUP('TEM-CRTL'!Z31:AA31,'1-1Y-2H-3N-BK-CTR-CUP-PRA680'!$B:$Z,7,0)&amp;CHAR(10)&amp;"Chi tiết: "&amp;'2-2J-CTRLI-LP1743'!$V$7&amp;"*"&amp;'2-2J-CTRLI-LP1743'!$W$7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"&amp;VLOOKUP('TEM-CRTL'!AG31:AH31,'1-1Y-2H-3N-BK-CTR-CUP-PRA680'!$B:$Z,7,0)&amp;CHAR(10)&amp;"Chi tiết: "&amp;'2-2J-CTRLI-LP1743'!$V$7&amp;"*"&amp;'2-2J-CTRLI-LP1743'!$W$7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"&amp;VLOOKUP('TEM-CRTL'!AO31:AP31,'1-1Y-2H-3N-BK-CTR-CUP-PRA680'!$B:$Z,7,0)&amp;CHAR(10)&amp;"Chi tiết: "&amp;'2-2J-CTRLI-LP1743'!$V$7&amp;"*"&amp;'2-2J-CTRLI-LP1743'!$W$7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"&amp;VLOOKUP('TEM-CRTL'!AV31:AW31,'1-1Y-2H-3N-BK-CTR-CUP-PRA680'!$B:$Z,7,0)&amp;CHAR(10)&amp;"Chi tiết: "&amp;'2-2J-CTRLI-LP1743'!$V$7&amp;"*"&amp;'2-2J-CTRLI-LP1743'!$W$7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"&amp;VLOOKUP('TEM-CRTL'!BD31:BE31,'1-1Y-2H-3N-BK-CTR-CUP-PRA680'!$B:$Z,7,0)&amp;CHAR(10)&amp;"Chi tiết: "&amp;'2-2J-CTRLI-LP1743'!$V$7&amp;"*"&amp;'2-2J-CTRLI-LP1743'!$W$7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"&amp;VLOOKUP('TEM-CRTL'!BK31:BL31,'1-1Y-2H-3N-BK-CTR-CUP-PRA680'!$B:$Z,7,0)&amp;CHAR(10)&amp;"Chi tiết: "&amp;'2-2J-CTRLI-LP1743'!$V$7&amp;"*"&amp;'2-2J-CTRLI-LP1743'!$W$7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"&amp;VLOOKUP('TEM-CRTL'!BS31:BT31,'1-1Y-2H-3N-BK-CTR-CUP-PRA680'!$B:$Z,7,0)&amp;CHAR(10)&amp;"Chi tiết: "&amp;'2-2J-CTRLI-LP1743'!$V$7&amp;"*"&amp;'2-2J-CTRLI-LP1743'!$W$7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"&amp;VLOOKUP('TEM-CRTL'!BZ31:CA31,'1-1Y-2H-3N-BK-CTR-CUP-PRA680'!$B:$Z,7,0)&amp;CHAR(10)&amp;"Chi tiết: "&amp;'2-2J-CTRLI-LP1743'!$V$7&amp;"*"&amp;'2-2J-CTRLI-LP1743'!$W$7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"&amp;VLOOKUP('TEM-CRTL'!CH31:CI31,'1-1Y-2H-3N-BK-CTR-CUP-PRA680'!$B:$Z,7,0)&amp;CHAR(10)&amp;"Chi tiết: "&amp;'2-2J-CTRLI-LP1743'!$V$7&amp;"*"&amp;'2-2J-CTRLI-LP1743'!$W$7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4">
        <f>VLOOKUP(C31,'2-2J-CTRLI-LP1743'!$B:$Z,2,0)</f>
        <v>722169</v>
      </c>
      <c r="D30" s="565"/>
      <c r="E30" s="315" t="str">
        <f>+$E$3</f>
        <v>CTRLI*1</v>
      </c>
      <c r="F30" s="316"/>
      <c r="G30" s="317" t="s">
        <v>235</v>
      </c>
      <c r="H30" s="318"/>
      <c r="I30" s="313" t="s">
        <v>234</v>
      </c>
      <c r="J30" s="314"/>
      <c r="K30" s="564">
        <f>VLOOKUP(K31,'2-2J-CTRLI-LP1743'!$B:$Z,2,0)</f>
        <v>722179</v>
      </c>
      <c r="L30" s="565"/>
      <c r="M30" s="315" t="str">
        <f>+$E$3</f>
        <v>CTRLI*1</v>
      </c>
      <c r="N30" s="316"/>
      <c r="O30" s="317" t="s">
        <v>235</v>
      </c>
      <c r="P30" s="313" t="s">
        <v>234</v>
      </c>
      <c r="Q30" s="314"/>
      <c r="R30" s="564" t="e">
        <f>VLOOKUP(R31,'2-2J-CTRLI-LP1743'!$B:$Z,2,0)</f>
        <v>#N/A</v>
      </c>
      <c r="S30" s="565"/>
      <c r="T30" s="315" t="str">
        <f>+$E$3</f>
        <v>CTRLI*1</v>
      </c>
      <c r="U30" s="316"/>
      <c r="V30" s="317" t="s">
        <v>235</v>
      </c>
      <c r="W30" s="318"/>
      <c r="X30" s="313" t="s">
        <v>234</v>
      </c>
      <c r="Y30" s="314"/>
      <c r="Z30" s="564" t="e">
        <f>VLOOKUP(Z31,'2-2J-CTRLI-LP1743'!$B:$Z,2,0)</f>
        <v>#N/A</v>
      </c>
      <c r="AA30" s="565"/>
      <c r="AB30" s="315" t="str">
        <f>+$E$3</f>
        <v>CTRLI*1</v>
      </c>
      <c r="AC30" s="316"/>
      <c r="AD30" s="317" t="s">
        <v>235</v>
      </c>
      <c r="AE30" s="313" t="s">
        <v>234</v>
      </c>
      <c r="AF30" s="314"/>
      <c r="AG30" s="564" t="e">
        <f>VLOOKUP(AG31,'2-2J-CTRLI-LP1743'!$B:$Z,2,0)</f>
        <v>#N/A</v>
      </c>
      <c r="AH30" s="565"/>
      <c r="AI30" s="315" t="str">
        <f>+$E$3</f>
        <v>CTRLI*1</v>
      </c>
      <c r="AJ30" s="316"/>
      <c r="AK30" s="317" t="s">
        <v>235</v>
      </c>
      <c r="AL30" s="318"/>
      <c r="AM30" s="313" t="s">
        <v>234</v>
      </c>
      <c r="AN30" s="314"/>
      <c r="AO30" s="564" t="e">
        <f>VLOOKUP(AO31,'2-2J-CTRLI-LP1743'!$B:$Z,2,0)</f>
        <v>#N/A</v>
      </c>
      <c r="AP30" s="565"/>
      <c r="AQ30" s="315" t="str">
        <f>+$E$3</f>
        <v>CTRLI*1</v>
      </c>
      <c r="AR30" s="316"/>
      <c r="AS30" s="317" t="s">
        <v>235</v>
      </c>
      <c r="AT30" s="313" t="s">
        <v>234</v>
      </c>
      <c r="AU30" s="314"/>
      <c r="AV30" s="564" t="e">
        <f>VLOOKUP(AV31,'2-2J-CTRLI-LP1743'!$B:$Z,2,0)</f>
        <v>#N/A</v>
      </c>
      <c r="AW30" s="565"/>
      <c r="AX30" s="315" t="str">
        <f>+$E$3</f>
        <v>CTRLI*1</v>
      </c>
      <c r="AY30" s="316"/>
      <c r="AZ30" s="317" t="s">
        <v>235</v>
      </c>
      <c r="BA30" s="318"/>
      <c r="BB30" s="313" t="s">
        <v>234</v>
      </c>
      <c r="BC30" s="314"/>
      <c r="BD30" s="564" t="e">
        <f>VLOOKUP(BD31,'2-2J-CTRLI-LP1743'!$B:$Z,2,0)</f>
        <v>#N/A</v>
      </c>
      <c r="BE30" s="565"/>
      <c r="BF30" s="315" t="str">
        <f>+$E$3</f>
        <v>CTRLI*1</v>
      </c>
      <c r="BG30" s="316"/>
      <c r="BH30" s="317" t="s">
        <v>235</v>
      </c>
      <c r="BI30" s="313" t="s">
        <v>234</v>
      </c>
      <c r="BJ30" s="314"/>
      <c r="BK30" s="564" t="e">
        <f>VLOOKUP(BK31,'2-2J-CTRLI-LP1743'!$B:$Z,2,0)</f>
        <v>#N/A</v>
      </c>
      <c r="BL30" s="565"/>
      <c r="BM30" s="315" t="str">
        <f>+$E$3</f>
        <v>CTRLI*1</v>
      </c>
      <c r="BN30" s="316"/>
      <c r="BO30" s="317" t="s">
        <v>235</v>
      </c>
      <c r="BP30" s="318"/>
      <c r="BQ30" s="313" t="s">
        <v>234</v>
      </c>
      <c r="BR30" s="314"/>
      <c r="BS30" s="564" t="e">
        <f>VLOOKUP(BS31,'2-2J-CTRLI-LP1743'!$B:$Z,2,0)</f>
        <v>#N/A</v>
      </c>
      <c r="BT30" s="565"/>
      <c r="BU30" s="315" t="str">
        <f>+$E$3</f>
        <v>CTRLI*1</v>
      </c>
      <c r="BV30" s="316"/>
      <c r="BW30" s="317" t="s">
        <v>235</v>
      </c>
      <c r="BX30" s="313" t="s">
        <v>234</v>
      </c>
      <c r="BY30" s="314"/>
      <c r="BZ30" s="564" t="e">
        <f>VLOOKUP(BZ31,'2-2J-CTRLI-LP1743'!$B:$Z,2,0)</f>
        <v>#N/A</v>
      </c>
      <c r="CA30" s="565"/>
      <c r="CB30" s="315" t="str">
        <f>+$E$3</f>
        <v>CTRLI*1</v>
      </c>
      <c r="CC30" s="316"/>
      <c r="CD30" s="317" t="s">
        <v>235</v>
      </c>
      <c r="CE30" s="318"/>
      <c r="CF30" s="313" t="s">
        <v>234</v>
      </c>
      <c r="CG30" s="314"/>
      <c r="CH30" s="564" t="e">
        <f>VLOOKUP(CH31,'2-2J-CTRLI-LP1743'!$B:$Z,2,0)</f>
        <v>#N/A</v>
      </c>
      <c r="CI30" s="565"/>
      <c r="CJ30" s="315" t="str">
        <f>+$E$3</f>
        <v>CTRLI*1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4">
        <f>+INDEX('2-2J-CTRLI-LP1743'!$B:$B,MATCH('TEM-CRTL'!B29,'2-2J-CTRLI-LP1743'!$AE:$AE,0))</f>
        <v>722170</v>
      </c>
      <c r="D31" s="565"/>
      <c r="E31" s="315">
        <f>+$E$4</f>
        <v>0</v>
      </c>
      <c r="F31" s="316"/>
      <c r="G31" s="320"/>
      <c r="H31" s="321"/>
      <c r="I31" s="319" t="s">
        <v>236</v>
      </c>
      <c r="J31" s="314"/>
      <c r="K31" s="564">
        <f>+INDEX('2-2J-CTRLI-LP1743'!$B:$B,MATCH('TEM-CRTL'!J29,'2-2J-CTRLI-LP1743'!$AE:$AE,0))</f>
        <v>722180</v>
      </c>
      <c r="L31" s="565"/>
      <c r="M31" s="315">
        <f>+$E$4</f>
        <v>0</v>
      </c>
      <c r="N31" s="316"/>
      <c r="O31" s="320"/>
      <c r="P31" s="319" t="s">
        <v>236</v>
      </c>
      <c r="Q31" s="314"/>
      <c r="R31" s="564" t="e">
        <f>+INDEX('2-2J-CTRLI-LP1743'!$B:$B,MATCH('TEM-CRTL'!Q29,'2-2J-CTRLI-LP1743'!$AE:$AE,0))</f>
        <v>#N/A</v>
      </c>
      <c r="S31" s="565"/>
      <c r="T31" s="315">
        <f>+$E$4</f>
        <v>0</v>
      </c>
      <c r="U31" s="316"/>
      <c r="V31" s="320"/>
      <c r="W31" s="321"/>
      <c r="X31" s="319" t="s">
        <v>236</v>
      </c>
      <c r="Y31" s="314"/>
      <c r="Z31" s="564" t="e">
        <f>+INDEX('2-2J-CTRLI-LP1743'!$B:$B,MATCH('TEM-CRTL'!Y29,'2-2J-CTRLI-LP1743'!$AE:$AE,0))</f>
        <v>#N/A</v>
      </c>
      <c r="AA31" s="565"/>
      <c r="AB31" s="315">
        <f>+$E$4</f>
        <v>0</v>
      </c>
      <c r="AC31" s="316"/>
      <c r="AD31" s="320"/>
      <c r="AE31" s="319" t="s">
        <v>236</v>
      </c>
      <c r="AF31" s="314"/>
      <c r="AG31" s="564" t="e">
        <f>+INDEX('2-2J-CTRLI-LP1743'!$B:$B,MATCH('TEM-CRTL'!AF29,'2-2J-CTRLI-LP1743'!$AE:$AE,0))</f>
        <v>#N/A</v>
      </c>
      <c r="AH31" s="565"/>
      <c r="AI31" s="315">
        <f>+$E$4</f>
        <v>0</v>
      </c>
      <c r="AJ31" s="316"/>
      <c r="AK31" s="320"/>
      <c r="AL31" s="321"/>
      <c r="AM31" s="319" t="s">
        <v>236</v>
      </c>
      <c r="AN31" s="314"/>
      <c r="AO31" s="564" t="e">
        <f>+INDEX('2-2J-CTRLI-LP1743'!$B:$B,MATCH('TEM-CRTL'!AN29,'2-2J-CTRLI-LP1743'!$AE:$AE,0))</f>
        <v>#N/A</v>
      </c>
      <c r="AP31" s="565"/>
      <c r="AQ31" s="315">
        <f>+$E$4</f>
        <v>0</v>
      </c>
      <c r="AR31" s="316"/>
      <c r="AS31" s="320"/>
      <c r="AT31" s="319" t="s">
        <v>236</v>
      </c>
      <c r="AU31" s="314"/>
      <c r="AV31" s="564" t="e">
        <f>+INDEX('2-2J-CTRLI-LP1743'!$B:$B,MATCH('TEM-CRTL'!AU29,'2-2J-CTRLI-LP1743'!$AE:$AE,0))</f>
        <v>#N/A</v>
      </c>
      <c r="AW31" s="565"/>
      <c r="AX31" s="315">
        <f>+$E$4</f>
        <v>0</v>
      </c>
      <c r="AY31" s="316"/>
      <c r="AZ31" s="320"/>
      <c r="BA31" s="321"/>
      <c r="BB31" s="319" t="s">
        <v>236</v>
      </c>
      <c r="BC31" s="314"/>
      <c r="BD31" s="564" t="e">
        <f>+INDEX('2-2J-CTRLI-LP1743'!$B:$B,MATCH('TEM-CRTL'!BC29,'2-2J-CTRLI-LP1743'!$AE:$AE,0))</f>
        <v>#N/A</v>
      </c>
      <c r="BE31" s="565"/>
      <c r="BF31" s="315">
        <f>+$E$4</f>
        <v>0</v>
      </c>
      <c r="BG31" s="316"/>
      <c r="BH31" s="320"/>
      <c r="BI31" s="319" t="s">
        <v>236</v>
      </c>
      <c r="BJ31" s="314"/>
      <c r="BK31" s="564" t="e">
        <f>+INDEX('2-2J-CTRLI-LP1743'!$B:$B,MATCH('TEM-CRTL'!BJ29,'2-2J-CTRLI-LP1743'!$AE:$AE,0))</f>
        <v>#N/A</v>
      </c>
      <c r="BL31" s="565"/>
      <c r="BM31" s="315">
        <f>+$E$4</f>
        <v>0</v>
      </c>
      <c r="BN31" s="316"/>
      <c r="BO31" s="320"/>
      <c r="BP31" s="321"/>
      <c r="BQ31" s="319" t="s">
        <v>236</v>
      </c>
      <c r="BR31" s="314"/>
      <c r="BS31" s="564" t="e">
        <f>+INDEX('2-2J-CTRLI-LP1743'!$B:$B,MATCH('TEM-CRTL'!BR29,'2-2J-CTRLI-LP1743'!$AE:$AE,0))</f>
        <v>#N/A</v>
      </c>
      <c r="BT31" s="565"/>
      <c r="BU31" s="315">
        <f>+$E$4</f>
        <v>0</v>
      </c>
      <c r="BV31" s="316"/>
      <c r="BW31" s="320"/>
      <c r="BX31" s="319" t="s">
        <v>236</v>
      </c>
      <c r="BY31" s="314"/>
      <c r="BZ31" s="564" t="e">
        <f>+INDEX('2-2J-CTRLI-LP1743'!$B:$B,MATCH('TEM-CRTL'!BY29,'2-2J-CTRLI-LP1743'!$AE:$AE,0))</f>
        <v>#N/A</v>
      </c>
      <c r="CA31" s="565"/>
      <c r="CB31" s="315">
        <f>+$E$4</f>
        <v>0</v>
      </c>
      <c r="CC31" s="316"/>
      <c r="CD31" s="320"/>
      <c r="CE31" s="321"/>
      <c r="CF31" s="319" t="s">
        <v>236</v>
      </c>
      <c r="CG31" s="314"/>
      <c r="CH31" s="564" t="e">
        <f>+INDEX('2-2J-CTRLI-LP1743'!$B:$B,MATCH('TEM-CRTL'!CG29,'2-2J-CTRLI-LP1743'!$AE:$AE,0))</f>
        <v>#N/A</v>
      </c>
      <c r="CI31" s="565"/>
      <c r="CJ31" s="315">
        <f>+$E$4</f>
        <v>0</v>
      </c>
      <c r="CK31" s="316"/>
      <c r="CL31" s="320"/>
    </row>
    <row r="32" spans="1:90" s="326" customFormat="1" ht="90.75" customHeight="1">
      <c r="A32" s="563" t="s">
        <v>237</v>
      </c>
      <c r="B32" s="563"/>
      <c r="C32" s="322" t="str">
        <f>VLOOKUP(C31,'2-2J-CTRLI-LP1743'!$B:$Z,8,0)</f>
        <v>LP1743-ZCA</v>
      </c>
      <c r="D32" s="367" t="str">
        <f>+"Tổng: "&amp;ROUNDUP(VLOOKUP(C31,'2-2J-CTRLI-LP1743'!$B:$Z,5,0),2)&amp;" dz"</f>
        <v>Tổng: 27 dz</v>
      </c>
      <c r="E32" s="315">
        <f>+$E$5</f>
        <v>0</v>
      </c>
      <c r="F32" s="316"/>
      <c r="G32" s="324" t="s">
        <v>238</v>
      </c>
      <c r="H32" s="325"/>
      <c r="I32" s="563" t="s">
        <v>237</v>
      </c>
      <c r="J32" s="563"/>
      <c r="K32" s="322" t="str">
        <f>VLOOKUP(K31,'2-2J-CTRLI-LP1743'!$B:$Z,8,0)</f>
        <v>LP1743-ZCA</v>
      </c>
      <c r="L32" s="367" t="str">
        <f>+"Tổng: "&amp;ROUNDUP(VLOOKUP(K31,'2-2J-CTRLI-LP1743'!$B:$Z,5,0),2)&amp;" dz"</f>
        <v>Tổng: 33 dz</v>
      </c>
      <c r="M32" s="315">
        <f>+$E$5</f>
        <v>0</v>
      </c>
      <c r="N32" s="316"/>
      <c r="O32" s="324" t="s">
        <v>238</v>
      </c>
      <c r="P32" s="563" t="s">
        <v>237</v>
      </c>
      <c r="Q32" s="563"/>
      <c r="R32" s="322" t="e">
        <f>VLOOKUP(R31,'2-2J-CTRLI-LP1743'!$B:$Z,8,0)</f>
        <v>#N/A</v>
      </c>
      <c r="S32" s="367" t="e">
        <f>+"Tổng: "&amp;ROUNDUP(VLOOKUP(R31,'2-2J-CTRLI-LP1743'!$B:$Z,5,0),2)&amp;" dz"</f>
        <v>#N/A</v>
      </c>
      <c r="T32" s="315">
        <f>+$E$5</f>
        <v>0</v>
      </c>
      <c r="U32" s="316"/>
      <c r="V32" s="324" t="s">
        <v>238</v>
      </c>
      <c r="W32" s="325"/>
      <c r="X32" s="563" t="s">
        <v>237</v>
      </c>
      <c r="Y32" s="563"/>
      <c r="Z32" s="322" t="e">
        <f>VLOOKUP(Z31,'2-2J-CTRLI-LP1743'!$B:$Z,8,0)</f>
        <v>#N/A</v>
      </c>
      <c r="AA32" s="367" t="e">
        <f>+"Tổng: "&amp;ROUNDUP(VLOOKUP(Z31,'2-2J-CTRLI-LP1743'!$B:$Z,5,0),2)&amp;" dz"</f>
        <v>#N/A</v>
      </c>
      <c r="AB32" s="315">
        <f>+$E$5</f>
        <v>0</v>
      </c>
      <c r="AC32" s="316"/>
      <c r="AD32" s="324" t="s">
        <v>238</v>
      </c>
      <c r="AE32" s="563" t="s">
        <v>237</v>
      </c>
      <c r="AF32" s="563"/>
      <c r="AG32" s="322" t="e">
        <f>VLOOKUP(AG31,'2-2J-CTRLI-LP1743'!$B:$Z,8,0)</f>
        <v>#N/A</v>
      </c>
      <c r="AH32" s="367" t="e">
        <f>+"Tổng: "&amp;ROUNDUP(VLOOKUP(AG31,'2-2J-CTRLI-LP1743'!$B:$Z,5,0),2)&amp;" dz"</f>
        <v>#N/A</v>
      </c>
      <c r="AI32" s="315">
        <f>+$E$5</f>
        <v>0</v>
      </c>
      <c r="AJ32" s="316"/>
      <c r="AK32" s="324" t="s">
        <v>238</v>
      </c>
      <c r="AL32" s="325"/>
      <c r="AM32" s="563" t="s">
        <v>237</v>
      </c>
      <c r="AN32" s="563"/>
      <c r="AO32" s="322" t="e">
        <f>VLOOKUP(AO31,'2-2J-CTRLI-LP1743'!$B:$Z,8,0)</f>
        <v>#N/A</v>
      </c>
      <c r="AP32" s="367" t="e">
        <f>+"Tổng: "&amp;ROUNDUP(VLOOKUP(AO31,'2-2J-CTRLI-LP1743'!$B:$Z,5,0),2)&amp;" dz"</f>
        <v>#N/A</v>
      </c>
      <c r="AQ32" s="315">
        <f>+$E$5</f>
        <v>0</v>
      </c>
      <c r="AR32" s="316"/>
      <c r="AS32" s="324" t="s">
        <v>238</v>
      </c>
      <c r="AT32" s="563" t="s">
        <v>237</v>
      </c>
      <c r="AU32" s="563"/>
      <c r="AV32" s="322" t="e">
        <f>VLOOKUP(AV31,'2-2J-CTRLI-LP1743'!$B:$Z,8,0)</f>
        <v>#N/A</v>
      </c>
      <c r="AW32" s="367" t="e">
        <f>+"Tổng: "&amp;ROUNDUP(VLOOKUP(AV31,'2-2J-CTRLI-LP1743'!$B:$Z,5,0),2)&amp;" dz"</f>
        <v>#N/A</v>
      </c>
      <c r="AX32" s="315">
        <f>+$E$5</f>
        <v>0</v>
      </c>
      <c r="AY32" s="316"/>
      <c r="AZ32" s="324" t="s">
        <v>238</v>
      </c>
      <c r="BA32" s="325"/>
      <c r="BB32" s="563" t="s">
        <v>237</v>
      </c>
      <c r="BC32" s="563"/>
      <c r="BD32" s="322" t="e">
        <f>VLOOKUP(BD31,'2-2J-CTRLI-LP1743'!$B:$Z,8,0)</f>
        <v>#N/A</v>
      </c>
      <c r="BE32" s="367" t="e">
        <f>+"Tổng: "&amp;ROUNDUP(VLOOKUP(BD31,'2-2J-CTRLI-LP1743'!$B:$Z,5,0),2)&amp;" dz"</f>
        <v>#N/A</v>
      </c>
      <c r="BF32" s="315">
        <f>+$E$5</f>
        <v>0</v>
      </c>
      <c r="BG32" s="316"/>
      <c r="BH32" s="324" t="s">
        <v>238</v>
      </c>
      <c r="BI32" s="563" t="s">
        <v>237</v>
      </c>
      <c r="BJ32" s="563"/>
      <c r="BK32" s="322" t="e">
        <f>VLOOKUP(BK31,'2-2J-CTRLI-LP1743'!$B:$Z,8,0)</f>
        <v>#N/A</v>
      </c>
      <c r="BL32" s="367" t="e">
        <f>+"Tổng: "&amp;ROUNDUP(VLOOKUP(BK31,'2-2J-CTRLI-LP1743'!$B:$Z,5,0),2)&amp;" dz"</f>
        <v>#N/A</v>
      </c>
      <c r="BM32" s="315">
        <f>+$E$5</f>
        <v>0</v>
      </c>
      <c r="BN32" s="316"/>
      <c r="BO32" s="324" t="s">
        <v>238</v>
      </c>
      <c r="BP32" s="325"/>
      <c r="BQ32" s="563" t="s">
        <v>237</v>
      </c>
      <c r="BR32" s="563"/>
      <c r="BS32" s="322" t="e">
        <f>VLOOKUP(BS31,'2-2J-CTRLI-LP1743'!$B:$Z,8,0)</f>
        <v>#N/A</v>
      </c>
      <c r="BT32" s="367" t="e">
        <f>+"Tổng: "&amp;ROUNDUP(VLOOKUP(BS31,'2-2J-CTRLI-LP1743'!$B:$Z,5,0),2)&amp;" dz"</f>
        <v>#N/A</v>
      </c>
      <c r="BU32" s="315">
        <f>+$E$5</f>
        <v>0</v>
      </c>
      <c r="BV32" s="316"/>
      <c r="BW32" s="324" t="s">
        <v>238</v>
      </c>
      <c r="BX32" s="563" t="s">
        <v>237</v>
      </c>
      <c r="BY32" s="563"/>
      <c r="BZ32" s="322" t="e">
        <f>VLOOKUP(BZ31,'2-2J-CTRLI-LP1743'!$B:$Z,8,0)</f>
        <v>#N/A</v>
      </c>
      <c r="CA32" s="367" t="e">
        <f>+"Tổng: "&amp;ROUNDUP(VLOOKUP(BZ31,'2-2J-CTRLI-LP1743'!$B:$Z,5,0),2)&amp;" dz"</f>
        <v>#N/A</v>
      </c>
      <c r="CB32" s="315">
        <f>+$E$5</f>
        <v>0</v>
      </c>
      <c r="CC32" s="316"/>
      <c r="CD32" s="324" t="s">
        <v>238</v>
      </c>
      <c r="CE32" s="325"/>
      <c r="CF32" s="563" t="s">
        <v>237</v>
      </c>
      <c r="CG32" s="563"/>
      <c r="CH32" s="322" t="e">
        <f>VLOOKUP(CH31,'2-2J-CTRLI-LP1743'!$B:$Z,8,0)</f>
        <v>#N/A</v>
      </c>
      <c r="CI32" s="367" t="e">
        <f>+"Tổng: "&amp;ROUNDUP(VLOOKUP(CH31,'2-2J-CTRLI-LP1743'!$B:$Z,5,0),2)&amp;" dz"</f>
        <v>#N/A</v>
      </c>
      <c r="CJ32" s="315">
        <f>+$E$5</f>
        <v>0</v>
      </c>
      <c r="CK32" s="316"/>
      <c r="CL32" s="324" t="s">
        <v>238</v>
      </c>
    </row>
    <row r="33" spans="1:90" ht="54.75" customHeight="1">
      <c r="A33" s="563" t="s">
        <v>239</v>
      </c>
      <c r="B33" s="563"/>
      <c r="C33" s="327" t="str">
        <f>VLOOKUP(C31,'2-2J-CTRLI-LP1743'!$B:$Z,3,0)&amp;IFERROR(" ("&amp;VLOOKUP(C31,'2-2J-CTRLI-LP1743'!$B:$Z,4,0)&amp;")","")</f>
        <v>38D (38D )</v>
      </c>
      <c r="D33" s="328"/>
      <c r="E33" s="315">
        <f>+$E$6</f>
        <v>0</v>
      </c>
      <c r="F33" s="316"/>
      <c r="G33" s="324"/>
      <c r="H33" s="325"/>
      <c r="I33" s="563" t="s">
        <v>239</v>
      </c>
      <c r="J33" s="563"/>
      <c r="K33" s="327" t="str">
        <f>VLOOKUP(K31,'2-2J-CTRLI-LP1743'!$B:$Z,3,0)&amp;IFERROR(" ("&amp;VLOOKUP(K31,'2-2J-CTRLI-LP1743'!$B:$Z,4,0)&amp;")","")</f>
        <v>38DD (38DD)</v>
      </c>
      <c r="L33" s="328"/>
      <c r="M33" s="315">
        <f>+$E$6</f>
        <v>0</v>
      </c>
      <c r="N33" s="316"/>
      <c r="O33" s="324"/>
      <c r="P33" s="563" t="s">
        <v>239</v>
      </c>
      <c r="Q33" s="563"/>
      <c r="R33" s="327" t="e">
        <f>VLOOKUP(R31,'2-2J-CTRLI-LP1743'!$B:$Z,3,0)&amp;IFERROR(" ("&amp;VLOOKUP(R31,'2-2J-CTRLI-LP1743'!$B:$Z,4,0)&amp;")","")</f>
        <v>#N/A</v>
      </c>
      <c r="S33" s="328"/>
      <c r="T33" s="315">
        <f>+$E$6</f>
        <v>0</v>
      </c>
      <c r="U33" s="316"/>
      <c r="V33" s="324"/>
      <c r="W33" s="325"/>
      <c r="X33" s="563" t="s">
        <v>239</v>
      </c>
      <c r="Y33" s="563"/>
      <c r="Z33" s="327" t="e">
        <f>VLOOKUP(Z31,'2-2J-CTRLI-LP1743'!$B:$Z,3,0)&amp;IFERROR(" ("&amp;VLOOKUP(Z31,'2-2J-CTRLI-LP1743'!$B:$Z,4,0)&amp;")","")</f>
        <v>#N/A</v>
      </c>
      <c r="AA33" s="328"/>
      <c r="AB33" s="315">
        <f>+$E$6</f>
        <v>0</v>
      </c>
      <c r="AC33" s="316"/>
      <c r="AD33" s="324"/>
      <c r="AE33" s="563" t="s">
        <v>239</v>
      </c>
      <c r="AF33" s="563"/>
      <c r="AG33" s="327" t="e">
        <f>VLOOKUP(AG31,'2-2J-CTRLI-LP1743'!$B:$Z,3,0)&amp;IFERROR(" ("&amp;VLOOKUP(AG31,'2-2J-CTRLI-LP1743'!$B:$Z,4,0)&amp;")","")</f>
        <v>#N/A</v>
      </c>
      <c r="AH33" s="328"/>
      <c r="AI33" s="315">
        <f>+$E$6</f>
        <v>0</v>
      </c>
      <c r="AJ33" s="316"/>
      <c r="AK33" s="324"/>
      <c r="AL33" s="325"/>
      <c r="AM33" s="563" t="s">
        <v>239</v>
      </c>
      <c r="AN33" s="563"/>
      <c r="AO33" s="327" t="e">
        <f>VLOOKUP(AO31,'2-2J-CTRLI-LP1743'!$B:$Z,3,0)&amp;IFERROR(" ("&amp;VLOOKUP(AO31,'2-2J-CTRLI-LP1743'!$B:$Z,4,0)&amp;")","")</f>
        <v>#N/A</v>
      </c>
      <c r="AP33" s="328"/>
      <c r="AQ33" s="315">
        <f>+$E$6</f>
        <v>0</v>
      </c>
      <c r="AR33" s="316"/>
      <c r="AS33" s="324"/>
      <c r="AT33" s="563" t="s">
        <v>239</v>
      </c>
      <c r="AU33" s="563"/>
      <c r="AV33" s="327" t="e">
        <f>VLOOKUP(AV31,'2-2J-CTRLI-LP1743'!$B:$Z,3,0)&amp;IFERROR(" ("&amp;VLOOKUP(AV31,'2-2J-CTRLI-LP1743'!$B:$Z,4,0)&amp;")","")</f>
        <v>#N/A</v>
      </c>
      <c r="AW33" s="328"/>
      <c r="AX33" s="315">
        <f>+$E$6</f>
        <v>0</v>
      </c>
      <c r="AY33" s="316"/>
      <c r="AZ33" s="324"/>
      <c r="BA33" s="325"/>
      <c r="BB33" s="563" t="s">
        <v>239</v>
      </c>
      <c r="BC33" s="563"/>
      <c r="BD33" s="327" t="e">
        <f>VLOOKUP(BD31,'2-2J-CTRLI-LP1743'!$B:$Z,3,0)&amp;IFERROR(" ("&amp;VLOOKUP(BD31,'2-2J-CTRLI-LP1743'!$B:$Z,4,0)&amp;")","")</f>
        <v>#N/A</v>
      </c>
      <c r="BE33" s="328"/>
      <c r="BF33" s="315">
        <f>+$E$6</f>
        <v>0</v>
      </c>
      <c r="BG33" s="316"/>
      <c r="BH33" s="324"/>
      <c r="BI33" s="563" t="s">
        <v>239</v>
      </c>
      <c r="BJ33" s="563"/>
      <c r="BK33" s="327" t="e">
        <f>VLOOKUP(BK31,'2-2J-CTRLI-LP1743'!$B:$Z,3,0)&amp;IFERROR(" ("&amp;VLOOKUP(BK31,'2-2J-CTRLI-LP1743'!$B:$Z,4,0)&amp;")","")</f>
        <v>#N/A</v>
      </c>
      <c r="BL33" s="328"/>
      <c r="BM33" s="315">
        <f>+$E$6</f>
        <v>0</v>
      </c>
      <c r="BN33" s="316"/>
      <c r="BO33" s="324"/>
      <c r="BP33" s="325"/>
      <c r="BQ33" s="563" t="s">
        <v>239</v>
      </c>
      <c r="BR33" s="563"/>
      <c r="BS33" s="327" t="e">
        <f>VLOOKUP(BS31,'2-2J-CTRLI-LP1743'!$B:$Z,3,0)&amp;IFERROR(" ("&amp;VLOOKUP(BS31,'2-2J-CTRLI-LP1743'!$B:$Z,4,0)&amp;")","")</f>
        <v>#N/A</v>
      </c>
      <c r="BT33" s="328"/>
      <c r="BU33" s="315">
        <f>+$E$6</f>
        <v>0</v>
      </c>
      <c r="BV33" s="316"/>
      <c r="BW33" s="324"/>
      <c r="BX33" s="563" t="s">
        <v>239</v>
      </c>
      <c r="BY33" s="563"/>
      <c r="BZ33" s="327" t="e">
        <f>VLOOKUP(BZ31,'2-2J-CTRLI-LP1743'!$B:$Z,3,0)&amp;IFERROR(" ("&amp;VLOOKUP(BZ31,'2-2J-CTRLI-LP1743'!$B:$Z,4,0)&amp;")","")</f>
        <v>#N/A</v>
      </c>
      <c r="CA33" s="328"/>
      <c r="CB33" s="315">
        <f>+$E$6</f>
        <v>0</v>
      </c>
      <c r="CC33" s="316"/>
      <c r="CD33" s="324"/>
      <c r="CE33" s="325"/>
      <c r="CF33" s="563" t="s">
        <v>239</v>
      </c>
      <c r="CG33" s="563"/>
      <c r="CH33" s="327" t="e">
        <f>VLOOKUP(CH31,'2-2J-CTRLI-LP1743'!$B:$Z,3,0)&amp;IFERROR(" ("&amp;VLOOKUP(CH31,'2-2J-CTRLI-LP1743'!$B:$Z,4,0)&amp;")","")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1" t="s">
        <v>240</v>
      </c>
      <c r="B34" s="562"/>
      <c r="C34" s="329" t="str">
        <f>VLOOKUP(C31,'2-2J-CTRLI-LP1743'!$B:$Z,12,0)&amp;"BỘ"</f>
        <v>18BỘ</v>
      </c>
      <c r="D34" s="330" t="str">
        <f>ROUNDUP(VLOOKUP(C31,'2-2J-CTRLI-LP1743'!$B:$Z,5,0),1)&amp;" DZ"</f>
        <v>27 DZ</v>
      </c>
      <c r="E34" s="315">
        <f>+$E$7</f>
        <v>0</v>
      </c>
      <c r="F34" s="316"/>
      <c r="G34" s="331"/>
      <c r="H34" s="332"/>
      <c r="I34" s="561" t="s">
        <v>240</v>
      </c>
      <c r="J34" s="562"/>
      <c r="K34" s="329" t="str">
        <f>VLOOKUP(K31,'2-2J-CTRLI-LP1743'!$B:$Z,12,0)&amp;"BỘ"</f>
        <v>22BỘ</v>
      </c>
      <c r="L34" s="330" t="str">
        <f>ROUNDUP(VLOOKUP(K31,'2-2J-CTRLI-LP1743'!$B:$Z,5,0),1)&amp;" DZ"</f>
        <v>33 DZ</v>
      </c>
      <c r="M34" s="315">
        <f>+$E$7</f>
        <v>0</v>
      </c>
      <c r="N34" s="316"/>
      <c r="O34" s="331"/>
      <c r="P34" s="561" t="s">
        <v>240</v>
      </c>
      <c r="Q34" s="562"/>
      <c r="R34" s="329" t="e">
        <f>VLOOKUP(R31,'2-2J-CTRLI-LP1743'!$B:$Z,12,0)&amp;"BỘ"</f>
        <v>#N/A</v>
      </c>
      <c r="S34" s="330" t="e">
        <f>ROUNDUP(VLOOKUP(R31,'2-2J-CTRLI-LP1743'!$B:$Z,5,0),1)&amp;" DZ"</f>
        <v>#N/A</v>
      </c>
      <c r="T34" s="315">
        <f>+$E$7</f>
        <v>0</v>
      </c>
      <c r="U34" s="316"/>
      <c r="V34" s="331"/>
      <c r="W34" s="332"/>
      <c r="X34" s="561" t="s">
        <v>240</v>
      </c>
      <c r="Y34" s="562"/>
      <c r="Z34" s="329" t="e">
        <f>VLOOKUP(Z31,'2-2J-CTRLI-LP1743'!$B:$Z,12,0)&amp;"BỘ"</f>
        <v>#N/A</v>
      </c>
      <c r="AA34" s="330" t="e">
        <f>ROUNDUP(VLOOKUP(Z31,'2-2J-CTRLI-LP1743'!$B:$Z,5,0),1)&amp;" DZ"</f>
        <v>#N/A</v>
      </c>
      <c r="AB34" s="315">
        <f>+$E$7</f>
        <v>0</v>
      </c>
      <c r="AC34" s="316"/>
      <c r="AD34" s="331"/>
      <c r="AE34" s="561" t="s">
        <v>240</v>
      </c>
      <c r="AF34" s="562"/>
      <c r="AG34" s="329" t="e">
        <f>VLOOKUP(AG31,'2-2J-CTRLI-LP1743'!$B:$Z,12,0)&amp;"BỘ"</f>
        <v>#N/A</v>
      </c>
      <c r="AH34" s="330" t="e">
        <f>ROUNDUP(VLOOKUP(AG31,'2-2J-CTRLI-LP1743'!$B:$Z,5,0),1)&amp;" DZ"</f>
        <v>#N/A</v>
      </c>
      <c r="AI34" s="315">
        <f>+$E$7</f>
        <v>0</v>
      </c>
      <c r="AJ34" s="316"/>
      <c r="AK34" s="331"/>
      <c r="AL34" s="332"/>
      <c r="AM34" s="561" t="s">
        <v>240</v>
      </c>
      <c r="AN34" s="562"/>
      <c r="AO34" s="329" t="e">
        <f>VLOOKUP(AO31,'2-2J-CTRLI-LP1743'!$B:$Z,12,0)&amp;"BỘ"</f>
        <v>#N/A</v>
      </c>
      <c r="AP34" s="330" t="e">
        <f>ROUNDUP(VLOOKUP(AO31,'2-2J-CTRLI-LP1743'!$B:$Z,5,0),1)&amp;" DZ"</f>
        <v>#N/A</v>
      </c>
      <c r="AQ34" s="315">
        <f>+$E$7</f>
        <v>0</v>
      </c>
      <c r="AR34" s="316"/>
      <c r="AS34" s="331"/>
      <c r="AT34" s="561" t="s">
        <v>240</v>
      </c>
      <c r="AU34" s="562"/>
      <c r="AV34" s="329" t="e">
        <f>VLOOKUP(AV31,'2-2J-CTRLI-LP1743'!$B:$Z,12,0)&amp;"BỘ"</f>
        <v>#N/A</v>
      </c>
      <c r="AW34" s="330" t="e">
        <f>ROUNDUP(VLOOKUP(AV31,'2-2J-CTRLI-LP1743'!$B:$Z,5,0),1)&amp;" DZ"</f>
        <v>#N/A</v>
      </c>
      <c r="AX34" s="315">
        <f>+$E$7</f>
        <v>0</v>
      </c>
      <c r="AY34" s="316"/>
      <c r="AZ34" s="331"/>
      <c r="BA34" s="332"/>
      <c r="BB34" s="561" t="s">
        <v>240</v>
      </c>
      <c r="BC34" s="562"/>
      <c r="BD34" s="329" t="e">
        <f>VLOOKUP(BD31,'2-2J-CTRLI-LP1743'!$B:$Z,12,0)&amp;"BỘ"</f>
        <v>#N/A</v>
      </c>
      <c r="BE34" s="330" t="e">
        <f>ROUNDUP(VLOOKUP(BD31,'2-2J-CTRLI-LP1743'!$B:$Z,5,0),1)&amp;" DZ"</f>
        <v>#N/A</v>
      </c>
      <c r="BF34" s="315">
        <f>+$E$7</f>
        <v>0</v>
      </c>
      <c r="BG34" s="316"/>
      <c r="BH34" s="331"/>
      <c r="BI34" s="561" t="s">
        <v>240</v>
      </c>
      <c r="BJ34" s="562"/>
      <c r="BK34" s="329" t="e">
        <f>VLOOKUP(BK31,'2-2J-CTRLI-LP1743'!$B:$Z,12,0)&amp;"BỘ"</f>
        <v>#N/A</v>
      </c>
      <c r="BL34" s="330" t="e">
        <f>ROUNDUP(VLOOKUP(BK31,'2-2J-CTRLI-LP1743'!$B:$Z,5,0),1)&amp;" DZ"</f>
        <v>#N/A</v>
      </c>
      <c r="BM34" s="315">
        <f>+$E$7</f>
        <v>0</v>
      </c>
      <c r="BN34" s="316"/>
      <c r="BO34" s="331"/>
      <c r="BP34" s="332"/>
      <c r="BQ34" s="561" t="s">
        <v>240</v>
      </c>
      <c r="BR34" s="562"/>
      <c r="BS34" s="329" t="e">
        <f>VLOOKUP(BS31,'2-2J-CTRLI-LP1743'!$B:$Z,12,0)&amp;"BỘ"</f>
        <v>#N/A</v>
      </c>
      <c r="BT34" s="330" t="e">
        <f>ROUNDUP(VLOOKUP(BS31,'2-2J-CTRLI-LP1743'!$B:$Z,5,0),1)&amp;" DZ"</f>
        <v>#N/A</v>
      </c>
      <c r="BU34" s="315">
        <f>+$E$7</f>
        <v>0</v>
      </c>
      <c r="BV34" s="316"/>
      <c r="BW34" s="331"/>
      <c r="BX34" s="561" t="s">
        <v>240</v>
      </c>
      <c r="BY34" s="562"/>
      <c r="BZ34" s="329" t="e">
        <f>VLOOKUP(BZ31,'2-2J-CTRLI-LP1743'!$B:$Z,12,0)&amp;"BỘ"</f>
        <v>#N/A</v>
      </c>
      <c r="CA34" s="330" t="e">
        <f>ROUNDUP(VLOOKUP(BZ31,'2-2J-CTRLI-LP1743'!$B:$Z,5,0),1)&amp;" DZ"</f>
        <v>#N/A</v>
      </c>
      <c r="CB34" s="315">
        <f>+$E$7</f>
        <v>0</v>
      </c>
      <c r="CC34" s="316"/>
      <c r="CD34" s="331"/>
      <c r="CE34" s="332"/>
      <c r="CF34" s="561" t="s">
        <v>240</v>
      </c>
      <c r="CG34" s="562"/>
      <c r="CH34" s="329" t="e">
        <f>VLOOKUP(CH31,'2-2J-CTRLI-LP1743'!$B:$Z,12,0)&amp;"BỘ"</f>
        <v>#N/A</v>
      </c>
      <c r="CI34" s="330" t="e">
        <f>ROUNDUP(VLOOKUP(CH31,'2-2J-CTRLI-LP1743'!$B:$Z,5,0),1)&amp;"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333" t="s">
        <v>241</v>
      </c>
      <c r="B35" s="334"/>
      <c r="C35" s="559" t="str">
        <f>+VLOOKUP(C31,'2-2J-CTRLI-LP1743'!$B:$Z,13,0)</f>
        <v>2202006US-CTRLI1</v>
      </c>
      <c r="D35" s="560"/>
      <c r="E35" s="315">
        <f>+$E$8</f>
        <v>0</v>
      </c>
      <c r="F35" s="316"/>
      <c r="G35" s="324"/>
      <c r="H35" s="335"/>
      <c r="I35" s="333" t="s">
        <v>241</v>
      </c>
      <c r="J35" s="334"/>
      <c r="K35" s="559" t="str">
        <f>+VLOOKUP(K31,'2-2J-CTRLI-LP1743'!$B:$Z,13,0)</f>
        <v>2202006US-CTRLI1</v>
      </c>
      <c r="L35" s="560"/>
      <c r="M35" s="315">
        <f>+$E$8</f>
        <v>0</v>
      </c>
      <c r="N35" s="316"/>
      <c r="O35" s="324"/>
      <c r="P35" s="333" t="s">
        <v>241</v>
      </c>
      <c r="Q35" s="334"/>
      <c r="R35" s="559" t="e">
        <f>+VLOOKUP(R31,'2-2J-CTRLI-LP1743'!$B:$Z,13,0)</f>
        <v>#N/A</v>
      </c>
      <c r="S35" s="560"/>
      <c r="T35" s="315">
        <f>+$E$8</f>
        <v>0</v>
      </c>
      <c r="U35" s="316"/>
      <c r="V35" s="324"/>
      <c r="W35" s="335"/>
      <c r="X35" s="333" t="s">
        <v>241</v>
      </c>
      <c r="Y35" s="334"/>
      <c r="Z35" s="559" t="e">
        <f>+VLOOKUP(Z31,'2-2J-CTRLI-LP1743'!$B:$Z,13,0)</f>
        <v>#N/A</v>
      </c>
      <c r="AA35" s="560"/>
      <c r="AB35" s="315">
        <f>+$E$8</f>
        <v>0</v>
      </c>
      <c r="AC35" s="316"/>
      <c r="AD35" s="324"/>
      <c r="AE35" s="419" t="s">
        <v>241</v>
      </c>
      <c r="AF35" s="420"/>
      <c r="AG35" s="559" t="e">
        <f>+VLOOKUP(AG31,'2-2J-CTRLI-LP1743'!$B:$Z,13,0)</f>
        <v>#N/A</v>
      </c>
      <c r="AH35" s="560"/>
      <c r="AI35" s="315">
        <f>+$E$8</f>
        <v>0</v>
      </c>
      <c r="AJ35" s="316"/>
      <c r="AK35" s="324"/>
      <c r="AL35" s="335"/>
      <c r="AM35" s="419" t="s">
        <v>241</v>
      </c>
      <c r="AN35" s="420"/>
      <c r="AO35" s="559" t="e">
        <f>+VLOOKUP(AO31,'2-2J-CTRLI-LP1743'!$B:$Z,13,0)</f>
        <v>#N/A</v>
      </c>
      <c r="AP35" s="560"/>
      <c r="AQ35" s="315">
        <f>+$E$8</f>
        <v>0</v>
      </c>
      <c r="AR35" s="316"/>
      <c r="AS35" s="324"/>
      <c r="AT35" s="419" t="s">
        <v>241</v>
      </c>
      <c r="AU35" s="420"/>
      <c r="AV35" s="559" t="e">
        <f>+VLOOKUP(AV31,'2-2J-CTRLI-LP1743'!$B:$Z,13,0)</f>
        <v>#N/A</v>
      </c>
      <c r="AW35" s="560"/>
      <c r="AX35" s="315">
        <f>+$E$8</f>
        <v>0</v>
      </c>
      <c r="AY35" s="316"/>
      <c r="AZ35" s="324"/>
      <c r="BA35" s="335"/>
      <c r="BB35" s="419" t="s">
        <v>241</v>
      </c>
      <c r="BC35" s="420"/>
      <c r="BD35" s="559" t="e">
        <f>+VLOOKUP(BD31,'2-2J-CTRLI-LP1743'!$B:$Z,13,0)</f>
        <v>#N/A</v>
      </c>
      <c r="BE35" s="560"/>
      <c r="BF35" s="315">
        <f>+$E$8</f>
        <v>0</v>
      </c>
      <c r="BG35" s="316"/>
      <c r="BH35" s="324"/>
      <c r="BI35" s="419" t="s">
        <v>241</v>
      </c>
      <c r="BJ35" s="420"/>
      <c r="BK35" s="559" t="e">
        <f>+VLOOKUP(BK31,'2-2J-CTRLI-LP1743'!$B:$Z,13,0)</f>
        <v>#N/A</v>
      </c>
      <c r="BL35" s="560"/>
      <c r="BM35" s="315">
        <f>+$E$8</f>
        <v>0</v>
      </c>
      <c r="BN35" s="316"/>
      <c r="BO35" s="324"/>
      <c r="BP35" s="335"/>
      <c r="BQ35" s="419" t="s">
        <v>241</v>
      </c>
      <c r="BR35" s="420"/>
      <c r="BS35" s="559" t="e">
        <f>+VLOOKUP(BS31,'2-2J-CTRLI-LP1743'!$B:$Z,13,0)</f>
        <v>#N/A</v>
      </c>
      <c r="BT35" s="560"/>
      <c r="BU35" s="315">
        <f>+$E$8</f>
        <v>0</v>
      </c>
      <c r="BV35" s="316"/>
      <c r="BW35" s="324"/>
      <c r="BX35" s="419" t="s">
        <v>241</v>
      </c>
      <c r="BY35" s="420"/>
      <c r="BZ35" s="559" t="e">
        <f>+VLOOKUP(BZ31,'2-2J-CTRLI-LP1743'!$B:$Z,13,0)</f>
        <v>#N/A</v>
      </c>
      <c r="CA35" s="560"/>
      <c r="CB35" s="315">
        <f>+$E$8</f>
        <v>0</v>
      </c>
      <c r="CC35" s="316"/>
      <c r="CD35" s="324"/>
      <c r="CE35" s="335"/>
      <c r="CF35" s="419" t="s">
        <v>241</v>
      </c>
      <c r="CG35" s="420"/>
      <c r="CH35" s="559" t="e">
        <f>+VLOOKUP(CH31,'2-2J-CTRLI-LP1743'!$B:$Z,13,0)</f>
        <v>#N/A</v>
      </c>
      <c r="CI35" s="560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"&amp;VLOOKUP(C31,'2-2J-CTRLI-LP1743'!$B:$Z,9,0)</f>
        <v>Số lớp: 18</v>
      </c>
      <c r="D36" s="338" t="str">
        <f>+"Khổ sơ đồ: "&amp;VLOOKUP(C31,'2-2J-CTRLI-LP1743'!$B:$Z,23,0)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"&amp;VLOOKUP(K31,'2-2J-CTRLI-LP1743'!$B:$Z,9,0)</f>
        <v>Số lớp: 18</v>
      </c>
      <c r="L36" s="338" t="str">
        <f>+"Khổ sơ đồ: "&amp;VLOOKUP(K31,'2-2J-CTRLI-LP1743'!$B:$Z,23,0)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"&amp;VLOOKUP(R31,'2-2J-CTRLI-LP1743'!$B:$Z,9,0)</f>
        <v>#N/A</v>
      </c>
      <c r="S36" s="338" t="e">
        <f>+"Khổ sơ đồ: "&amp;VLOOKUP(R31,'2-2J-CTRLI-LP1743'!$B:$Z,23,0)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"&amp;VLOOKUP(Z31,'2-2J-CTRLI-LP1743'!$B:$Z,9,0)</f>
        <v>#N/A</v>
      </c>
      <c r="AA36" s="338" t="e">
        <f>+"Khổ sơ đồ: "&amp;VLOOKUP(Z31,'2-2J-CTRLI-LP1743'!$B:$Z,23,0)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"&amp;VLOOKUP(AG31,'2-2J-CTRLI-LP1743'!$B:$Z,9,0)</f>
        <v>#N/A</v>
      </c>
      <c r="AH36" s="338" t="e">
        <f>+"Khổ sơ đồ: "&amp;VLOOKUP(AG31,'2-2J-CTRLI-LP1743'!$B:$Z,23,0)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"&amp;VLOOKUP(AO31,'2-2J-CTRLI-LP1743'!$B:$Z,9,0)</f>
        <v>#N/A</v>
      </c>
      <c r="AP36" s="338" t="e">
        <f>+"Khổ sơ đồ: "&amp;VLOOKUP(AO31,'2-2J-CTRLI-LP1743'!$B:$Z,23,0)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"&amp;VLOOKUP(AV31,'2-2J-CTRLI-LP1743'!$B:$Z,9,0)</f>
        <v>#N/A</v>
      </c>
      <c r="AW36" s="338" t="e">
        <f>+"Khổ sơ đồ: "&amp;VLOOKUP(AV31,'2-2J-CTRLI-LP1743'!$B:$Z,23,0)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"&amp;VLOOKUP(BD31,'2-2J-CTRLI-LP1743'!$B:$Z,9,0)</f>
        <v>#N/A</v>
      </c>
      <c r="BE36" s="338" t="e">
        <f>+"Khổ sơ đồ: "&amp;VLOOKUP(BD31,'2-2J-CTRLI-LP1743'!$B:$Z,23,0)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"&amp;VLOOKUP(BK31,'2-2J-CTRLI-LP1743'!$B:$Z,9,0)</f>
        <v>#N/A</v>
      </c>
      <c r="BL36" s="338" t="e">
        <f>+"Khổ sơ đồ: "&amp;VLOOKUP(BK31,'2-2J-CTRLI-LP1743'!$B:$Z,23,0)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"&amp;VLOOKUP(BS31,'2-2J-CTRLI-LP1743'!$B:$Z,9,0)</f>
        <v>#N/A</v>
      </c>
      <c r="BT36" s="338" t="e">
        <f>+"Khổ sơ đồ: "&amp;VLOOKUP(BS31,'2-2J-CTRLI-LP1743'!$B:$Z,23,0)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"&amp;VLOOKUP(BZ31,'2-2J-CTRLI-LP1743'!$B:$Z,9,0)</f>
        <v>#N/A</v>
      </c>
      <c r="CA36" s="338" t="e">
        <f>+"Khổ sơ đồ: "&amp;VLOOKUP(BZ31,'2-2J-CTRLI-LP1743'!$B:$Z,23,0)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"&amp;VLOOKUP(CH31,'2-2J-CTRLI-LP1743'!$B:$Z,9,0)</f>
        <v>#N/A</v>
      </c>
      <c r="CI36" s="338" t="e">
        <f>+"Khổ sơ đồ: "&amp;VLOOKUP(CH31,'2-2J-CTRLI-LP1743'!$B:$Z,23,0)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333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7" t="s">
        <v>247</v>
      </c>
      <c r="H38" s="352"/>
      <c r="I38" s="333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7" t="s">
        <v>247</v>
      </c>
      <c r="P38" s="333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7" t="s">
        <v>247</v>
      </c>
      <c r="W38" s="352"/>
      <c r="X38" s="333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7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7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7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7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7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7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7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7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7" t="s">
        <v>247</v>
      </c>
    </row>
    <row r="39" spans="1:90" s="356" customFormat="1" ht="99.75" customHeight="1">
      <c r="A39" s="353" t="s">
        <v>177</v>
      </c>
      <c r="B39" s="554" t="str">
        <f>"*"&amp;C31&amp;"-"&amp;MID(D34,1,LEN(D34)-2)&amp;"*"</f>
        <v>*722170-27 *</v>
      </c>
      <c r="C39" s="554"/>
      <c r="D39" s="354" t="s">
        <v>248</v>
      </c>
      <c r="E39" s="555" t="s">
        <v>249</v>
      </c>
      <c r="F39" s="556"/>
      <c r="G39" s="558"/>
      <c r="H39" s="355"/>
      <c r="I39" s="353" t="s">
        <v>177</v>
      </c>
      <c r="J39" s="554" t="str">
        <f>"*"&amp;K31&amp;"-"&amp;MID(L34,1,LEN(L34)-2)&amp;"*"</f>
        <v>*722180-33 *</v>
      </c>
      <c r="K39" s="554"/>
      <c r="L39" s="354" t="s">
        <v>248</v>
      </c>
      <c r="M39" s="555" t="s">
        <v>249</v>
      </c>
      <c r="N39" s="556"/>
      <c r="O39" s="558"/>
      <c r="P39" s="353" t="s">
        <v>177</v>
      </c>
      <c r="Q39" s="554" t="e">
        <f>"*"&amp;R31&amp;"-"&amp;MID(S34,1,LEN(S34)-2)&amp;"*"</f>
        <v>#N/A</v>
      </c>
      <c r="R39" s="554"/>
      <c r="S39" s="354" t="s">
        <v>248</v>
      </c>
      <c r="T39" s="555" t="s">
        <v>249</v>
      </c>
      <c r="U39" s="556"/>
      <c r="V39" s="558"/>
      <c r="W39" s="355"/>
      <c r="X39" s="353" t="s">
        <v>177</v>
      </c>
      <c r="Y39" s="554" t="e">
        <f>"*"&amp;Z31&amp;"-"&amp;MID(AA34,1,LEN(AA34)-2)&amp;"*"</f>
        <v>#N/A</v>
      </c>
      <c r="Z39" s="554"/>
      <c r="AA39" s="354" t="s">
        <v>248</v>
      </c>
      <c r="AB39" s="555" t="s">
        <v>249</v>
      </c>
      <c r="AC39" s="556"/>
      <c r="AD39" s="558"/>
      <c r="AE39" s="353" t="s">
        <v>177</v>
      </c>
      <c r="AF39" s="554" t="e">
        <f>"*"&amp;AG31&amp;"-"&amp;MID(AH34,1,LEN(AH34)-2)&amp;"*"</f>
        <v>#N/A</v>
      </c>
      <c r="AG39" s="554"/>
      <c r="AH39" s="421" t="s">
        <v>248</v>
      </c>
      <c r="AI39" s="555" t="s">
        <v>249</v>
      </c>
      <c r="AJ39" s="556"/>
      <c r="AK39" s="558"/>
      <c r="AL39" s="355"/>
      <c r="AM39" s="353" t="s">
        <v>177</v>
      </c>
      <c r="AN39" s="554" t="e">
        <f>"*"&amp;AO31&amp;"-"&amp;MID(AP34,1,LEN(AP34)-2)&amp;"*"</f>
        <v>#N/A</v>
      </c>
      <c r="AO39" s="554"/>
      <c r="AP39" s="421" t="s">
        <v>248</v>
      </c>
      <c r="AQ39" s="555" t="s">
        <v>249</v>
      </c>
      <c r="AR39" s="556"/>
      <c r="AS39" s="558"/>
      <c r="AT39" s="353" t="s">
        <v>177</v>
      </c>
      <c r="AU39" s="554" t="e">
        <f>"*"&amp;AV31&amp;"-"&amp;MID(AW34,1,LEN(AW34)-2)&amp;"*"</f>
        <v>#N/A</v>
      </c>
      <c r="AV39" s="554"/>
      <c r="AW39" s="421" t="s">
        <v>248</v>
      </c>
      <c r="AX39" s="555" t="s">
        <v>249</v>
      </c>
      <c r="AY39" s="556"/>
      <c r="AZ39" s="558"/>
      <c r="BA39" s="355"/>
      <c r="BB39" s="353" t="s">
        <v>177</v>
      </c>
      <c r="BC39" s="554" t="e">
        <f>"*"&amp;BD31&amp;"-"&amp;MID(BE34,1,LEN(BE34)-2)&amp;"*"</f>
        <v>#N/A</v>
      </c>
      <c r="BD39" s="554"/>
      <c r="BE39" s="421" t="s">
        <v>248</v>
      </c>
      <c r="BF39" s="555" t="s">
        <v>249</v>
      </c>
      <c r="BG39" s="556"/>
      <c r="BH39" s="558"/>
      <c r="BI39" s="353" t="s">
        <v>177</v>
      </c>
      <c r="BJ39" s="554" t="e">
        <f>"*"&amp;BK31&amp;"-"&amp;MID(BL34,1,LEN(BL34)-2)&amp;"*"</f>
        <v>#N/A</v>
      </c>
      <c r="BK39" s="554"/>
      <c r="BL39" s="421" t="s">
        <v>248</v>
      </c>
      <c r="BM39" s="555" t="s">
        <v>249</v>
      </c>
      <c r="BN39" s="556"/>
      <c r="BO39" s="558"/>
      <c r="BP39" s="355"/>
      <c r="BQ39" s="353" t="s">
        <v>177</v>
      </c>
      <c r="BR39" s="554" t="e">
        <f>"*"&amp;BS31&amp;"-"&amp;MID(BT34,1,LEN(BT34)-2)&amp;"*"</f>
        <v>#N/A</v>
      </c>
      <c r="BS39" s="554"/>
      <c r="BT39" s="421" t="s">
        <v>248</v>
      </c>
      <c r="BU39" s="555" t="s">
        <v>249</v>
      </c>
      <c r="BV39" s="556"/>
      <c r="BW39" s="558"/>
      <c r="BX39" s="353" t="s">
        <v>177</v>
      </c>
      <c r="BY39" s="554" t="e">
        <f>"*"&amp;BZ31&amp;"-"&amp;MID(CA34,1,LEN(CA34)-2)&amp;"*"</f>
        <v>#N/A</v>
      </c>
      <c r="BZ39" s="554"/>
      <c r="CA39" s="421" t="s">
        <v>248</v>
      </c>
      <c r="CB39" s="555" t="s">
        <v>249</v>
      </c>
      <c r="CC39" s="556"/>
      <c r="CD39" s="558"/>
      <c r="CE39" s="355"/>
      <c r="CF39" s="353" t="s">
        <v>177</v>
      </c>
      <c r="CG39" s="554" t="e">
        <f>"*"&amp;CH31&amp;"-"&amp;MID(CI34,1,LEN(CI34)-2)&amp;"*"</f>
        <v>#N/A</v>
      </c>
      <c r="CH39" s="554"/>
      <c r="CI39" s="421" t="s">
        <v>248</v>
      </c>
      <c r="CJ39" s="555" t="s">
        <v>249</v>
      </c>
      <c r="CK39" s="556"/>
      <c r="CL39" s="558"/>
    </row>
    <row r="40" spans="1:90" s="356" customFormat="1" ht="57.75" customHeight="1">
      <c r="A40" s="551" t="str">
        <f>+$A$13</f>
        <v>Không phải 100% cotton</v>
      </c>
      <c r="B40" s="552"/>
      <c r="C40" s="552"/>
      <c r="D40" s="552"/>
      <c r="E40" s="552"/>
      <c r="F40" s="552"/>
      <c r="G40" s="553"/>
      <c r="H40" s="357"/>
      <c r="I40" s="551" t="str">
        <f>+$A$13</f>
        <v>Không phải 100% cotton</v>
      </c>
      <c r="J40" s="552"/>
      <c r="K40" s="552"/>
      <c r="L40" s="552"/>
      <c r="M40" s="552"/>
      <c r="N40" s="552"/>
      <c r="O40" s="553"/>
      <c r="P40" s="551" t="str">
        <f>+$A$13</f>
        <v>Không phải 100% cotton</v>
      </c>
      <c r="Q40" s="552"/>
      <c r="R40" s="552"/>
      <c r="S40" s="552"/>
      <c r="T40" s="552"/>
      <c r="U40" s="552"/>
      <c r="V40" s="553"/>
      <c r="W40" s="357"/>
      <c r="X40" s="551" t="str">
        <f>+$A$13</f>
        <v>Không phải 100% cotton</v>
      </c>
      <c r="Y40" s="552"/>
      <c r="Z40" s="552"/>
      <c r="AA40" s="552"/>
      <c r="AB40" s="552"/>
      <c r="AC40" s="552"/>
      <c r="AD40" s="553"/>
      <c r="AE40" s="551" t="str">
        <f>+$A$13</f>
        <v>Không phải 100% cotton</v>
      </c>
      <c r="AF40" s="552"/>
      <c r="AG40" s="552"/>
      <c r="AH40" s="552"/>
      <c r="AI40" s="552"/>
      <c r="AJ40" s="552"/>
      <c r="AK40" s="553"/>
      <c r="AL40" s="418"/>
      <c r="AM40" s="551" t="str">
        <f>+$A$13</f>
        <v>Không phải 100% cotton</v>
      </c>
      <c r="AN40" s="552"/>
      <c r="AO40" s="552"/>
      <c r="AP40" s="552"/>
      <c r="AQ40" s="552"/>
      <c r="AR40" s="552"/>
      <c r="AS40" s="553"/>
      <c r="AT40" s="551" t="str">
        <f>+$A$13</f>
        <v>Không phải 100% cotton</v>
      </c>
      <c r="AU40" s="552"/>
      <c r="AV40" s="552"/>
      <c r="AW40" s="552"/>
      <c r="AX40" s="552"/>
      <c r="AY40" s="552"/>
      <c r="AZ40" s="553"/>
      <c r="BA40" s="418"/>
      <c r="BB40" s="551" t="str">
        <f>+$A$13</f>
        <v>Không phải 100% cotton</v>
      </c>
      <c r="BC40" s="552"/>
      <c r="BD40" s="552"/>
      <c r="BE40" s="552"/>
      <c r="BF40" s="552"/>
      <c r="BG40" s="552"/>
      <c r="BH40" s="553"/>
      <c r="BI40" s="551" t="str">
        <f>+$A$13</f>
        <v>Không phải 100% cotton</v>
      </c>
      <c r="BJ40" s="552"/>
      <c r="BK40" s="552"/>
      <c r="BL40" s="552"/>
      <c r="BM40" s="552"/>
      <c r="BN40" s="552"/>
      <c r="BO40" s="553"/>
      <c r="BP40" s="418"/>
      <c r="BQ40" s="551" t="str">
        <f>+$A$13</f>
        <v>Không phải 100% cotton</v>
      </c>
      <c r="BR40" s="552"/>
      <c r="BS40" s="552"/>
      <c r="BT40" s="552"/>
      <c r="BU40" s="552"/>
      <c r="BV40" s="552"/>
      <c r="BW40" s="553"/>
      <c r="BX40" s="551" t="str">
        <f>+$A$13</f>
        <v>Không phải 100% cotton</v>
      </c>
      <c r="BY40" s="552"/>
      <c r="BZ40" s="552"/>
      <c r="CA40" s="552"/>
      <c r="CB40" s="552"/>
      <c r="CC40" s="552"/>
      <c r="CD40" s="553"/>
      <c r="CE40" s="418"/>
      <c r="CF40" s="551" t="str">
        <f>+$A$13</f>
        <v>Không phải 100% cotton</v>
      </c>
      <c r="CG40" s="552"/>
      <c r="CH40" s="552"/>
      <c r="CI40" s="552"/>
      <c r="CJ40" s="552"/>
      <c r="CK40" s="552"/>
      <c r="CL40" s="553"/>
    </row>
  </sheetData>
  <mergeCells count="468">
    <mergeCell ref="CL38:CL39"/>
    <mergeCell ref="BY39:BZ39"/>
    <mergeCell ref="CB39:CC39"/>
    <mergeCell ref="CG39:CH39"/>
    <mergeCell ref="CJ39:CK39"/>
    <mergeCell ref="BX40:CD40"/>
    <mergeCell ref="CF40:CL40"/>
    <mergeCell ref="BX32:BY32"/>
    <mergeCell ref="CF32:CG32"/>
    <mergeCell ref="BX33:BY33"/>
    <mergeCell ref="CF33:CG33"/>
    <mergeCell ref="BX34:BY34"/>
    <mergeCell ref="CF34:CG34"/>
    <mergeCell ref="BZ35:CA35"/>
    <mergeCell ref="CH35:CI35"/>
    <mergeCell ref="CD38:CD39"/>
    <mergeCell ref="BX28:BY28"/>
    <mergeCell ref="BZ28:CB28"/>
    <mergeCell ref="CF28:CG28"/>
    <mergeCell ref="CH28:CJ28"/>
    <mergeCell ref="BZ29:CA29"/>
    <mergeCell ref="CH29:CI29"/>
    <mergeCell ref="BZ30:CA30"/>
    <mergeCell ref="CH30:CI30"/>
    <mergeCell ref="BZ31:CA31"/>
    <mergeCell ref="CH31:CI31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27:CD27"/>
    <mergeCell ref="CF27:CL27"/>
    <mergeCell ref="BZ17:CA17"/>
    <mergeCell ref="CH17:CI17"/>
    <mergeCell ref="BZ18:CA18"/>
    <mergeCell ref="CH18:CI18"/>
    <mergeCell ref="BX19:BY19"/>
    <mergeCell ref="CF19:CG19"/>
    <mergeCell ref="BX20:BY20"/>
    <mergeCell ref="CF20:CG20"/>
    <mergeCell ref="BX21:BY21"/>
    <mergeCell ref="CF21:CG21"/>
    <mergeCell ref="CL11:CL12"/>
    <mergeCell ref="BY12:BZ12"/>
    <mergeCell ref="CB12:CC12"/>
    <mergeCell ref="CG12:CH12"/>
    <mergeCell ref="CJ12:CK12"/>
    <mergeCell ref="BX13:CD13"/>
    <mergeCell ref="CF13:CL13"/>
    <mergeCell ref="BX15:BY15"/>
    <mergeCell ref="BZ15:CB15"/>
    <mergeCell ref="CF15:CG15"/>
    <mergeCell ref="CH15:CJ15"/>
    <mergeCell ref="BB40:BH40"/>
    <mergeCell ref="BI40:BO40"/>
    <mergeCell ref="BQ40:BW40"/>
    <mergeCell ref="BX1:BY1"/>
    <mergeCell ref="BZ1:CB1"/>
    <mergeCell ref="CF1:CG1"/>
    <mergeCell ref="CH1:CJ1"/>
    <mergeCell ref="BZ2:CA2"/>
    <mergeCell ref="CH2:CI2"/>
    <mergeCell ref="BZ3:CA3"/>
    <mergeCell ref="CH3:CI3"/>
    <mergeCell ref="BZ4:CA4"/>
    <mergeCell ref="CH4:CI4"/>
    <mergeCell ref="BX5:BY5"/>
    <mergeCell ref="CF5:CG5"/>
    <mergeCell ref="BX6:BY6"/>
    <mergeCell ref="CF6:CG6"/>
    <mergeCell ref="BX7:BY7"/>
    <mergeCell ref="CF7:CG7"/>
    <mergeCell ref="BZ8:CA8"/>
    <mergeCell ref="CH8:CI8"/>
    <mergeCell ref="CD11:CD12"/>
    <mergeCell ref="BZ16:CA16"/>
    <mergeCell ref="CH16:CI16"/>
    <mergeCell ref="BD35:BE35"/>
    <mergeCell ref="BK35:BL35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BM39:BN39"/>
    <mergeCell ref="BR39:BS39"/>
    <mergeCell ref="BU39:BV39"/>
    <mergeCell ref="BB32:BC32"/>
    <mergeCell ref="BI32:BJ32"/>
    <mergeCell ref="BQ32:BR32"/>
    <mergeCell ref="AT33:AU33"/>
    <mergeCell ref="BB33:BC33"/>
    <mergeCell ref="BI33:BJ33"/>
    <mergeCell ref="BQ33:BR33"/>
    <mergeCell ref="AT34:AU34"/>
    <mergeCell ref="BB34:BC34"/>
    <mergeCell ref="BI34:BJ34"/>
    <mergeCell ref="BQ34:BR34"/>
    <mergeCell ref="BD29:BE29"/>
    <mergeCell ref="BK29:BL29"/>
    <mergeCell ref="BS29:BT29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B27:BH27"/>
    <mergeCell ref="BI27:BO27"/>
    <mergeCell ref="BQ27:BW27"/>
    <mergeCell ref="AT28:AU28"/>
    <mergeCell ref="AV28:AX28"/>
    <mergeCell ref="BB28:BC28"/>
    <mergeCell ref="BD28:BF28"/>
    <mergeCell ref="BI28:BJ28"/>
    <mergeCell ref="BK28:BM28"/>
    <mergeCell ref="BQ28:BR28"/>
    <mergeCell ref="BS28:BU28"/>
    <mergeCell ref="BD22:BE22"/>
    <mergeCell ref="BK22:BL22"/>
    <mergeCell ref="BS22:BT22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BM26:BN26"/>
    <mergeCell ref="BR26:BS26"/>
    <mergeCell ref="BU26:BV26"/>
    <mergeCell ref="BB19:BC19"/>
    <mergeCell ref="BI19:BJ19"/>
    <mergeCell ref="BQ19:BR19"/>
    <mergeCell ref="AT20:AU20"/>
    <mergeCell ref="BB20:BC20"/>
    <mergeCell ref="BI20:BJ20"/>
    <mergeCell ref="BQ20:BR20"/>
    <mergeCell ref="AT21:AU21"/>
    <mergeCell ref="BB21:BC21"/>
    <mergeCell ref="BI21:BJ21"/>
    <mergeCell ref="BQ21:BR21"/>
    <mergeCell ref="BD16:BE16"/>
    <mergeCell ref="BK16:BL16"/>
    <mergeCell ref="BS16:BT16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B13:BH13"/>
    <mergeCell ref="BI13:BO13"/>
    <mergeCell ref="BQ13:BW13"/>
    <mergeCell ref="AT15:AU15"/>
    <mergeCell ref="AV15:AX15"/>
    <mergeCell ref="BB15:BC15"/>
    <mergeCell ref="BD15:BF15"/>
    <mergeCell ref="BI15:BJ15"/>
    <mergeCell ref="BK15:BM15"/>
    <mergeCell ref="BQ15:BR15"/>
    <mergeCell ref="BS15:BU15"/>
    <mergeCell ref="BS8:BT8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BM12:BN12"/>
    <mergeCell ref="BR12:BS12"/>
    <mergeCell ref="BU12:BV12"/>
    <mergeCell ref="BB6:BC6"/>
    <mergeCell ref="BI6:BJ6"/>
    <mergeCell ref="BQ6:BR6"/>
    <mergeCell ref="AT7:AU7"/>
    <mergeCell ref="BB7:BC7"/>
    <mergeCell ref="BI7:BJ7"/>
    <mergeCell ref="BQ7:BR7"/>
    <mergeCell ref="AV8:AW8"/>
    <mergeCell ref="BD8:BE8"/>
    <mergeCell ref="BK8:BL8"/>
    <mergeCell ref="AV3:AW3"/>
    <mergeCell ref="BD3:BE3"/>
    <mergeCell ref="BK3:BL3"/>
    <mergeCell ref="BS3:BT3"/>
    <mergeCell ref="AV4:AW4"/>
    <mergeCell ref="BD4:BE4"/>
    <mergeCell ref="BK4:BL4"/>
    <mergeCell ref="BS4:BT4"/>
    <mergeCell ref="AT5:AU5"/>
    <mergeCell ref="BB5:BC5"/>
    <mergeCell ref="BI5:BJ5"/>
    <mergeCell ref="BQ5:BR5"/>
    <mergeCell ref="AV1:AX1"/>
    <mergeCell ref="BB1:BC1"/>
    <mergeCell ref="BD1:BF1"/>
    <mergeCell ref="BI1:BJ1"/>
    <mergeCell ref="BK1:BM1"/>
    <mergeCell ref="BQ1:BR1"/>
    <mergeCell ref="BS1:BU1"/>
    <mergeCell ref="AV2:AW2"/>
    <mergeCell ref="BD2:BE2"/>
    <mergeCell ref="BK2:BL2"/>
    <mergeCell ref="BS2:BT2"/>
    <mergeCell ref="AK38:AK39"/>
    <mergeCell ref="AS38:AS39"/>
    <mergeCell ref="AF39:AG39"/>
    <mergeCell ref="AI39:AJ39"/>
    <mergeCell ref="AN39:AO39"/>
    <mergeCell ref="AQ39:AR39"/>
    <mergeCell ref="AE40:AK40"/>
    <mergeCell ref="AM40:AS40"/>
    <mergeCell ref="AT1:AU1"/>
    <mergeCell ref="AT6:AU6"/>
    <mergeCell ref="AT13:AZ13"/>
    <mergeCell ref="AV16:AW16"/>
    <mergeCell ref="AT19:AU19"/>
    <mergeCell ref="AV22:AW22"/>
    <mergeCell ref="AT27:AZ27"/>
    <mergeCell ref="AV29:AW29"/>
    <mergeCell ref="AT32:AU32"/>
    <mergeCell ref="AV35:AW35"/>
    <mergeCell ref="AT40:AZ40"/>
    <mergeCell ref="AG31:AH31"/>
    <mergeCell ref="AO31:AP31"/>
    <mergeCell ref="AE32:AF32"/>
    <mergeCell ref="AM32:AN32"/>
    <mergeCell ref="AE33:AF33"/>
    <mergeCell ref="AM33:AN33"/>
    <mergeCell ref="AE34:AF34"/>
    <mergeCell ref="AM34:AN34"/>
    <mergeCell ref="AG35:AH35"/>
    <mergeCell ref="AO35:AP35"/>
    <mergeCell ref="AE27:AK27"/>
    <mergeCell ref="AM27:AS27"/>
    <mergeCell ref="AE28:AF28"/>
    <mergeCell ref="AG28:AI28"/>
    <mergeCell ref="AM28:AN28"/>
    <mergeCell ref="AO28:AQ28"/>
    <mergeCell ref="AG29:AH29"/>
    <mergeCell ref="AO29:AP29"/>
    <mergeCell ref="AG30:AH30"/>
    <mergeCell ref="AO30:AP30"/>
    <mergeCell ref="AE21:AF21"/>
    <mergeCell ref="AM21:AN21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G16:AH16"/>
    <mergeCell ref="AO16:AP16"/>
    <mergeCell ref="AG17:AH17"/>
    <mergeCell ref="AO17:AP17"/>
    <mergeCell ref="AG18:AH18"/>
    <mergeCell ref="AO18:AP18"/>
    <mergeCell ref="AE19:AF19"/>
    <mergeCell ref="AM19:AN19"/>
    <mergeCell ref="AE20:AF20"/>
    <mergeCell ref="AM20:AN20"/>
    <mergeCell ref="AS11:AS12"/>
    <mergeCell ref="AF12:AG12"/>
    <mergeCell ref="AI12:AJ12"/>
    <mergeCell ref="AN12:AO12"/>
    <mergeCell ref="AQ12:AR12"/>
    <mergeCell ref="AE13:AK13"/>
    <mergeCell ref="AM13:AS13"/>
    <mergeCell ref="AE15:AF15"/>
    <mergeCell ref="AG15:AI15"/>
    <mergeCell ref="AM15:AN15"/>
    <mergeCell ref="AO15:AQ15"/>
    <mergeCell ref="AE5:AF5"/>
    <mergeCell ref="AM5:AN5"/>
    <mergeCell ref="AE6:AF6"/>
    <mergeCell ref="AM6:AN6"/>
    <mergeCell ref="AE7:AF7"/>
    <mergeCell ref="AM7:AN7"/>
    <mergeCell ref="AG8:AH8"/>
    <mergeCell ref="AO8:AP8"/>
    <mergeCell ref="AK11:AK12"/>
    <mergeCell ref="AE1:AF1"/>
    <mergeCell ref="AG1:AI1"/>
    <mergeCell ref="AM1:AN1"/>
    <mergeCell ref="AO1:AQ1"/>
    <mergeCell ref="AG2:AH2"/>
    <mergeCell ref="AO2:AP2"/>
    <mergeCell ref="AG3:AH3"/>
    <mergeCell ref="AO3:AP3"/>
    <mergeCell ref="AG4:AH4"/>
    <mergeCell ref="AO4:AP4"/>
    <mergeCell ref="A1:B1"/>
    <mergeCell ref="C1:E1"/>
    <mergeCell ref="I1:J1"/>
    <mergeCell ref="K1:M1"/>
    <mergeCell ref="P1:Q1"/>
    <mergeCell ref="R1:T1"/>
    <mergeCell ref="C3:D3"/>
    <mergeCell ref="K3:L3"/>
    <mergeCell ref="R3:S3"/>
    <mergeCell ref="Z3:AA3"/>
    <mergeCell ref="C4:D4"/>
    <mergeCell ref="K4:L4"/>
    <mergeCell ref="R4:S4"/>
    <mergeCell ref="Z4:AA4"/>
    <mergeCell ref="X1:Y1"/>
    <mergeCell ref="Z1:AB1"/>
    <mergeCell ref="C2:D2"/>
    <mergeCell ref="K2:L2"/>
    <mergeCell ref="R2:S2"/>
    <mergeCell ref="Z2:AA2"/>
    <mergeCell ref="A7:B7"/>
    <mergeCell ref="I7:J7"/>
    <mergeCell ref="P7:Q7"/>
    <mergeCell ref="X7:Y7"/>
    <mergeCell ref="C8:D8"/>
    <mergeCell ref="K8:L8"/>
    <mergeCell ref="R8:S8"/>
    <mergeCell ref="A5:B5"/>
    <mergeCell ref="I5:J5"/>
    <mergeCell ref="P5:Q5"/>
    <mergeCell ref="X5:Y5"/>
    <mergeCell ref="A6:B6"/>
    <mergeCell ref="I6:J6"/>
    <mergeCell ref="P6:Q6"/>
    <mergeCell ref="X6:Y6"/>
    <mergeCell ref="Z8:AA8"/>
    <mergeCell ref="G11:G12"/>
    <mergeCell ref="O11:O12"/>
    <mergeCell ref="V11:V12"/>
    <mergeCell ref="AD11:AD12"/>
    <mergeCell ref="B12:C12"/>
    <mergeCell ref="E12:F12"/>
    <mergeCell ref="J12:K12"/>
    <mergeCell ref="M12:N12"/>
    <mergeCell ref="Q12:R12"/>
    <mergeCell ref="A15:B15"/>
    <mergeCell ref="C15:E15"/>
    <mergeCell ref="I15:J15"/>
    <mergeCell ref="K15:M15"/>
    <mergeCell ref="P15:Q15"/>
    <mergeCell ref="R15:T15"/>
    <mergeCell ref="T12:U12"/>
    <mergeCell ref="Y12:Z12"/>
    <mergeCell ref="AB12:AC12"/>
    <mergeCell ref="A13:G13"/>
    <mergeCell ref="I13:O13"/>
    <mergeCell ref="P13:V13"/>
    <mergeCell ref="X13:AD13"/>
    <mergeCell ref="C17:D17"/>
    <mergeCell ref="K17:L17"/>
    <mergeCell ref="R17:S17"/>
    <mergeCell ref="Z17:AA17"/>
    <mergeCell ref="C18:D18"/>
    <mergeCell ref="K18:L18"/>
    <mergeCell ref="R18:S18"/>
    <mergeCell ref="Z18:AA18"/>
    <mergeCell ref="X15:Y15"/>
    <mergeCell ref="Z15:AB15"/>
    <mergeCell ref="C16:D16"/>
    <mergeCell ref="K16:L16"/>
    <mergeCell ref="R16:S16"/>
    <mergeCell ref="Z16:AA16"/>
    <mergeCell ref="A21:B21"/>
    <mergeCell ref="I21:J21"/>
    <mergeCell ref="P21:Q21"/>
    <mergeCell ref="X21:Y21"/>
    <mergeCell ref="C22:D22"/>
    <mergeCell ref="K22:L22"/>
    <mergeCell ref="R22:S22"/>
    <mergeCell ref="A19:B19"/>
    <mergeCell ref="I19:J19"/>
    <mergeCell ref="P19:Q19"/>
    <mergeCell ref="X19:Y19"/>
    <mergeCell ref="A20:B20"/>
    <mergeCell ref="I20:J20"/>
    <mergeCell ref="P20:Q20"/>
    <mergeCell ref="X20:Y20"/>
    <mergeCell ref="Z22:AA22"/>
    <mergeCell ref="G25:G26"/>
    <mergeCell ref="O25:O26"/>
    <mergeCell ref="V25:V26"/>
    <mergeCell ref="AD25:AD26"/>
    <mergeCell ref="B26:C26"/>
    <mergeCell ref="E26:F26"/>
    <mergeCell ref="J26:K26"/>
    <mergeCell ref="M26:N26"/>
    <mergeCell ref="Q26:R26"/>
    <mergeCell ref="A28:B28"/>
    <mergeCell ref="C28:E28"/>
    <mergeCell ref="I28:J28"/>
    <mergeCell ref="K28:M28"/>
    <mergeCell ref="P28:Q28"/>
    <mergeCell ref="R28:T28"/>
    <mergeCell ref="T26:U26"/>
    <mergeCell ref="Y26:Z26"/>
    <mergeCell ref="AB26:AC26"/>
    <mergeCell ref="A27:G27"/>
    <mergeCell ref="I27:O27"/>
    <mergeCell ref="P27:V27"/>
    <mergeCell ref="X27:AD27"/>
    <mergeCell ref="C30:D30"/>
    <mergeCell ref="K30:L30"/>
    <mergeCell ref="R30:S30"/>
    <mergeCell ref="Z30:AA30"/>
    <mergeCell ref="C31:D31"/>
    <mergeCell ref="K31:L31"/>
    <mergeCell ref="R31:S31"/>
    <mergeCell ref="Z31:AA31"/>
    <mergeCell ref="X28:Y28"/>
    <mergeCell ref="Z28:AB28"/>
    <mergeCell ref="C29:D29"/>
    <mergeCell ref="K29:L29"/>
    <mergeCell ref="R29:S29"/>
    <mergeCell ref="Z29:AA29"/>
    <mergeCell ref="A34:B34"/>
    <mergeCell ref="I34:J34"/>
    <mergeCell ref="P34:Q34"/>
    <mergeCell ref="X34:Y34"/>
    <mergeCell ref="C35:D35"/>
    <mergeCell ref="K35:L35"/>
    <mergeCell ref="R35:S35"/>
    <mergeCell ref="A32:B32"/>
    <mergeCell ref="I32:J32"/>
    <mergeCell ref="P32:Q32"/>
    <mergeCell ref="X32:Y32"/>
    <mergeCell ref="A33:B33"/>
    <mergeCell ref="I33:J33"/>
    <mergeCell ref="P33:Q33"/>
    <mergeCell ref="X33:Y33"/>
    <mergeCell ref="T39:U39"/>
    <mergeCell ref="Y39:Z39"/>
    <mergeCell ref="AB39:AC39"/>
    <mergeCell ref="A40:G40"/>
    <mergeCell ref="I40:O40"/>
    <mergeCell ref="P40:V40"/>
    <mergeCell ref="X40:AD40"/>
    <mergeCell ref="Z35:AA35"/>
    <mergeCell ref="G38:G39"/>
    <mergeCell ref="O38:O39"/>
    <mergeCell ref="V38:V39"/>
    <mergeCell ref="AD38:AD39"/>
    <mergeCell ref="B39:C39"/>
    <mergeCell ref="E39:F39"/>
    <mergeCell ref="J39:K39"/>
    <mergeCell ref="M39:N39"/>
    <mergeCell ref="Q39:R39"/>
  </mergeCells>
  <conditionalFormatting sqref="C4:D4">
    <cfRule type="expression" dxfId="224" priority="13">
      <formula>C4&gt;0</formula>
    </cfRule>
  </conditionalFormatting>
  <conditionalFormatting sqref="C18:D18 K18:L18 R18:S18 Z18:AA18 Z4:AA4 R4:S4 K4:L4">
    <cfRule type="expression" dxfId="223" priority="10">
      <formula>C4&gt;0</formula>
    </cfRule>
  </conditionalFormatting>
  <conditionalFormatting sqref="Z31:AA31 R31:S31 K31:L31 C31:D31">
    <cfRule type="expression" dxfId="222" priority="9">
      <formula>C31&gt;0</formula>
    </cfRule>
  </conditionalFormatting>
  <conditionalFormatting sqref="AG18:AH18 AO18:AP18 AO4:AP4 AG4:AH4">
    <cfRule type="expression" dxfId="221" priority="8">
      <formula>AG4&gt;0</formula>
    </cfRule>
  </conditionalFormatting>
  <conditionalFormatting sqref="AO31:AP31 AG31:AH31">
    <cfRule type="expression" dxfId="220" priority="7">
      <formula>AG31&gt;0</formula>
    </cfRule>
  </conditionalFormatting>
  <conditionalFormatting sqref="AV18:AW18 BD18:BE18 BD4:BE4 AV4:AW4">
    <cfRule type="expression" dxfId="219" priority="6">
      <formula>AV4&gt;0</formula>
    </cfRule>
  </conditionalFormatting>
  <conditionalFormatting sqref="BD31:BE31 AV31:AW31">
    <cfRule type="expression" dxfId="218" priority="5">
      <formula>AV31&gt;0</formula>
    </cfRule>
  </conditionalFormatting>
  <conditionalFormatting sqref="BK18:BL18 BS18:BT18 BS4:BT4 BK4:BL4">
    <cfRule type="expression" dxfId="217" priority="4">
      <formula>BK4&gt;0</formula>
    </cfRule>
  </conditionalFormatting>
  <conditionalFormatting sqref="BS31:BT31 BK31:BL31">
    <cfRule type="expression" dxfId="216" priority="3">
      <formula>BK31&gt;0</formula>
    </cfRule>
  </conditionalFormatting>
  <conditionalFormatting sqref="BZ18:CA18 CH18:CI18 CH4:CI4 BZ4:CA4">
    <cfRule type="expression" dxfId="215" priority="2">
      <formula>BZ4&gt;0</formula>
    </cfRule>
  </conditionalFormatting>
  <conditionalFormatting sqref="CH31:CI31 BZ31:CA31">
    <cfRule type="expression" dxfId="214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F7CA-18F8-47F8-B882-F2F5D6DD6091}">
  <sheetPr codeName="Sheet20"/>
  <dimension ref="A1:CQ40"/>
  <sheetViews>
    <sheetView showGridLines="0" view="pageBreakPreview" topLeftCell="A13" zoomScale="30" zoomScaleNormal="100" zoomScaleSheetLayoutView="30" workbookViewId="0">
      <selection activeCell="C36" sqref="C36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5" s="305" customFormat="1" ht="48.75" customHeight="1">
      <c r="A1" s="568"/>
      <c r="B1" s="569"/>
      <c r="C1" s="551" t="s">
        <v>228</v>
      </c>
      <c r="D1" s="552"/>
      <c r="E1" s="553"/>
      <c r="F1" s="302" t="s">
        <v>229</v>
      </c>
      <c r="G1" s="303"/>
      <c r="H1" s="304"/>
      <c r="I1" s="568"/>
      <c r="J1" s="569"/>
      <c r="K1" s="551" t="s">
        <v>228</v>
      </c>
      <c r="L1" s="552"/>
      <c r="M1" s="553"/>
      <c r="N1" s="302" t="s">
        <v>229</v>
      </c>
      <c r="O1" s="303"/>
      <c r="P1" s="568"/>
      <c r="Q1" s="569"/>
      <c r="R1" s="551" t="s">
        <v>228</v>
      </c>
      <c r="S1" s="552"/>
      <c r="T1" s="553"/>
      <c r="U1" s="302" t="s">
        <v>229</v>
      </c>
      <c r="V1" s="303"/>
      <c r="W1" s="304"/>
      <c r="X1" s="568"/>
      <c r="Y1" s="569"/>
      <c r="Z1" s="551" t="s">
        <v>228</v>
      </c>
      <c r="AA1" s="552"/>
      <c r="AB1" s="553"/>
      <c r="AC1" s="302" t="s">
        <v>229</v>
      </c>
      <c r="AD1" s="303"/>
      <c r="AE1" s="568"/>
      <c r="AF1" s="569"/>
      <c r="AG1" s="551" t="s">
        <v>228</v>
      </c>
      <c r="AH1" s="552"/>
      <c r="AI1" s="553"/>
      <c r="AJ1" s="302" t="s">
        <v>229</v>
      </c>
      <c r="AK1" s="303"/>
      <c r="AL1" s="304"/>
      <c r="AM1" s="568"/>
      <c r="AN1" s="569"/>
      <c r="AO1" s="551" t="s">
        <v>228</v>
      </c>
      <c r="AP1" s="552"/>
      <c r="AQ1" s="553"/>
      <c r="AR1" s="302" t="s">
        <v>229</v>
      </c>
      <c r="AS1" s="303"/>
      <c r="AT1" s="568"/>
      <c r="AU1" s="569"/>
      <c r="AV1" s="551" t="s">
        <v>228</v>
      </c>
      <c r="AW1" s="552"/>
      <c r="AX1" s="553"/>
      <c r="AY1" s="302" t="s">
        <v>229</v>
      </c>
      <c r="AZ1" s="303"/>
      <c r="BA1" s="304"/>
      <c r="BB1" s="568"/>
      <c r="BC1" s="569"/>
      <c r="BD1" s="551" t="s">
        <v>228</v>
      </c>
      <c r="BE1" s="552"/>
      <c r="BF1" s="553"/>
      <c r="BG1" s="302" t="s">
        <v>229</v>
      </c>
      <c r="BH1" s="303"/>
      <c r="BI1" s="568"/>
      <c r="BJ1" s="569"/>
      <c r="BK1" s="551" t="s">
        <v>228</v>
      </c>
      <c r="BL1" s="552"/>
      <c r="BM1" s="553"/>
      <c r="BN1" s="302" t="s">
        <v>229</v>
      </c>
      <c r="BO1" s="303"/>
      <c r="BP1" s="304"/>
      <c r="BQ1" s="568"/>
      <c r="BR1" s="569"/>
      <c r="BS1" s="551" t="s">
        <v>228</v>
      </c>
      <c r="BT1" s="552"/>
      <c r="BU1" s="553"/>
      <c r="BV1" s="302" t="s">
        <v>229</v>
      </c>
      <c r="BW1" s="303"/>
      <c r="BX1" s="568"/>
      <c r="BY1" s="569"/>
      <c r="BZ1" s="551" t="s">
        <v>228</v>
      </c>
      <c r="CA1" s="552"/>
      <c r="CB1" s="553"/>
      <c r="CC1" s="302" t="s">
        <v>229</v>
      </c>
      <c r="CD1" s="303"/>
      <c r="CE1" s="304"/>
      <c r="CF1" s="568"/>
      <c r="CG1" s="569"/>
      <c r="CH1" s="551" t="s">
        <v>228</v>
      </c>
      <c r="CI1" s="552"/>
      <c r="CJ1" s="553"/>
      <c r="CK1" s="302" t="s">
        <v>229</v>
      </c>
      <c r="CL1" s="303"/>
    </row>
    <row r="2" spans="1:95" ht="129.75" customHeight="1">
      <c r="A2" s="306" t="s">
        <v>230</v>
      </c>
      <c r="B2" s="307">
        <v>1</v>
      </c>
      <c r="C2" s="566" t="str">
        <f>+"Pattern: "&amp;'1-1Y-2H-3N-BK-CTR-CUP-PRA680'!$L$7&amp;"/ mnf.-color: "&amp;VLOOKUP('TEM-STR'!C4:D4,'1-1Y-2H-3N-BK-CTR-CUP-PRA680'!$B:$Z,7,0)&amp;CHAR(10)&amp;"Chi tiết: "&amp;'4-5K-STR-LPC838'!$V$9&amp;"*"&amp;'4-5K-STR-LPC838'!$W$9</f>
        <v>Pattern: DF3385S/ mnf.-color: NB3385-XBK
Chi tiết: STR*2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"&amp;VLOOKUP('TEM-STR'!K4:L4,'1-1Y-2H-3N-BK-CTR-CUP-PRA680'!$B:$Z,7,0)&amp;CHAR(10)&amp;"Chi tiết: "&amp;'4-5K-STR-LPC838'!$V$9&amp;"*"&amp;'4-5K-STR-LPC838'!$W$9</f>
        <v>Pattern: DF3385S/ mnf.-color: NB3385-XBK
Chi tiết: STR*2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"&amp;VLOOKUP('TEM-STR'!R4:S4,'1-1Y-2H-3N-BK-CTR-CUP-PRA680'!$B:$Z,7,0)&amp;CHAR(10)&amp;"Chi tiết: "&amp;'4-5K-STR-LPC838'!$V$9&amp;"*"&amp;'4-5K-STR-LPC838'!$W$9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"&amp;VLOOKUP('TEM-STR'!Z4:AA4,'1-1Y-2H-3N-BK-CTR-CUP-PRA680'!$B:$Z,7,0)&amp;CHAR(10)&amp;"Chi tiết: "&amp;'4-5K-STR-LPC838'!$V$9&amp;"*"&amp;'4-5K-STR-LPC838'!$W$9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"&amp;VLOOKUP('TEM-STR'!AG4:AH4,'1-1Y-2H-3N-BK-CTR-CUP-PRA680'!$B:$Z,7,0)&amp;CHAR(10)&amp;"Chi tiết: "&amp;'4-5K-STR-LPC838'!$V$9&amp;"*"&amp;'4-5K-STR-LPC838'!$W$9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"&amp;VLOOKUP('TEM-STR'!AO4:AP4,'1-1Y-2H-3N-BK-CTR-CUP-PRA680'!$B:$Z,7,0)&amp;CHAR(10)&amp;"Chi tiết: "&amp;'4-5K-STR-LPC838'!$V$9&amp;"*"&amp;'4-5K-STR-LPC838'!$W$9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"&amp;VLOOKUP('TEM-STR'!AV4:AW4,'1-1Y-2H-3N-BK-CTR-CUP-PRA680'!$B:$Z,7,0)&amp;CHAR(10)&amp;"Chi tiết: "&amp;'4-5K-STR-LPC838'!$V$9&amp;"*"&amp;'4-5K-STR-LPC838'!$W$9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"&amp;VLOOKUP('TEM-STR'!BD4:BE4,'1-1Y-2H-3N-BK-CTR-CUP-PRA680'!$B:$Z,7,0)&amp;CHAR(10)&amp;"Chi tiết: "&amp;'4-5K-STR-LPC838'!$V$9&amp;"*"&amp;'4-5K-STR-LPC838'!$W$9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"&amp;VLOOKUP('TEM-STR'!BK4:BL4,'1-1Y-2H-3N-BK-CTR-CUP-PRA680'!$B:$Z,7,0)&amp;CHAR(10)&amp;"Chi tiết: "&amp;'4-5K-STR-LPC838'!$V$9&amp;"*"&amp;'4-5K-STR-LPC838'!$W$9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"&amp;VLOOKUP('TEM-STR'!BS4:BT4,'1-1Y-2H-3N-BK-CTR-CUP-PRA680'!$B:$Z,7,0)&amp;CHAR(10)&amp;"Chi tiết: "&amp;'4-5K-STR-LPC838'!$V$9&amp;"*"&amp;'4-5K-STR-LPC838'!$W$9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"&amp;VLOOKUP('TEM-STR'!BZ4:CA4,'1-1Y-2H-3N-BK-CTR-CUP-PRA680'!$B:$Z,7,0)&amp;CHAR(10)&amp;"Chi tiết: "&amp;'4-5K-STR-LPC838'!$V$9&amp;"*"&amp;'4-5K-STR-LPC838'!$W$9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"&amp;VLOOKUP('TEM-STR'!CH4:CI4,'1-1Y-2H-3N-BK-CTR-CUP-PRA680'!$B:$Z,7,0)&amp;CHAR(10)&amp;"Chi tiết: "&amp;'4-5K-STR-LPC838'!$V$9&amp;"*"&amp;'4-5K-STR-LPC838'!$W$9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5" ht="93" customHeight="1">
      <c r="A3" s="313" t="s">
        <v>234</v>
      </c>
      <c r="B3" s="314"/>
      <c r="C3" s="564">
        <f>VLOOKUP(C4,'2-2J-CTRLI-LP1743'!$B:$Z,2,0)</f>
        <v>722163</v>
      </c>
      <c r="D3" s="565"/>
      <c r="E3" s="315" t="s">
        <v>369</v>
      </c>
      <c r="F3" s="316"/>
      <c r="G3" s="317" t="s">
        <v>235</v>
      </c>
      <c r="H3" s="318"/>
      <c r="I3" s="313" t="s">
        <v>234</v>
      </c>
      <c r="J3" s="314"/>
      <c r="K3" s="564">
        <f>VLOOKUP(K4,'2-2J-CTRLI-LP1743'!$B:$Z,2,0)</f>
        <v>722173</v>
      </c>
      <c r="L3" s="565"/>
      <c r="M3" s="315" t="str">
        <f>+$E$3</f>
        <v>STR*2</v>
      </c>
      <c r="N3" s="316"/>
      <c r="O3" s="317" t="s">
        <v>235</v>
      </c>
      <c r="P3" s="313" t="s">
        <v>234</v>
      </c>
      <c r="Q3" s="314"/>
      <c r="R3" s="564" t="e">
        <f>VLOOKUP(R4,'2-2J-CTRLI-LP1743'!$B:$Z,2,0)</f>
        <v>#N/A</v>
      </c>
      <c r="S3" s="565"/>
      <c r="T3" s="315" t="str">
        <f>+$E$3</f>
        <v>STR*2</v>
      </c>
      <c r="U3" s="316"/>
      <c r="V3" s="317" t="s">
        <v>235</v>
      </c>
      <c r="W3" s="318"/>
      <c r="X3" s="313" t="s">
        <v>234</v>
      </c>
      <c r="Y3" s="314"/>
      <c r="Z3" s="564" t="e">
        <f>VLOOKUP(Z4,'2-2J-CTRLI-LP1743'!$B:$Z,2,0)</f>
        <v>#N/A</v>
      </c>
      <c r="AA3" s="565"/>
      <c r="AB3" s="315" t="str">
        <f>+$E$3</f>
        <v>STR*2</v>
      </c>
      <c r="AC3" s="316"/>
      <c r="AD3" s="317" t="s">
        <v>235</v>
      </c>
      <c r="AE3" s="313" t="s">
        <v>234</v>
      </c>
      <c r="AF3" s="314"/>
      <c r="AG3" s="564" t="e">
        <f>VLOOKUP(AG4,'2-2J-CTRLI-LP1743'!$B:$Z,2,0)</f>
        <v>#N/A</v>
      </c>
      <c r="AH3" s="565"/>
      <c r="AI3" s="315" t="str">
        <f>+$E$3</f>
        <v>STR*2</v>
      </c>
      <c r="AJ3" s="316"/>
      <c r="AK3" s="317" t="s">
        <v>235</v>
      </c>
      <c r="AL3" s="318"/>
      <c r="AM3" s="313" t="s">
        <v>234</v>
      </c>
      <c r="AN3" s="314"/>
      <c r="AO3" s="564" t="e">
        <f>VLOOKUP(AO4,'2-2J-CTRLI-LP1743'!$B:$Z,2,0)</f>
        <v>#N/A</v>
      </c>
      <c r="AP3" s="565"/>
      <c r="AQ3" s="315" t="str">
        <f>+$E$3</f>
        <v>STR*2</v>
      </c>
      <c r="AR3" s="316"/>
      <c r="AS3" s="317" t="s">
        <v>235</v>
      </c>
      <c r="AT3" s="313" t="s">
        <v>234</v>
      </c>
      <c r="AU3" s="314"/>
      <c r="AV3" s="564" t="e">
        <f>VLOOKUP(AV4,'2-2J-CTRLI-LP1743'!$B:$Z,2,0)</f>
        <v>#N/A</v>
      </c>
      <c r="AW3" s="565"/>
      <c r="AX3" s="315" t="str">
        <f>+$E$3</f>
        <v>STR*2</v>
      </c>
      <c r="AY3" s="316"/>
      <c r="AZ3" s="317" t="s">
        <v>235</v>
      </c>
      <c r="BA3" s="318"/>
      <c r="BB3" s="313" t="s">
        <v>234</v>
      </c>
      <c r="BC3" s="314"/>
      <c r="BD3" s="564" t="e">
        <f>VLOOKUP(BD4,'2-2J-CTRLI-LP1743'!$B:$Z,2,0)</f>
        <v>#N/A</v>
      </c>
      <c r="BE3" s="565"/>
      <c r="BF3" s="315" t="str">
        <f>+$E$3</f>
        <v>STR*2</v>
      </c>
      <c r="BG3" s="316"/>
      <c r="BH3" s="317" t="s">
        <v>235</v>
      </c>
      <c r="BI3" s="313" t="s">
        <v>234</v>
      </c>
      <c r="BJ3" s="314"/>
      <c r="BK3" s="564" t="e">
        <f>VLOOKUP(BK4,'2-2J-CTRLI-LP1743'!$B:$Z,2,0)</f>
        <v>#N/A</v>
      </c>
      <c r="BL3" s="565"/>
      <c r="BM3" s="315" t="str">
        <f>+$E$3</f>
        <v>STR*2</v>
      </c>
      <c r="BN3" s="316"/>
      <c r="BO3" s="317" t="s">
        <v>235</v>
      </c>
      <c r="BP3" s="318"/>
      <c r="BQ3" s="313" t="s">
        <v>234</v>
      </c>
      <c r="BR3" s="314"/>
      <c r="BS3" s="564" t="e">
        <f>VLOOKUP(BS4,'2-2J-CTRLI-LP1743'!$B:$Z,2,0)</f>
        <v>#N/A</v>
      </c>
      <c r="BT3" s="565"/>
      <c r="BU3" s="315" t="str">
        <f>+$E$3</f>
        <v>STR*2</v>
      </c>
      <c r="BV3" s="316"/>
      <c r="BW3" s="317" t="s">
        <v>235</v>
      </c>
      <c r="BX3" s="313" t="s">
        <v>234</v>
      </c>
      <c r="BY3" s="314"/>
      <c r="BZ3" s="564" t="e">
        <f>VLOOKUP(BZ4,'2-2J-CTRLI-LP1743'!$B:$Z,2,0)</f>
        <v>#N/A</v>
      </c>
      <c r="CA3" s="565"/>
      <c r="CB3" s="315" t="str">
        <f>+$E$3</f>
        <v>STR*2</v>
      </c>
      <c r="CC3" s="316"/>
      <c r="CD3" s="317" t="s">
        <v>235</v>
      </c>
      <c r="CE3" s="318"/>
      <c r="CF3" s="313" t="s">
        <v>234</v>
      </c>
      <c r="CG3" s="314"/>
      <c r="CH3" s="564" t="e">
        <f>VLOOKUP(CH4,'2-2J-CTRLI-LP1743'!$B:$Z,2,0)</f>
        <v>#N/A</v>
      </c>
      <c r="CI3" s="565"/>
      <c r="CJ3" s="315" t="str">
        <f>+$E$3</f>
        <v>STR*2</v>
      </c>
      <c r="CK3" s="316"/>
      <c r="CL3" s="317" t="s">
        <v>235</v>
      </c>
    </row>
    <row r="4" spans="1:95" ht="93" customHeight="1">
      <c r="A4" s="319" t="s">
        <v>236</v>
      </c>
      <c r="B4" s="314"/>
      <c r="C4" s="564">
        <f>+INDEX('2-2J-CTRLI-LP1743'!$B:$B,MATCH('TEM-STR'!B2,'2-2J-CTRLI-LP1743'!$AE:$AE,0))</f>
        <v>722164</v>
      </c>
      <c r="D4" s="565"/>
      <c r="E4" s="315"/>
      <c r="F4" s="316"/>
      <c r="G4" s="320"/>
      <c r="H4" s="321"/>
      <c r="I4" s="319" t="s">
        <v>236</v>
      </c>
      <c r="J4" s="314"/>
      <c r="K4" s="564">
        <f>+INDEX('2-2J-CTRLI-LP1743'!$B:$B,MATCH('TEM-STR'!J2,'2-2J-CTRLI-LP1743'!$AE:$AE,0))</f>
        <v>722174</v>
      </c>
      <c r="L4" s="565"/>
      <c r="M4" s="315">
        <f>+$E$4</f>
        <v>0</v>
      </c>
      <c r="N4" s="316"/>
      <c r="O4" s="320"/>
      <c r="P4" s="319" t="s">
        <v>236</v>
      </c>
      <c r="Q4" s="314"/>
      <c r="R4" s="564" t="e">
        <f>+INDEX('2-2J-CTRLI-LP1743'!$B:$B,MATCH('TEM-STR'!Q2,'2-2J-CTRLI-LP1743'!$AE:$AE,0))</f>
        <v>#N/A</v>
      </c>
      <c r="S4" s="565"/>
      <c r="T4" s="315">
        <f>+$E$4</f>
        <v>0</v>
      </c>
      <c r="U4" s="316"/>
      <c r="V4" s="320"/>
      <c r="W4" s="321"/>
      <c r="X4" s="319" t="s">
        <v>236</v>
      </c>
      <c r="Y4" s="314"/>
      <c r="Z4" s="564" t="e">
        <f>+INDEX('2-2J-CTRLI-LP1743'!$B:$B,MATCH('TEM-STR'!Y2,'2-2J-CTRLI-LP1743'!$AE:$AE,0))</f>
        <v>#N/A</v>
      </c>
      <c r="AA4" s="565"/>
      <c r="AB4" s="315">
        <f>+$E$4</f>
        <v>0</v>
      </c>
      <c r="AC4" s="316"/>
      <c r="AD4" s="320"/>
      <c r="AE4" s="319" t="s">
        <v>236</v>
      </c>
      <c r="AF4" s="314"/>
      <c r="AG4" s="564" t="e">
        <f>+INDEX('2-2J-CTRLI-LP1743'!$B:$B,MATCH('TEM-STR'!AF2,'2-2J-CTRLI-LP1743'!$AE:$AE,0))</f>
        <v>#N/A</v>
      </c>
      <c r="AH4" s="565"/>
      <c r="AI4" s="315">
        <f>+$E$4</f>
        <v>0</v>
      </c>
      <c r="AJ4" s="316"/>
      <c r="AK4" s="320"/>
      <c r="AL4" s="321"/>
      <c r="AM4" s="319" t="s">
        <v>236</v>
      </c>
      <c r="AN4" s="314"/>
      <c r="AO4" s="564" t="e">
        <f>+INDEX('2-2J-CTRLI-LP1743'!$B:$B,MATCH('TEM-STR'!AN2,'2-2J-CTRLI-LP1743'!$AE:$AE,0))</f>
        <v>#N/A</v>
      </c>
      <c r="AP4" s="565"/>
      <c r="AQ4" s="315">
        <f>+$E$4</f>
        <v>0</v>
      </c>
      <c r="AR4" s="316"/>
      <c r="AS4" s="320"/>
      <c r="AT4" s="319" t="s">
        <v>236</v>
      </c>
      <c r="AU4" s="314"/>
      <c r="AV4" s="564" t="e">
        <f>+INDEX('2-2J-CTRLI-LP1743'!$B:$B,MATCH('TEM-STR'!AU2,'2-2J-CTRLI-LP1743'!$AE:$AE,0))</f>
        <v>#N/A</v>
      </c>
      <c r="AW4" s="565"/>
      <c r="AX4" s="315">
        <f>+$E$4</f>
        <v>0</v>
      </c>
      <c r="AY4" s="316"/>
      <c r="AZ4" s="320"/>
      <c r="BA4" s="321"/>
      <c r="BB4" s="319" t="s">
        <v>236</v>
      </c>
      <c r="BC4" s="314"/>
      <c r="BD4" s="564" t="e">
        <f>+INDEX('2-2J-CTRLI-LP1743'!$B:$B,MATCH('TEM-STR'!BC2,'2-2J-CTRLI-LP1743'!$AE:$AE,0))</f>
        <v>#N/A</v>
      </c>
      <c r="BE4" s="565"/>
      <c r="BF4" s="315">
        <f>+$E$4</f>
        <v>0</v>
      </c>
      <c r="BG4" s="316"/>
      <c r="BH4" s="320"/>
      <c r="BI4" s="319" t="s">
        <v>236</v>
      </c>
      <c r="BJ4" s="314"/>
      <c r="BK4" s="564" t="e">
        <f>+INDEX('2-2J-CTRLI-LP1743'!$B:$B,MATCH('TEM-STR'!BJ2,'2-2J-CTRLI-LP1743'!$AE:$AE,0))</f>
        <v>#N/A</v>
      </c>
      <c r="BL4" s="565"/>
      <c r="BM4" s="315">
        <f>+$E$4</f>
        <v>0</v>
      </c>
      <c r="BN4" s="316"/>
      <c r="BO4" s="320"/>
      <c r="BP4" s="321"/>
      <c r="BQ4" s="319" t="s">
        <v>236</v>
      </c>
      <c r="BR4" s="314"/>
      <c r="BS4" s="564" t="e">
        <f>+INDEX('2-2J-CTRLI-LP1743'!$B:$B,MATCH('TEM-STR'!BR2,'2-2J-CTRLI-LP1743'!$AE:$AE,0))</f>
        <v>#N/A</v>
      </c>
      <c r="BT4" s="565"/>
      <c r="BU4" s="315">
        <f>+$E$4</f>
        <v>0</v>
      </c>
      <c r="BV4" s="316"/>
      <c r="BW4" s="320"/>
      <c r="BX4" s="319" t="s">
        <v>236</v>
      </c>
      <c r="BY4" s="314"/>
      <c r="BZ4" s="564" t="e">
        <f>+INDEX('2-2J-CTRLI-LP1743'!$B:$B,MATCH('TEM-STR'!BY2,'2-2J-CTRLI-LP1743'!$AE:$AE,0))</f>
        <v>#N/A</v>
      </c>
      <c r="CA4" s="565"/>
      <c r="CB4" s="315">
        <f>+$E$4</f>
        <v>0</v>
      </c>
      <c r="CC4" s="316"/>
      <c r="CD4" s="320"/>
      <c r="CE4" s="321"/>
      <c r="CF4" s="319" t="s">
        <v>236</v>
      </c>
      <c r="CG4" s="314"/>
      <c r="CH4" s="564" t="e">
        <f>+INDEX('2-2J-CTRLI-LP1743'!$B:$B,MATCH('TEM-STR'!CG2,'2-2J-CTRLI-LP1743'!$AE:$AE,0))</f>
        <v>#N/A</v>
      </c>
      <c r="CI4" s="565"/>
      <c r="CJ4" s="315">
        <f>+$E$4</f>
        <v>0</v>
      </c>
      <c r="CK4" s="316"/>
      <c r="CL4" s="320"/>
    </row>
    <row r="5" spans="1:95" s="326" customFormat="1" ht="90.75" customHeight="1">
      <c r="A5" s="563" t="s">
        <v>237</v>
      </c>
      <c r="B5" s="563"/>
      <c r="C5" s="322" t="str">
        <f>VLOOKUP(C4,'4-5K-STR-LPC838'!$B$17:$M$52,8,0)</f>
        <v>LPC828-ZCA</v>
      </c>
      <c r="D5" s="367" t="str">
        <f>+"Tổng: "&amp;ROUNDUP(VLOOKUP(C4,'2-2J-CTRLI-LP1743'!$B:$Z,5,0),2)&amp;" dz"</f>
        <v>Tổng: 24 dz</v>
      </c>
      <c r="E5" s="315"/>
      <c r="F5" s="316"/>
      <c r="G5" s="324" t="s">
        <v>238</v>
      </c>
      <c r="H5" s="325"/>
      <c r="I5" s="563" t="s">
        <v>237</v>
      </c>
      <c r="J5" s="563"/>
      <c r="K5" s="322" t="str">
        <f>VLOOKUP(K4,'4-5K-STR-LPC838'!$B$17:$M$52,8,0)</f>
        <v>LPC828-ZCA</v>
      </c>
      <c r="L5" s="367" t="str">
        <f>+"Tổng: "&amp;ROUNDUP(VLOOKUP(K4,'2-2J-CTRLI-LP1743'!$B:$Z,5,0),2)&amp;" dz"</f>
        <v>Tổng: 15 dz</v>
      </c>
      <c r="M5" s="315">
        <f>+$E$5</f>
        <v>0</v>
      </c>
      <c r="N5" s="316"/>
      <c r="O5" s="324" t="s">
        <v>238</v>
      </c>
      <c r="P5" s="563" t="s">
        <v>237</v>
      </c>
      <c r="Q5" s="563"/>
      <c r="R5" s="322" t="e">
        <f>VLOOKUP(R4,'4-5K-STR-LPC838'!$B$17:$M$52,8,0)</f>
        <v>#N/A</v>
      </c>
      <c r="S5" s="367" t="e">
        <f>+"Tổng: "&amp;ROUNDUP(VLOOKUP(R4,'2-2J-CTRLI-LP1743'!$B:$Z,5,0),2)&amp;" dz"</f>
        <v>#N/A</v>
      </c>
      <c r="T5" s="315">
        <f>+$E$5</f>
        <v>0</v>
      </c>
      <c r="U5" s="316"/>
      <c r="V5" s="324" t="s">
        <v>238</v>
      </c>
      <c r="W5" s="325"/>
      <c r="X5" s="563" t="s">
        <v>237</v>
      </c>
      <c r="Y5" s="563"/>
      <c r="Z5" s="322" t="e">
        <f>VLOOKUP(Z4,'4-5K-STR-LPC838'!$B$17:$M$52,8,0)</f>
        <v>#N/A</v>
      </c>
      <c r="AA5" s="367" t="e">
        <f>+"Tổng: "&amp;ROUNDUP(VLOOKUP(Z4,'2-2J-CTRLI-LP1743'!$B:$Z,5,0),2)&amp;" dz"</f>
        <v>#N/A</v>
      </c>
      <c r="AB5" s="315">
        <f>+$E$5</f>
        <v>0</v>
      </c>
      <c r="AC5" s="316"/>
      <c r="AD5" s="324" t="s">
        <v>238</v>
      </c>
      <c r="AE5" s="563" t="s">
        <v>237</v>
      </c>
      <c r="AF5" s="563"/>
      <c r="AG5" s="322" t="e">
        <f>VLOOKUP(AG4,'4-5K-STR-LPC838'!$B$17:$M$52,8,0)</f>
        <v>#N/A</v>
      </c>
      <c r="AH5" s="367" t="e">
        <f>+"Tổng: "&amp;ROUNDUP(VLOOKUP(AG4,'2-2J-CTRLI-LP1743'!$B:$Z,5,0),2)&amp;" dz"</f>
        <v>#N/A</v>
      </c>
      <c r="AI5" s="315">
        <f>+$E$5</f>
        <v>0</v>
      </c>
      <c r="AJ5" s="316"/>
      <c r="AK5" s="324" t="s">
        <v>238</v>
      </c>
      <c r="AL5" s="325"/>
      <c r="AM5" s="563" t="s">
        <v>237</v>
      </c>
      <c r="AN5" s="563"/>
      <c r="AO5" s="322" t="e">
        <f>VLOOKUP(AO4,'4-5K-STR-LPC838'!$B$17:$M$52,8,0)</f>
        <v>#N/A</v>
      </c>
      <c r="AP5" s="367" t="e">
        <f>+"Tổng: "&amp;ROUNDUP(VLOOKUP(AO4,'2-2J-CTRLI-LP1743'!$B:$Z,5,0),2)&amp;" dz"</f>
        <v>#N/A</v>
      </c>
      <c r="AQ5" s="315">
        <f>+$E$5</f>
        <v>0</v>
      </c>
      <c r="AR5" s="316"/>
      <c r="AS5" s="324" t="s">
        <v>238</v>
      </c>
      <c r="AT5" s="563" t="s">
        <v>237</v>
      </c>
      <c r="AU5" s="563"/>
      <c r="AV5" s="322" t="e">
        <f>VLOOKUP(AV4,'4-5K-STR-LPC838'!$B$17:$M$52,8,0)</f>
        <v>#N/A</v>
      </c>
      <c r="AW5" s="367" t="e">
        <f>+"Tổng: "&amp;ROUNDUP(VLOOKUP(AV4,'2-2J-CTRLI-LP1743'!$B:$Z,5,0),2)&amp;" dz"</f>
        <v>#N/A</v>
      </c>
      <c r="AX5" s="315">
        <f>+$E$5</f>
        <v>0</v>
      </c>
      <c r="AY5" s="316"/>
      <c r="AZ5" s="324" t="s">
        <v>238</v>
      </c>
      <c r="BA5" s="325"/>
      <c r="BB5" s="563" t="s">
        <v>237</v>
      </c>
      <c r="BC5" s="563"/>
      <c r="BD5" s="322" t="e">
        <f>VLOOKUP(BD4,'4-5K-STR-LPC838'!$B$17:$M$52,8,0)</f>
        <v>#N/A</v>
      </c>
      <c r="BE5" s="367" t="e">
        <f>+"Tổng: "&amp;ROUNDUP(VLOOKUP(BD4,'2-2J-CTRLI-LP1743'!$B:$Z,5,0),2)&amp;" dz"</f>
        <v>#N/A</v>
      </c>
      <c r="BF5" s="315">
        <f>+$E$5</f>
        <v>0</v>
      </c>
      <c r="BG5" s="316"/>
      <c r="BH5" s="324" t="s">
        <v>238</v>
      </c>
      <c r="BI5" s="563" t="s">
        <v>237</v>
      </c>
      <c r="BJ5" s="563"/>
      <c r="BK5" s="322" t="e">
        <f>VLOOKUP(BK4,'2-2J-CTRLI-LP1743'!$B:$Z,8,0)</f>
        <v>#N/A</v>
      </c>
      <c r="BL5" s="367" t="e">
        <f>+"Tổng: "&amp;ROUNDUP(VLOOKUP(BK4,'2-2J-CTRLI-LP1743'!$B:$Z,5,0),2)&amp;" dz"</f>
        <v>#N/A</v>
      </c>
      <c r="BM5" s="315">
        <f>+$E$5</f>
        <v>0</v>
      </c>
      <c r="BN5" s="316"/>
      <c r="BO5" s="324" t="s">
        <v>238</v>
      </c>
      <c r="BP5" s="325"/>
      <c r="BQ5" s="563" t="s">
        <v>237</v>
      </c>
      <c r="BR5" s="563"/>
      <c r="BS5" s="322" t="e">
        <f>VLOOKUP(BS4,'2-2J-CTRLI-LP1743'!$B:$Z,8,0)</f>
        <v>#N/A</v>
      </c>
      <c r="BT5" s="367" t="e">
        <f>+"Tổng: "&amp;ROUNDUP(VLOOKUP(BS4,'2-2J-CTRLI-LP1743'!$B:$Z,5,0),2)&amp;" dz"</f>
        <v>#N/A</v>
      </c>
      <c r="BU5" s="315">
        <f>+$E$5</f>
        <v>0</v>
      </c>
      <c r="BV5" s="316"/>
      <c r="BW5" s="324" t="s">
        <v>238</v>
      </c>
      <c r="BX5" s="563" t="s">
        <v>237</v>
      </c>
      <c r="BY5" s="563"/>
      <c r="BZ5" s="322" t="e">
        <f>VLOOKUP(BZ4,'2-2J-CTRLI-LP1743'!$B:$Z,8,0)</f>
        <v>#N/A</v>
      </c>
      <c r="CA5" s="367" t="e">
        <f>+"Tổng: "&amp;ROUNDUP(VLOOKUP(BZ4,'2-2J-CTRLI-LP1743'!$B:$Z,5,0),2)&amp;" dz"</f>
        <v>#N/A</v>
      </c>
      <c r="CB5" s="315">
        <f>+$E$5</f>
        <v>0</v>
      </c>
      <c r="CC5" s="316"/>
      <c r="CD5" s="324" t="s">
        <v>238</v>
      </c>
      <c r="CE5" s="325"/>
      <c r="CF5" s="563" t="s">
        <v>237</v>
      </c>
      <c r="CG5" s="563"/>
      <c r="CH5" s="322" t="e">
        <f>VLOOKUP(CH4,'2-2J-CTRLI-LP1743'!$B:$Z,8,0)</f>
        <v>#N/A</v>
      </c>
      <c r="CI5" s="367" t="e">
        <f>+"Tổng: "&amp;ROUNDUP(VLOOKUP(CH4,'2-2J-CTRLI-LP1743'!$B:$Z,5,0),2)&amp;" dz"</f>
        <v>#N/A</v>
      </c>
      <c r="CJ5" s="315">
        <f>+$E$5</f>
        <v>0</v>
      </c>
      <c r="CK5" s="316"/>
      <c r="CL5" s="324" t="s">
        <v>238</v>
      </c>
    </row>
    <row r="6" spans="1:95" ht="54.75" customHeight="1">
      <c r="A6" s="563" t="s">
        <v>239</v>
      </c>
      <c r="B6" s="563"/>
      <c r="C6" s="327" t="str">
        <f>VLOOKUP(C4,'2-2J-CTRLI-LP1743'!$B:$Z,3,0)&amp;IFERROR(" ("&amp;VLOOKUP(C4,'2-2J-CTRLI-LP1743'!$B:$Z,4,0)&amp;")","")</f>
        <v>40C (40C)</v>
      </c>
      <c r="D6" s="328"/>
      <c r="E6" s="315"/>
      <c r="F6" s="316"/>
      <c r="G6" s="324"/>
      <c r="H6" s="325"/>
      <c r="I6" s="563" t="s">
        <v>239</v>
      </c>
      <c r="J6" s="563"/>
      <c r="K6" s="327" t="str">
        <f>VLOOKUP(K4,'2-2J-CTRLI-LP1743'!$B:$Z,3,0)&amp;IFERROR(" ("&amp;VLOOKUP(K4,'2-2J-CTRLI-LP1743'!$B:$Z,4,0)&amp;")","")</f>
        <v>42D (42D )</v>
      </c>
      <c r="L6" s="328"/>
      <c r="M6" s="315">
        <f>+$E$6</f>
        <v>0</v>
      </c>
      <c r="N6" s="316"/>
      <c r="O6" s="324"/>
      <c r="P6" s="563" t="s">
        <v>239</v>
      </c>
      <c r="Q6" s="563"/>
      <c r="R6" s="327" t="e">
        <f>VLOOKUP(R4,'2-2J-CTRLI-LP1743'!$B:$Z,3,0)&amp;IFERROR(" ("&amp;VLOOKUP(R4,'2-2J-CTRLI-LP1743'!$B:$Z,4,0)&amp;")","")</f>
        <v>#N/A</v>
      </c>
      <c r="S6" s="328"/>
      <c r="T6" s="315">
        <f>+$E$6</f>
        <v>0</v>
      </c>
      <c r="U6" s="316"/>
      <c r="V6" s="324"/>
      <c r="W6" s="325"/>
      <c r="X6" s="563" t="s">
        <v>239</v>
      </c>
      <c r="Y6" s="563"/>
      <c r="Z6" s="327" t="e">
        <f>VLOOKUP(Z4,'2-2J-CTRLI-LP1743'!$B:$Z,3,0)&amp;IFERROR(" ("&amp;VLOOKUP(Z4,'2-2J-CTRLI-LP1743'!$B:$Z,4,0)&amp;")","")</f>
        <v>#N/A</v>
      </c>
      <c r="AA6" s="328"/>
      <c r="AB6" s="315">
        <f>+$E$6</f>
        <v>0</v>
      </c>
      <c r="AC6" s="316"/>
      <c r="AD6" s="324"/>
      <c r="AE6" s="563" t="s">
        <v>239</v>
      </c>
      <c r="AF6" s="563"/>
      <c r="AG6" s="327" t="e">
        <f>VLOOKUP(AG4,'2-2J-CTRLI-LP1743'!$B:$Z,3,0)&amp;IFERROR(" ("&amp;VLOOKUP(AG4,'2-2J-CTRLI-LP1743'!$B:$Z,4,0)&amp;")","")</f>
        <v>#N/A</v>
      </c>
      <c r="AH6" s="328"/>
      <c r="AI6" s="315">
        <f>+$E$6</f>
        <v>0</v>
      </c>
      <c r="AJ6" s="316"/>
      <c r="AK6" s="324"/>
      <c r="AL6" s="325"/>
      <c r="AM6" s="563" t="s">
        <v>239</v>
      </c>
      <c r="AN6" s="563"/>
      <c r="AO6" s="327" t="e">
        <f>VLOOKUP(AO4,'2-2J-CTRLI-LP1743'!$B:$Z,3,0)&amp;IFERROR(" ("&amp;VLOOKUP(AO4,'2-2J-CTRLI-LP1743'!$B:$Z,4,0)&amp;")","")</f>
        <v>#N/A</v>
      </c>
      <c r="AP6" s="328"/>
      <c r="AQ6" s="315">
        <f>+$E$6</f>
        <v>0</v>
      </c>
      <c r="AR6" s="316"/>
      <c r="AS6" s="324"/>
      <c r="AT6" s="563" t="s">
        <v>239</v>
      </c>
      <c r="AU6" s="563"/>
      <c r="AV6" s="327" t="e">
        <f>VLOOKUP(AV4,'2-2J-CTRLI-LP1743'!$B:$Z,3,0)&amp;IFERROR(" ("&amp;VLOOKUP(AV4,'2-2J-CTRLI-LP1743'!$B:$Z,4,0)&amp;")","")</f>
        <v>#N/A</v>
      </c>
      <c r="AW6" s="328"/>
      <c r="AX6" s="315">
        <f>+$E$6</f>
        <v>0</v>
      </c>
      <c r="AY6" s="316"/>
      <c r="AZ6" s="324"/>
      <c r="BA6" s="325"/>
      <c r="BB6" s="563" t="s">
        <v>239</v>
      </c>
      <c r="BC6" s="563"/>
      <c r="BD6" s="327" t="e">
        <f>VLOOKUP(BD4,'2-2J-CTRLI-LP1743'!$B:$Z,3,0)&amp;IFERROR(" ("&amp;VLOOKUP(BD4,'2-2J-CTRLI-LP1743'!$B:$Z,4,0)&amp;")","")</f>
        <v>#N/A</v>
      </c>
      <c r="BE6" s="328"/>
      <c r="BF6" s="315">
        <f>+$E$6</f>
        <v>0</v>
      </c>
      <c r="BG6" s="316"/>
      <c r="BH6" s="324"/>
      <c r="BI6" s="563" t="s">
        <v>239</v>
      </c>
      <c r="BJ6" s="563"/>
      <c r="BK6" s="327" t="e">
        <f>VLOOKUP(BK4,'2-2J-CTRLI-LP1743'!$B:$Z,3,0)&amp;IFERROR(" ("&amp;VLOOKUP(BK4,'2-2J-CTRLI-LP1743'!$B:$Z,4,0)&amp;")","")</f>
        <v>#N/A</v>
      </c>
      <c r="BL6" s="328"/>
      <c r="BM6" s="315">
        <f>+$E$6</f>
        <v>0</v>
      </c>
      <c r="BN6" s="316"/>
      <c r="BO6" s="324"/>
      <c r="BP6" s="325"/>
      <c r="BQ6" s="563" t="s">
        <v>239</v>
      </c>
      <c r="BR6" s="563"/>
      <c r="BS6" s="327" t="e">
        <f>VLOOKUP(BS4,'2-2J-CTRLI-LP1743'!$B:$Z,3,0)&amp;IFERROR(" ("&amp;VLOOKUP(BS4,'2-2J-CTRLI-LP1743'!$B:$Z,4,0)&amp;")","")</f>
        <v>#N/A</v>
      </c>
      <c r="BT6" s="328"/>
      <c r="BU6" s="315">
        <f>+$E$6</f>
        <v>0</v>
      </c>
      <c r="BV6" s="316"/>
      <c r="BW6" s="324"/>
      <c r="BX6" s="563" t="s">
        <v>239</v>
      </c>
      <c r="BY6" s="563"/>
      <c r="BZ6" s="327" t="e">
        <f>VLOOKUP(BZ4,'2-2J-CTRLI-LP1743'!$B:$Z,3,0)&amp;IFERROR(" ("&amp;VLOOKUP(BZ4,'2-2J-CTRLI-LP1743'!$B:$Z,4,0)&amp;")","")</f>
        <v>#N/A</v>
      </c>
      <c r="CA6" s="328"/>
      <c r="CB6" s="315">
        <f>+$E$6</f>
        <v>0</v>
      </c>
      <c r="CC6" s="316"/>
      <c r="CD6" s="324"/>
      <c r="CE6" s="325"/>
      <c r="CF6" s="563" t="s">
        <v>239</v>
      </c>
      <c r="CG6" s="563"/>
      <c r="CH6" s="327" t="e">
        <f>VLOOKUP(CH4,'2-2J-CTRLI-LP1743'!$B:$Z,3,0)&amp;IFERROR(" ("&amp;VLOOKUP(CH4,'2-2J-CTRLI-LP1743'!$B:$Z,4,0)&amp;")","")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  <c r="CP6" s="326"/>
      <c r="CQ6" s="326"/>
    </row>
    <row r="7" spans="1:95" ht="54.75" customHeight="1">
      <c r="A7" s="561" t="s">
        <v>240</v>
      </c>
      <c r="B7" s="562"/>
      <c r="C7" s="329" t="str">
        <f>VLOOKUP(C4,'4-5K-STR-LPC838'!$B$17:$M$52,12,0)&amp;"BỘ"</f>
        <v>24BỘ</v>
      </c>
      <c r="D7" s="330" t="str">
        <f>ROUNDUP(VLOOKUP(C4,'2-2J-CTRLI-LP1743'!$B:$Z,5,0),1)&amp;" DZ"</f>
        <v>24 DZ</v>
      </c>
      <c r="E7" s="315"/>
      <c r="F7" s="316"/>
      <c r="G7" s="331"/>
      <c r="H7" s="332"/>
      <c r="I7" s="561" t="s">
        <v>240</v>
      </c>
      <c r="J7" s="562"/>
      <c r="K7" s="329" t="str">
        <f>VLOOKUP(K4,'4-5K-STR-LPC838'!$B$17:$M$52,12,0)&amp;"BỘ"</f>
        <v>15BỘ</v>
      </c>
      <c r="L7" s="330" t="str">
        <f>ROUNDUP(VLOOKUP(K4,'2-2J-CTRLI-LP1743'!$B:$Z,5,0),1)&amp;" DZ"</f>
        <v>15 DZ</v>
      </c>
      <c r="M7" s="315">
        <f>+$E$7</f>
        <v>0</v>
      </c>
      <c r="N7" s="316"/>
      <c r="O7" s="331"/>
      <c r="P7" s="561" t="s">
        <v>240</v>
      </c>
      <c r="Q7" s="562"/>
      <c r="R7" s="329" t="e">
        <f>VLOOKUP(R4,'4-5K-STR-LPC838'!$B$17:$M$52,12,0)&amp;"BỘ"</f>
        <v>#N/A</v>
      </c>
      <c r="S7" s="330" t="e">
        <f>ROUNDUP(VLOOKUP(R4,'2-2J-CTRLI-LP1743'!$B:$Z,5,0),1)&amp;" DZ"</f>
        <v>#N/A</v>
      </c>
      <c r="T7" s="315">
        <f>+$E$7</f>
        <v>0</v>
      </c>
      <c r="U7" s="316"/>
      <c r="V7" s="331"/>
      <c r="W7" s="332"/>
      <c r="X7" s="561" t="s">
        <v>240</v>
      </c>
      <c r="Y7" s="562"/>
      <c r="Z7" s="329" t="e">
        <f>VLOOKUP(Z4,'4-5K-STR-LPC838'!$B$17:$M$52,12,0)&amp;"BỘ"</f>
        <v>#N/A</v>
      </c>
      <c r="AA7" s="330" t="e">
        <f>ROUNDUP(VLOOKUP(Z4,'2-2J-CTRLI-LP1743'!$B:$Z,5,0),1)&amp;" DZ"</f>
        <v>#N/A</v>
      </c>
      <c r="AB7" s="315">
        <f>+$E$7</f>
        <v>0</v>
      </c>
      <c r="AC7" s="316"/>
      <c r="AD7" s="331"/>
      <c r="AE7" s="561" t="s">
        <v>240</v>
      </c>
      <c r="AF7" s="562"/>
      <c r="AG7" s="329" t="e">
        <f>VLOOKUP(AG4,'4-5K-STR-LPC838'!$B$17:$M$52,12,0)&amp;"BỘ"</f>
        <v>#N/A</v>
      </c>
      <c r="AH7" s="330" t="e">
        <f>ROUNDUP(VLOOKUP(AG4,'2-2J-CTRLI-LP1743'!$B:$Z,5,0),1)&amp;" DZ"</f>
        <v>#N/A</v>
      </c>
      <c r="AI7" s="315">
        <f>+$E$7</f>
        <v>0</v>
      </c>
      <c r="AJ7" s="316"/>
      <c r="AK7" s="331"/>
      <c r="AL7" s="332"/>
      <c r="AM7" s="561" t="s">
        <v>240</v>
      </c>
      <c r="AN7" s="562"/>
      <c r="AO7" s="329" t="e">
        <f>VLOOKUP(AO4,'4-5K-STR-LPC838'!$B$17:$M$52,12,0)&amp;"BỘ"</f>
        <v>#N/A</v>
      </c>
      <c r="AP7" s="330" t="e">
        <f>ROUNDUP(VLOOKUP(AO4,'2-2J-CTRLI-LP1743'!$B:$Z,5,0),1)&amp;" DZ"</f>
        <v>#N/A</v>
      </c>
      <c r="AQ7" s="315">
        <f>+$E$7</f>
        <v>0</v>
      </c>
      <c r="AR7" s="316"/>
      <c r="AS7" s="331"/>
      <c r="AT7" s="561" t="s">
        <v>240</v>
      </c>
      <c r="AU7" s="562"/>
      <c r="AV7" s="329" t="e">
        <f>VLOOKUP(AV4,'4-5K-STR-LPC838'!$B$17:$M$52,12,0)&amp;"BỘ"</f>
        <v>#N/A</v>
      </c>
      <c r="AW7" s="330" t="e">
        <f>ROUNDUP(VLOOKUP(AV4,'2-2J-CTRLI-LP1743'!$B:$Z,5,0),1)&amp;" DZ"</f>
        <v>#N/A</v>
      </c>
      <c r="AX7" s="315">
        <f>+$E$7</f>
        <v>0</v>
      </c>
      <c r="AY7" s="316"/>
      <c r="AZ7" s="331"/>
      <c r="BA7" s="332"/>
      <c r="BB7" s="561" t="s">
        <v>240</v>
      </c>
      <c r="BC7" s="562"/>
      <c r="BD7" s="329" t="e">
        <f>VLOOKUP(BD4,'4-5K-STR-LPC838'!$B$17:$M$52,12,0)&amp;"BỘ"</f>
        <v>#N/A</v>
      </c>
      <c r="BE7" s="330" t="e">
        <f>ROUNDUP(VLOOKUP(BD4,'2-2J-CTRLI-LP1743'!$B:$Z,5,0),1)&amp;" DZ"</f>
        <v>#N/A</v>
      </c>
      <c r="BF7" s="315">
        <f>+$E$7</f>
        <v>0</v>
      </c>
      <c r="BG7" s="316"/>
      <c r="BH7" s="331"/>
      <c r="BI7" s="561" t="s">
        <v>240</v>
      </c>
      <c r="BJ7" s="562"/>
      <c r="BK7" s="329" t="e">
        <f>VLOOKUP(BK4,'4-5K-STR-LPC838'!$B$17:$M$52,12,0)&amp;"BỘ"</f>
        <v>#N/A</v>
      </c>
      <c r="BL7" s="330" t="e">
        <f>ROUNDUP(VLOOKUP(BK4,'2-2J-CTRLI-LP1743'!$B:$Z,5,0),1)&amp;" DZ"</f>
        <v>#N/A</v>
      </c>
      <c r="BM7" s="315">
        <f>+$E$7</f>
        <v>0</v>
      </c>
      <c r="BN7" s="316"/>
      <c r="BO7" s="331"/>
      <c r="BP7" s="332"/>
      <c r="BQ7" s="561" t="s">
        <v>240</v>
      </c>
      <c r="BR7" s="562"/>
      <c r="BS7" s="329" t="e">
        <f>VLOOKUP(BS4,'4-5K-STR-LPC838'!$B$17:$M$52,12,0)&amp;"BỘ"</f>
        <v>#N/A</v>
      </c>
      <c r="BT7" s="330" t="e">
        <f>ROUNDUP(VLOOKUP(BS4,'2-2J-CTRLI-LP1743'!$B:$Z,5,0),1)&amp;" DZ"</f>
        <v>#N/A</v>
      </c>
      <c r="BU7" s="315">
        <f>+$E$7</f>
        <v>0</v>
      </c>
      <c r="BV7" s="316"/>
      <c r="BW7" s="331"/>
      <c r="BX7" s="561" t="s">
        <v>240</v>
      </c>
      <c r="BY7" s="562"/>
      <c r="BZ7" s="329" t="e">
        <f>VLOOKUP(BZ4,'4-5K-STR-LPC838'!$B$17:$M$52,12,0)&amp;"BỘ"</f>
        <v>#N/A</v>
      </c>
      <c r="CA7" s="330" t="e">
        <f>ROUNDUP(VLOOKUP(BZ4,'2-2J-CTRLI-LP1743'!$B:$Z,5,0),1)&amp;" DZ"</f>
        <v>#N/A</v>
      </c>
      <c r="CB7" s="315">
        <f>+$E$7</f>
        <v>0</v>
      </c>
      <c r="CC7" s="316"/>
      <c r="CD7" s="331"/>
      <c r="CE7" s="332"/>
      <c r="CF7" s="561" t="s">
        <v>240</v>
      </c>
      <c r="CG7" s="562"/>
      <c r="CH7" s="329" t="e">
        <f>VLOOKUP(CH4,'4-5K-STR-LPC838'!$B$17:$M$52,12,0)&amp;"BỘ"</f>
        <v>#N/A</v>
      </c>
      <c r="CI7" s="330" t="e">
        <f>ROUNDUP(VLOOKUP(CH4,'2-2J-CTRLI-LP1743'!$B:$Z,5,0),1)&amp;" DZ"</f>
        <v>#N/A</v>
      </c>
      <c r="CJ7" s="315">
        <f>+$E$7</f>
        <v>0</v>
      </c>
      <c r="CK7" s="316"/>
      <c r="CL7" s="331"/>
      <c r="CM7" s="326"/>
      <c r="CN7" s="326"/>
      <c r="CO7" s="326"/>
      <c r="CP7" s="326"/>
      <c r="CQ7" s="326"/>
    </row>
    <row r="8" spans="1:95" ht="99.75" customHeight="1">
      <c r="A8" s="419" t="s">
        <v>241</v>
      </c>
      <c r="B8" s="420"/>
      <c r="C8" s="559" t="str">
        <f>+VLOOKUP(C4,'4-5K-STR-LPC838'!$B:$Z,13,0)</f>
        <v>2202006US-STR1</v>
      </c>
      <c r="D8" s="560"/>
      <c r="E8" s="315"/>
      <c r="F8" s="316"/>
      <c r="G8" s="324"/>
      <c r="H8" s="335"/>
      <c r="I8" s="419" t="s">
        <v>241</v>
      </c>
      <c r="J8" s="420"/>
      <c r="K8" s="559" t="str">
        <f>+VLOOKUP(K4,'4-5K-STR-LPC838'!$B:$Z,13,0)</f>
        <v>2202006US-STR1</v>
      </c>
      <c r="L8" s="560"/>
      <c r="M8" s="315">
        <f>+$E$8</f>
        <v>0</v>
      </c>
      <c r="N8" s="316"/>
      <c r="O8" s="324"/>
      <c r="P8" s="419" t="s">
        <v>241</v>
      </c>
      <c r="Q8" s="420"/>
      <c r="R8" s="559" t="e">
        <f>+VLOOKUP(R4,'4-5K-STR-LPC838'!$B:$Z,13,0)</f>
        <v>#N/A</v>
      </c>
      <c r="S8" s="560"/>
      <c r="T8" s="315">
        <f>+$E$8</f>
        <v>0</v>
      </c>
      <c r="U8" s="316"/>
      <c r="V8" s="324"/>
      <c r="W8" s="335"/>
      <c r="X8" s="419" t="s">
        <v>241</v>
      </c>
      <c r="Y8" s="420"/>
      <c r="Z8" s="559" t="e">
        <f>+VLOOKUP(Z4,'4-5K-STR-LPC838'!$B:$Z,13,0)</f>
        <v>#N/A</v>
      </c>
      <c r="AA8" s="560"/>
      <c r="AB8" s="315">
        <f>+$E$8</f>
        <v>0</v>
      </c>
      <c r="AC8" s="316"/>
      <c r="AD8" s="324"/>
      <c r="AE8" s="419" t="s">
        <v>241</v>
      </c>
      <c r="AF8" s="420"/>
      <c r="AG8" s="559" t="e">
        <f>+VLOOKUP(AG4,'4-5K-STR-LPC838'!$B:$Z,13,0)</f>
        <v>#N/A</v>
      </c>
      <c r="AH8" s="560"/>
      <c r="AI8" s="315">
        <f>+$E$8</f>
        <v>0</v>
      </c>
      <c r="AJ8" s="316"/>
      <c r="AK8" s="324"/>
      <c r="AL8" s="335"/>
      <c r="AM8" s="419" t="s">
        <v>241</v>
      </c>
      <c r="AN8" s="420"/>
      <c r="AO8" s="559" t="e">
        <f>+VLOOKUP(AO4,'4-5K-STR-LPC838'!$B:$Z,13,0)</f>
        <v>#N/A</v>
      </c>
      <c r="AP8" s="560"/>
      <c r="AQ8" s="315">
        <f>+$E$8</f>
        <v>0</v>
      </c>
      <c r="AR8" s="316"/>
      <c r="AS8" s="324"/>
      <c r="AT8" s="419" t="s">
        <v>241</v>
      </c>
      <c r="AU8" s="420"/>
      <c r="AV8" s="559" t="e">
        <f>+VLOOKUP(AV4,'4-5K-STR-LPC838'!$B:$Z,13,0)</f>
        <v>#N/A</v>
      </c>
      <c r="AW8" s="560"/>
      <c r="AX8" s="315">
        <f>+$E$8</f>
        <v>0</v>
      </c>
      <c r="AY8" s="316"/>
      <c r="AZ8" s="324"/>
      <c r="BA8" s="335"/>
      <c r="BB8" s="419" t="s">
        <v>241</v>
      </c>
      <c r="BC8" s="420"/>
      <c r="BD8" s="559" t="e">
        <f>+VLOOKUP(BD4,'4-5K-STR-LPC838'!$B:$Z,13,0)</f>
        <v>#N/A</v>
      </c>
      <c r="BE8" s="560"/>
      <c r="BF8" s="315">
        <f>+$E$8</f>
        <v>0</v>
      </c>
      <c r="BG8" s="316"/>
      <c r="BH8" s="324"/>
      <c r="BI8" s="419" t="s">
        <v>241</v>
      </c>
      <c r="BJ8" s="420"/>
      <c r="BK8" s="559" t="e">
        <f>+VLOOKUP(BK4,'4-5K-STR-LPC838'!$B:$Z,13,0)</f>
        <v>#N/A</v>
      </c>
      <c r="BL8" s="560"/>
      <c r="BM8" s="315">
        <f>+$E$8</f>
        <v>0</v>
      </c>
      <c r="BN8" s="316"/>
      <c r="BO8" s="324"/>
      <c r="BP8" s="335"/>
      <c r="BQ8" s="419" t="s">
        <v>241</v>
      </c>
      <c r="BR8" s="420"/>
      <c r="BS8" s="559" t="e">
        <f>+VLOOKUP(BS4,'4-5K-STR-LPC838'!$B:$Z,13,0)</f>
        <v>#N/A</v>
      </c>
      <c r="BT8" s="560"/>
      <c r="BU8" s="315">
        <f>+$E$8</f>
        <v>0</v>
      </c>
      <c r="BV8" s="316"/>
      <c r="BW8" s="324"/>
      <c r="BX8" s="419" t="s">
        <v>241</v>
      </c>
      <c r="BY8" s="420"/>
      <c r="BZ8" s="559" t="e">
        <f>+VLOOKUP(BZ4,'4-5K-STR-LPC838'!$B:$Z,13,0)</f>
        <v>#N/A</v>
      </c>
      <c r="CA8" s="560"/>
      <c r="CB8" s="315">
        <f>+$E$8</f>
        <v>0</v>
      </c>
      <c r="CC8" s="316"/>
      <c r="CD8" s="324"/>
      <c r="CE8" s="335"/>
      <c r="CF8" s="419" t="s">
        <v>241</v>
      </c>
      <c r="CG8" s="420"/>
      <c r="CH8" s="559" t="e">
        <f>+VLOOKUP(CH4,'4-5K-STR-LPC838'!$B:$Z,13,0)</f>
        <v>#N/A</v>
      </c>
      <c r="CI8" s="560"/>
      <c r="CJ8" s="315">
        <f>+$E$8</f>
        <v>0</v>
      </c>
      <c r="CK8" s="316"/>
      <c r="CL8" s="324"/>
      <c r="CM8" s="326"/>
      <c r="CN8" s="326"/>
      <c r="CO8" s="326"/>
      <c r="CP8" s="326"/>
      <c r="CQ8" s="326"/>
    </row>
    <row r="9" spans="1:95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"&amp;VLOOKUP(C4,'4-5K-STR-LPC838'!$B$17:$M$52,9,0)</f>
        <v>Số lớp: 12</v>
      </c>
      <c r="D9" s="338" t="str">
        <f>+"Khổ sơ đồ: "&amp;VLOOKUP(C4,'2-2J-CTRLI-LP1743'!$B:$Z,23,0)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"&amp;VLOOKUP(K4,'4-5K-STR-LPC838'!$B$17:$M$52,9,0)</f>
        <v>Số lớp: 12</v>
      </c>
      <c r="L9" s="338" t="str">
        <f>+"Khổ sơ đồ: "&amp;VLOOKUP(K4,'2-2J-CTRLI-LP1743'!$B:$Z,23,0)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"&amp;VLOOKUP(R4,'4-5K-STR-LPC838'!$B$17:$M$52,9,0)</f>
        <v>#N/A</v>
      </c>
      <c r="S9" s="338" t="e">
        <f>+"Khổ sơ đồ: "&amp;VLOOKUP(R4,'2-2J-CTRLI-LP1743'!$B:$Z,23,0)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"&amp;VLOOKUP(Z4,'4-5K-STR-LPC838'!$B$17:$M$52,9,0)</f>
        <v>#N/A</v>
      </c>
      <c r="AA9" s="338" t="e">
        <f>+"Khổ sơ đồ: "&amp;VLOOKUP(Z4,'2-2J-CTRLI-LP1743'!$B:$Z,23,0)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"&amp;VLOOKUP(AG4,'4-5K-STR-LPC838'!$B$17:$M$52,9,0)</f>
        <v>#N/A</v>
      </c>
      <c r="AH9" s="338" t="e">
        <f>+"Khổ sơ đồ: "&amp;VLOOKUP(AG4,'2-2J-CTRLI-LP1743'!$B:$Z,23,0)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"&amp;VLOOKUP(AO4,'2-2J-CTRLI-LP1743'!$B:$Z,9,0)</f>
        <v>#N/A</v>
      </c>
      <c r="AP9" s="338" t="e">
        <f>+"Khổ sơ đồ: "&amp;VLOOKUP(AO4,'2-2J-CTRLI-LP1743'!$B:$Z,23,0)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"&amp;VLOOKUP(AV4,'2-2J-CTRLI-LP1743'!$B:$Z,9,0)</f>
        <v>#N/A</v>
      </c>
      <c r="AW9" s="338" t="e">
        <f>+"Khổ sơ đồ: "&amp;VLOOKUP(AV4,'2-2J-CTRLI-LP1743'!$B:$Z,23,0)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"&amp;VLOOKUP(BD4,'2-2J-CTRLI-LP1743'!$B:$Z,9,0)</f>
        <v>#N/A</v>
      </c>
      <c r="BE9" s="338" t="e">
        <f>+"Khổ sơ đồ: "&amp;VLOOKUP(BD4,'2-2J-CTRLI-LP1743'!$B:$Z,23,0)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"&amp;VLOOKUP(BK4,'2-2J-CTRLI-LP1743'!$B:$Z,9,0)</f>
        <v>#N/A</v>
      </c>
      <c r="BL9" s="338" t="e">
        <f>+"Khổ sơ đồ: "&amp;VLOOKUP(BK4,'2-2J-CTRLI-LP1743'!$B:$Z,23,0)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"&amp;VLOOKUP(BS4,'2-2J-CTRLI-LP1743'!$B:$Z,9,0)</f>
        <v>#N/A</v>
      </c>
      <c r="BT9" s="338" t="e">
        <f>+"Khổ sơ đồ: "&amp;VLOOKUP(BS4,'2-2J-CTRLI-LP1743'!$B:$Z,23,0)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"&amp;VLOOKUP(BZ4,'2-2J-CTRLI-LP1743'!$B:$Z,9,0)</f>
        <v>#N/A</v>
      </c>
      <c r="CA9" s="338" t="e">
        <f>+"Khổ sơ đồ: "&amp;VLOOKUP(BZ4,'2-2J-CTRLI-LP1743'!$B:$Z,23,0)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"&amp;VLOOKUP(CH4,'2-2J-CTRLI-LP1743'!$B:$Z,9,0)</f>
        <v>#N/A</v>
      </c>
      <c r="CI9" s="338" t="e">
        <f>+"Khổ sơ đồ: "&amp;VLOOKUP(CH4,'2-2J-CTRLI-LP1743'!$B:$Z,23,0)</f>
        <v>#N/A</v>
      </c>
      <c r="CJ9" s="339">
        <f>+$E$9</f>
        <v>0</v>
      </c>
      <c r="CK9" s="340"/>
      <c r="CL9" s="324" t="s">
        <v>243</v>
      </c>
    </row>
    <row r="10" spans="1:95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  <c r="CP10" s="326"/>
      <c r="CQ10" s="326"/>
    </row>
    <row r="11" spans="1:95" ht="63" customHeight="1">
      <c r="A11" s="419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7" t="s">
        <v>247</v>
      </c>
      <c r="H11" s="352"/>
      <c r="I11" s="419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7" t="s">
        <v>247</v>
      </c>
      <c r="P11" s="419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7" t="s">
        <v>247</v>
      </c>
      <c r="W11" s="352"/>
      <c r="X11" s="419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7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7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7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7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7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7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7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7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7" t="s">
        <v>247</v>
      </c>
      <c r="CM11" s="326"/>
      <c r="CN11" s="326"/>
      <c r="CO11" s="326"/>
      <c r="CP11" s="326"/>
      <c r="CQ11" s="326"/>
    </row>
    <row r="12" spans="1:95" s="356" customFormat="1" ht="99.75" customHeight="1">
      <c r="A12" s="353" t="s">
        <v>177</v>
      </c>
      <c r="B12" s="554" t="str">
        <f>"*"&amp;C4&amp;"-"&amp;MID(D7,1,LEN(D7)-2)&amp;"*"</f>
        <v>*722164-24 *</v>
      </c>
      <c r="C12" s="554"/>
      <c r="D12" s="421" t="s">
        <v>248</v>
      </c>
      <c r="E12" s="555" t="s">
        <v>249</v>
      </c>
      <c r="F12" s="556"/>
      <c r="G12" s="558"/>
      <c r="H12" s="355"/>
      <c r="I12" s="353" t="s">
        <v>177</v>
      </c>
      <c r="J12" s="554" t="str">
        <f>"*"&amp;K4&amp;"-"&amp;MID(L7,1,LEN(L7)-2)&amp;"*"</f>
        <v>*722174-15 *</v>
      </c>
      <c r="K12" s="554"/>
      <c r="L12" s="421" t="s">
        <v>248</v>
      </c>
      <c r="M12" s="570" t="s">
        <v>249</v>
      </c>
      <c r="N12" s="571"/>
      <c r="O12" s="558"/>
      <c r="P12" s="353" t="s">
        <v>177</v>
      </c>
      <c r="Q12" s="554" t="e">
        <f>"*"&amp;R4&amp;"-"&amp;MID(S7,1,LEN(S7)-2)&amp;"*"</f>
        <v>#N/A</v>
      </c>
      <c r="R12" s="554"/>
      <c r="S12" s="421" t="s">
        <v>248</v>
      </c>
      <c r="T12" s="555" t="s">
        <v>249</v>
      </c>
      <c r="U12" s="556"/>
      <c r="V12" s="558"/>
      <c r="W12" s="355"/>
      <c r="X12" s="353" t="s">
        <v>177</v>
      </c>
      <c r="Y12" s="554" t="e">
        <f>"*"&amp;Z4&amp;"-"&amp;MID(AA7,1,LEN(AA7)-2)&amp;"*"</f>
        <v>#N/A</v>
      </c>
      <c r="Z12" s="554"/>
      <c r="AA12" s="421" t="s">
        <v>248</v>
      </c>
      <c r="AB12" s="555" t="s">
        <v>249</v>
      </c>
      <c r="AC12" s="556"/>
      <c r="AD12" s="558"/>
      <c r="AE12" s="353" t="s">
        <v>177</v>
      </c>
      <c r="AF12" s="554" t="e">
        <f>"*"&amp;AG4&amp;"-"&amp;MID(AH7,1,LEN(AH7)-2)&amp;"*"</f>
        <v>#N/A</v>
      </c>
      <c r="AG12" s="554"/>
      <c r="AH12" s="421" t="s">
        <v>248</v>
      </c>
      <c r="AI12" s="555" t="s">
        <v>249</v>
      </c>
      <c r="AJ12" s="556"/>
      <c r="AK12" s="558"/>
      <c r="AL12" s="355"/>
      <c r="AM12" s="353" t="s">
        <v>177</v>
      </c>
      <c r="AN12" s="554" t="e">
        <f>"*"&amp;AO4&amp;"-"&amp;MID(AP7,1,LEN(AP7)-2)&amp;"*"</f>
        <v>#N/A</v>
      </c>
      <c r="AO12" s="554"/>
      <c r="AP12" s="421" t="s">
        <v>248</v>
      </c>
      <c r="AQ12" s="555" t="s">
        <v>249</v>
      </c>
      <c r="AR12" s="556"/>
      <c r="AS12" s="558"/>
      <c r="AT12" s="353" t="s">
        <v>177</v>
      </c>
      <c r="AU12" s="554" t="e">
        <f>"*"&amp;AV4&amp;"-"&amp;MID(AW7,1,LEN(AW7)-2)&amp;"*"</f>
        <v>#N/A</v>
      </c>
      <c r="AV12" s="554"/>
      <c r="AW12" s="421" t="s">
        <v>248</v>
      </c>
      <c r="AX12" s="555" t="s">
        <v>249</v>
      </c>
      <c r="AY12" s="556"/>
      <c r="AZ12" s="558"/>
      <c r="BA12" s="355"/>
      <c r="BB12" s="353" t="s">
        <v>177</v>
      </c>
      <c r="BC12" s="554" t="e">
        <f>"*"&amp;BD4&amp;"-"&amp;MID(BE7,1,LEN(BE7)-2)&amp;"*"</f>
        <v>#N/A</v>
      </c>
      <c r="BD12" s="554"/>
      <c r="BE12" s="421" t="s">
        <v>248</v>
      </c>
      <c r="BF12" s="555" t="s">
        <v>249</v>
      </c>
      <c r="BG12" s="556"/>
      <c r="BH12" s="558"/>
      <c r="BI12" s="353" t="s">
        <v>177</v>
      </c>
      <c r="BJ12" s="554" t="e">
        <f>"*"&amp;BK4&amp;"-"&amp;MID(BL7,1,LEN(BL7)-2)&amp;"*"</f>
        <v>#N/A</v>
      </c>
      <c r="BK12" s="554"/>
      <c r="BL12" s="421" t="s">
        <v>248</v>
      </c>
      <c r="BM12" s="555" t="s">
        <v>249</v>
      </c>
      <c r="BN12" s="556"/>
      <c r="BO12" s="558"/>
      <c r="BP12" s="355"/>
      <c r="BQ12" s="353" t="s">
        <v>177</v>
      </c>
      <c r="BR12" s="554" t="e">
        <f>"*"&amp;BS4&amp;"-"&amp;MID(BT7,1,LEN(BT7)-2)&amp;"*"</f>
        <v>#N/A</v>
      </c>
      <c r="BS12" s="554"/>
      <c r="BT12" s="421" t="s">
        <v>248</v>
      </c>
      <c r="BU12" s="555" t="s">
        <v>249</v>
      </c>
      <c r="BV12" s="556"/>
      <c r="BW12" s="558"/>
      <c r="BX12" s="353" t="s">
        <v>177</v>
      </c>
      <c r="BY12" s="554" t="e">
        <f>"*"&amp;BZ4&amp;"-"&amp;MID(CA7,1,LEN(CA7)-2)&amp;"*"</f>
        <v>#N/A</v>
      </c>
      <c r="BZ12" s="554"/>
      <c r="CA12" s="421" t="s">
        <v>248</v>
      </c>
      <c r="CB12" s="555" t="s">
        <v>249</v>
      </c>
      <c r="CC12" s="556"/>
      <c r="CD12" s="558"/>
      <c r="CE12" s="355"/>
      <c r="CF12" s="353" t="s">
        <v>177</v>
      </c>
      <c r="CG12" s="554" t="e">
        <f>"*"&amp;CH4&amp;"-"&amp;MID(CI7,1,LEN(CI7)-2)&amp;"*"</f>
        <v>#N/A</v>
      </c>
      <c r="CH12" s="554"/>
      <c r="CI12" s="421" t="s">
        <v>248</v>
      </c>
      <c r="CJ12" s="555" t="s">
        <v>249</v>
      </c>
      <c r="CK12" s="556"/>
      <c r="CL12" s="558"/>
      <c r="CM12" s="326"/>
      <c r="CN12" s="326"/>
      <c r="CO12" s="326"/>
      <c r="CP12" s="326"/>
      <c r="CQ12" s="326"/>
    </row>
    <row r="13" spans="1:95" s="356" customFormat="1" ht="57.75" customHeight="1">
      <c r="A13" s="551" t="str">
        <f>+'2-2J-CTRLI-LP1743'!F8</f>
        <v>Không phải 100% cotton</v>
      </c>
      <c r="B13" s="552"/>
      <c r="C13" s="552"/>
      <c r="D13" s="552"/>
      <c r="E13" s="552"/>
      <c r="F13" s="552"/>
      <c r="G13" s="553"/>
      <c r="H13" s="418"/>
      <c r="I13" s="551" t="str">
        <f>+$A$13</f>
        <v>Không phải 100% cotton</v>
      </c>
      <c r="J13" s="552"/>
      <c r="K13" s="552"/>
      <c r="L13" s="552"/>
      <c r="M13" s="552"/>
      <c r="N13" s="552"/>
      <c r="O13" s="553"/>
      <c r="P13" s="551" t="str">
        <f>+$A$13</f>
        <v>Không phải 100% cotton</v>
      </c>
      <c r="Q13" s="552"/>
      <c r="R13" s="552"/>
      <c r="S13" s="552"/>
      <c r="T13" s="552"/>
      <c r="U13" s="552"/>
      <c r="V13" s="553"/>
      <c r="W13" s="418"/>
      <c r="X13" s="551" t="str">
        <f>+$A$13</f>
        <v>Không phải 100% cotton</v>
      </c>
      <c r="Y13" s="552"/>
      <c r="Z13" s="552"/>
      <c r="AA13" s="552"/>
      <c r="AB13" s="552"/>
      <c r="AC13" s="552"/>
      <c r="AD13" s="553"/>
      <c r="AE13" s="551" t="str">
        <f>+$A$13</f>
        <v>Không phải 100% cotton</v>
      </c>
      <c r="AF13" s="552"/>
      <c r="AG13" s="552"/>
      <c r="AH13" s="552"/>
      <c r="AI13" s="552"/>
      <c r="AJ13" s="552"/>
      <c r="AK13" s="553"/>
      <c r="AL13" s="418"/>
      <c r="AM13" s="551" t="str">
        <f>+$A$13</f>
        <v>Không phải 100% cotton</v>
      </c>
      <c r="AN13" s="552"/>
      <c r="AO13" s="552"/>
      <c r="AP13" s="552"/>
      <c r="AQ13" s="552"/>
      <c r="AR13" s="552"/>
      <c r="AS13" s="553"/>
      <c r="AT13" s="551" t="str">
        <f>+$A$13</f>
        <v>Không phải 100% cotton</v>
      </c>
      <c r="AU13" s="552"/>
      <c r="AV13" s="552"/>
      <c r="AW13" s="552"/>
      <c r="AX13" s="552"/>
      <c r="AY13" s="552"/>
      <c r="AZ13" s="553"/>
      <c r="BA13" s="418"/>
      <c r="BB13" s="551" t="str">
        <f>+$A$13</f>
        <v>Không phải 100% cotton</v>
      </c>
      <c r="BC13" s="552"/>
      <c r="BD13" s="552"/>
      <c r="BE13" s="552"/>
      <c r="BF13" s="552"/>
      <c r="BG13" s="552"/>
      <c r="BH13" s="553"/>
      <c r="BI13" s="551" t="str">
        <f>+$A$13</f>
        <v>Không phải 100% cotton</v>
      </c>
      <c r="BJ13" s="552"/>
      <c r="BK13" s="552"/>
      <c r="BL13" s="552"/>
      <c r="BM13" s="552"/>
      <c r="BN13" s="552"/>
      <c r="BO13" s="553"/>
      <c r="BP13" s="418"/>
      <c r="BQ13" s="551" t="str">
        <f>+$A$13</f>
        <v>Không phải 100% cotton</v>
      </c>
      <c r="BR13" s="552"/>
      <c r="BS13" s="552"/>
      <c r="BT13" s="552"/>
      <c r="BU13" s="552"/>
      <c r="BV13" s="552"/>
      <c r="BW13" s="553"/>
      <c r="BX13" s="551" t="str">
        <f>+$A$13</f>
        <v>Không phải 100% cotton</v>
      </c>
      <c r="BY13" s="552"/>
      <c r="BZ13" s="552"/>
      <c r="CA13" s="552"/>
      <c r="CB13" s="552"/>
      <c r="CC13" s="552"/>
      <c r="CD13" s="553"/>
      <c r="CE13" s="418"/>
      <c r="CF13" s="551" t="str">
        <f>+$A$13</f>
        <v>Không phải 100% cotton</v>
      </c>
      <c r="CG13" s="552"/>
      <c r="CH13" s="552"/>
      <c r="CI13" s="552"/>
      <c r="CJ13" s="552"/>
      <c r="CK13" s="552"/>
      <c r="CL13" s="553"/>
      <c r="CM13" s="326"/>
      <c r="CN13" s="326"/>
      <c r="CO13" s="326"/>
      <c r="CP13" s="326"/>
      <c r="CQ13" s="326"/>
    </row>
    <row r="14" spans="1:95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</row>
    <row r="15" spans="1:95" s="305" customFormat="1" ht="48.75" customHeight="1">
      <c r="A15" s="568"/>
      <c r="B15" s="569"/>
      <c r="C15" s="551" t="s">
        <v>228</v>
      </c>
      <c r="D15" s="552"/>
      <c r="E15" s="553"/>
      <c r="F15" s="302" t="s">
        <v>229</v>
      </c>
      <c r="G15" s="303"/>
      <c r="H15" s="304"/>
      <c r="I15" s="568"/>
      <c r="J15" s="569"/>
      <c r="K15" s="551" t="s">
        <v>228</v>
      </c>
      <c r="L15" s="552"/>
      <c r="M15" s="553"/>
      <c r="N15" s="302" t="s">
        <v>229</v>
      </c>
      <c r="O15" s="303"/>
      <c r="P15" s="568"/>
      <c r="Q15" s="569"/>
      <c r="R15" s="551" t="s">
        <v>228</v>
      </c>
      <c r="S15" s="552"/>
      <c r="T15" s="553"/>
      <c r="U15" s="302" t="s">
        <v>229</v>
      </c>
      <c r="V15" s="303"/>
      <c r="W15" s="304"/>
      <c r="X15" s="568"/>
      <c r="Y15" s="569"/>
      <c r="Z15" s="551" t="s">
        <v>228</v>
      </c>
      <c r="AA15" s="552"/>
      <c r="AB15" s="553"/>
      <c r="AC15" s="302" t="s">
        <v>229</v>
      </c>
      <c r="AD15" s="303"/>
      <c r="AE15" s="568"/>
      <c r="AF15" s="569"/>
      <c r="AG15" s="551" t="s">
        <v>228</v>
      </c>
      <c r="AH15" s="552"/>
      <c r="AI15" s="553"/>
      <c r="AJ15" s="302" t="s">
        <v>229</v>
      </c>
      <c r="AK15" s="303"/>
      <c r="AL15" s="304"/>
      <c r="AM15" s="568"/>
      <c r="AN15" s="569"/>
      <c r="AO15" s="551" t="s">
        <v>228</v>
      </c>
      <c r="AP15" s="552"/>
      <c r="AQ15" s="553"/>
      <c r="AR15" s="302" t="s">
        <v>229</v>
      </c>
      <c r="AS15" s="303"/>
      <c r="AT15" s="568"/>
      <c r="AU15" s="569"/>
      <c r="AV15" s="551" t="s">
        <v>228</v>
      </c>
      <c r="AW15" s="552"/>
      <c r="AX15" s="553"/>
      <c r="AY15" s="302" t="s">
        <v>229</v>
      </c>
      <c r="AZ15" s="303"/>
      <c r="BA15" s="304"/>
      <c r="BB15" s="568"/>
      <c r="BC15" s="569"/>
      <c r="BD15" s="551" t="s">
        <v>228</v>
      </c>
      <c r="BE15" s="552"/>
      <c r="BF15" s="553"/>
      <c r="BG15" s="302" t="s">
        <v>229</v>
      </c>
      <c r="BH15" s="303"/>
      <c r="BI15" s="568"/>
      <c r="BJ15" s="569"/>
      <c r="BK15" s="551" t="s">
        <v>228</v>
      </c>
      <c r="BL15" s="552"/>
      <c r="BM15" s="553"/>
      <c r="BN15" s="302" t="s">
        <v>229</v>
      </c>
      <c r="BO15" s="303"/>
      <c r="BP15" s="304"/>
      <c r="BQ15" s="568"/>
      <c r="BR15" s="569"/>
      <c r="BS15" s="551" t="s">
        <v>228</v>
      </c>
      <c r="BT15" s="552"/>
      <c r="BU15" s="553"/>
      <c r="BV15" s="302" t="s">
        <v>229</v>
      </c>
      <c r="BW15" s="303"/>
      <c r="BX15" s="568"/>
      <c r="BY15" s="569"/>
      <c r="BZ15" s="551" t="s">
        <v>228</v>
      </c>
      <c r="CA15" s="552"/>
      <c r="CB15" s="553"/>
      <c r="CC15" s="302" t="s">
        <v>229</v>
      </c>
      <c r="CD15" s="303"/>
      <c r="CE15" s="304"/>
      <c r="CF15" s="568"/>
      <c r="CG15" s="569"/>
      <c r="CH15" s="551" t="s">
        <v>228</v>
      </c>
      <c r="CI15" s="552"/>
      <c r="CJ15" s="553"/>
      <c r="CK15" s="302" t="s">
        <v>229</v>
      </c>
      <c r="CL15" s="303"/>
    </row>
    <row r="16" spans="1:95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"&amp;VLOOKUP('TEM-STR'!C18:D18,'1-1Y-2H-3N-BK-CTR-CUP-PRA680'!$B:$Z,7,0)&amp;CHAR(10)&amp;"Chi tiết: "&amp;'4-5K-STR-LPC838'!$V$9&amp;"*"&amp;'4-5K-STR-LPC838'!$W$9</f>
        <v>Pattern: DF3385S/ mnf.-color: NB3385-XBK
Chi tiết: STR*2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"&amp;VLOOKUP('TEM-STR'!K18:L18,'1-1Y-2H-3N-BK-CTR-CUP-PRA680'!$B:$Z,7,0)&amp;CHAR(10)&amp;"Chi tiết: "&amp;'4-5K-STR-LPC838'!$V$9&amp;"*"&amp;'4-5K-STR-LPC838'!$W$9</f>
        <v>Pattern: DF3385S/ mnf.-color: NB3385-XBK
Chi tiết: STR*2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"&amp;VLOOKUP('TEM-STR'!R18:S18,'1-1Y-2H-3N-BK-CTR-CUP-PRA680'!$B:$Z,7,0)&amp;CHAR(10)&amp;"Chi tiết: "&amp;'4-5K-STR-LPC838'!$V$9&amp;"*"&amp;'4-5K-STR-LPC838'!$W$9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"&amp;VLOOKUP('TEM-STR'!Z18:AA18,'1-1Y-2H-3N-BK-CTR-CUP-PRA680'!$B:$Z,7,0)&amp;CHAR(10)&amp;"Chi tiết: "&amp;'4-5K-STR-LPC838'!$V$9&amp;"*"&amp;'4-5K-STR-LPC838'!$W$9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"&amp;VLOOKUP('TEM-STR'!AG18:AH18,'1-1Y-2H-3N-BK-CTR-CUP-PRA680'!$B:$Z,7,0)&amp;CHAR(10)&amp;"Chi tiết: "&amp;'4-5K-STR-LPC838'!$V$9&amp;"*"&amp;'4-5K-STR-LPC838'!$W$9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"&amp;VLOOKUP('TEM-STR'!AO18:AP18,'1-1Y-2H-3N-BK-CTR-CUP-PRA680'!$B:$Z,7,0)&amp;CHAR(10)&amp;"Chi tiết: "&amp;'4-5K-STR-LPC838'!$V$9&amp;"*"&amp;'4-5K-STR-LPC838'!$W$9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"&amp;VLOOKUP('TEM-STR'!AV18:AW18,'1-1Y-2H-3N-BK-CTR-CUP-PRA680'!$B:$Z,7,0)&amp;CHAR(10)&amp;"Chi tiết: "&amp;'4-5K-STR-LPC838'!$V$9&amp;"*"&amp;'4-5K-STR-LPC838'!$W$9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"&amp;VLOOKUP('TEM-STR'!BD18:BE18,'1-1Y-2H-3N-BK-CTR-CUP-PRA680'!$B:$Z,7,0)&amp;CHAR(10)&amp;"Chi tiết: "&amp;'4-5K-STR-LPC838'!$V$9&amp;"*"&amp;'4-5K-STR-LPC838'!$W$9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"&amp;VLOOKUP('TEM-STR'!BK18:BL18,'1-1Y-2H-3N-BK-CTR-CUP-PRA680'!$B:$Z,7,0)&amp;CHAR(10)&amp;"Chi tiết: "&amp;'4-5K-STR-LPC838'!$V$9&amp;"*"&amp;'4-5K-STR-LPC838'!$W$9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"&amp;VLOOKUP('TEM-STR'!BS18:BT18,'1-1Y-2H-3N-BK-CTR-CUP-PRA680'!$B:$Z,7,0)&amp;CHAR(10)&amp;"Chi tiết: "&amp;'4-5K-STR-LPC838'!$V$9&amp;"*"&amp;'4-5K-STR-LPC838'!$W$9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"&amp;VLOOKUP('TEM-STR'!BZ18:CA18,'1-1Y-2H-3N-BK-CTR-CUP-PRA680'!$B:$Z,7,0)&amp;CHAR(10)&amp;"Chi tiết: "&amp;'4-5K-STR-LPC838'!$V$9&amp;"*"&amp;'4-5K-STR-LPC838'!$W$9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"&amp;VLOOKUP('TEM-STR'!CH18:CI18,'1-1Y-2H-3N-BK-CTR-CUP-PRA680'!$B:$Z,7,0)&amp;CHAR(10)&amp;"Chi tiết: "&amp;'4-5K-STR-LPC838'!$V$9&amp;"*"&amp;'4-5K-STR-LPC838'!$W$9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4">
        <f>VLOOKUP(C18,'2-2J-CTRLI-LP1743'!$B:$Z,2,0)</f>
        <v>722167</v>
      </c>
      <c r="D17" s="565"/>
      <c r="E17" s="315" t="str">
        <f>+$E$3</f>
        <v>STR*2</v>
      </c>
      <c r="F17" s="316"/>
      <c r="G17" s="317" t="s">
        <v>235</v>
      </c>
      <c r="H17" s="318"/>
      <c r="I17" s="313" t="s">
        <v>234</v>
      </c>
      <c r="J17" s="314"/>
      <c r="K17" s="564">
        <f>VLOOKUP(K18,'2-2J-CTRLI-LP1743'!$B:$Z,2,0)</f>
        <v>722177</v>
      </c>
      <c r="L17" s="565"/>
      <c r="M17" s="315" t="str">
        <f>+$E$3</f>
        <v>STR*2</v>
      </c>
      <c r="N17" s="316"/>
      <c r="O17" s="317" t="s">
        <v>235</v>
      </c>
      <c r="P17" s="313" t="s">
        <v>234</v>
      </c>
      <c r="Q17" s="314"/>
      <c r="R17" s="564" t="e">
        <f>VLOOKUP(R18,'2-2J-CTRLI-LP1743'!$B:$Z,2,0)</f>
        <v>#N/A</v>
      </c>
      <c r="S17" s="565"/>
      <c r="T17" s="315" t="str">
        <f>+$E$3</f>
        <v>STR*2</v>
      </c>
      <c r="U17" s="316"/>
      <c r="V17" s="317" t="s">
        <v>235</v>
      </c>
      <c r="W17" s="318"/>
      <c r="X17" s="313" t="s">
        <v>234</v>
      </c>
      <c r="Y17" s="314"/>
      <c r="Z17" s="564" t="e">
        <f>VLOOKUP(Z18,'2-2J-CTRLI-LP1743'!$B:$Z,2,0)</f>
        <v>#N/A</v>
      </c>
      <c r="AA17" s="565"/>
      <c r="AB17" s="315" t="str">
        <f>+$E$3</f>
        <v>STR*2</v>
      </c>
      <c r="AC17" s="316"/>
      <c r="AD17" s="317" t="s">
        <v>235</v>
      </c>
      <c r="AE17" s="313" t="s">
        <v>234</v>
      </c>
      <c r="AF17" s="314"/>
      <c r="AG17" s="564" t="e">
        <f>VLOOKUP(AG18,'2-2J-CTRLI-LP1743'!$B:$Z,2,0)</f>
        <v>#N/A</v>
      </c>
      <c r="AH17" s="565"/>
      <c r="AI17" s="315" t="str">
        <f>+$E$3</f>
        <v>STR*2</v>
      </c>
      <c r="AJ17" s="316"/>
      <c r="AK17" s="317" t="s">
        <v>235</v>
      </c>
      <c r="AL17" s="318"/>
      <c r="AM17" s="313" t="s">
        <v>234</v>
      </c>
      <c r="AN17" s="314"/>
      <c r="AO17" s="564" t="e">
        <f>VLOOKUP(AO18,'2-2J-CTRLI-LP1743'!$B:$Z,2,0)</f>
        <v>#N/A</v>
      </c>
      <c r="AP17" s="565"/>
      <c r="AQ17" s="315" t="str">
        <f>+$E$3</f>
        <v>STR*2</v>
      </c>
      <c r="AR17" s="316"/>
      <c r="AS17" s="317" t="s">
        <v>235</v>
      </c>
      <c r="AT17" s="313" t="s">
        <v>234</v>
      </c>
      <c r="AU17" s="314"/>
      <c r="AV17" s="564" t="e">
        <f>VLOOKUP(AV18,'2-2J-CTRLI-LP1743'!$B:$Z,2,0)</f>
        <v>#N/A</v>
      </c>
      <c r="AW17" s="565"/>
      <c r="AX17" s="315" t="str">
        <f>+$E$3</f>
        <v>STR*2</v>
      </c>
      <c r="AY17" s="316"/>
      <c r="AZ17" s="317" t="s">
        <v>235</v>
      </c>
      <c r="BA17" s="318"/>
      <c r="BB17" s="313" t="s">
        <v>234</v>
      </c>
      <c r="BC17" s="314"/>
      <c r="BD17" s="564" t="e">
        <f>VLOOKUP(BD18,'2-2J-CTRLI-LP1743'!$B:$Z,2,0)</f>
        <v>#N/A</v>
      </c>
      <c r="BE17" s="565"/>
      <c r="BF17" s="315" t="str">
        <f>+$E$3</f>
        <v>STR*2</v>
      </c>
      <c r="BG17" s="316"/>
      <c r="BH17" s="317" t="s">
        <v>235</v>
      </c>
      <c r="BI17" s="313" t="s">
        <v>234</v>
      </c>
      <c r="BJ17" s="314"/>
      <c r="BK17" s="564" t="e">
        <f>VLOOKUP(BK18,'2-2J-CTRLI-LP1743'!$B:$Z,2,0)</f>
        <v>#N/A</v>
      </c>
      <c r="BL17" s="565"/>
      <c r="BM17" s="315" t="str">
        <f>+$E$3</f>
        <v>STR*2</v>
      </c>
      <c r="BN17" s="316"/>
      <c r="BO17" s="317" t="s">
        <v>235</v>
      </c>
      <c r="BP17" s="318"/>
      <c r="BQ17" s="313" t="s">
        <v>234</v>
      </c>
      <c r="BR17" s="314"/>
      <c r="BS17" s="564" t="e">
        <f>VLOOKUP(BS18,'2-2J-CTRLI-LP1743'!$B:$Z,2,0)</f>
        <v>#N/A</v>
      </c>
      <c r="BT17" s="565"/>
      <c r="BU17" s="315" t="str">
        <f>+$E$3</f>
        <v>STR*2</v>
      </c>
      <c r="BV17" s="316"/>
      <c r="BW17" s="317" t="s">
        <v>235</v>
      </c>
      <c r="BX17" s="313" t="s">
        <v>234</v>
      </c>
      <c r="BY17" s="314"/>
      <c r="BZ17" s="564" t="e">
        <f>VLOOKUP(BZ18,'2-2J-CTRLI-LP1743'!$B:$Z,2,0)</f>
        <v>#N/A</v>
      </c>
      <c r="CA17" s="565"/>
      <c r="CB17" s="315" t="str">
        <f>+$E$3</f>
        <v>STR*2</v>
      </c>
      <c r="CC17" s="316"/>
      <c r="CD17" s="317" t="s">
        <v>235</v>
      </c>
      <c r="CE17" s="318"/>
      <c r="CF17" s="313" t="s">
        <v>234</v>
      </c>
      <c r="CG17" s="314"/>
      <c r="CH17" s="564" t="e">
        <f>VLOOKUP(CH18,'2-2J-CTRLI-LP1743'!$B:$Z,2,0)</f>
        <v>#N/A</v>
      </c>
      <c r="CI17" s="565"/>
      <c r="CJ17" s="315" t="str">
        <f>+$E$3</f>
        <v>STR*2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4">
        <f>+INDEX('2-2J-CTRLI-LP1743'!$B:$B,MATCH('TEM-STR'!B16,'2-2J-CTRLI-LP1743'!$AE:$AE,0))</f>
        <v>722168</v>
      </c>
      <c r="D18" s="565"/>
      <c r="E18" s="315">
        <f>+$E$4</f>
        <v>0</v>
      </c>
      <c r="F18" s="316"/>
      <c r="G18" s="320"/>
      <c r="H18" s="321"/>
      <c r="I18" s="319" t="s">
        <v>236</v>
      </c>
      <c r="J18" s="314"/>
      <c r="K18" s="564">
        <f>+INDEX('2-2J-CTRLI-LP1743'!$B:$B,MATCH('TEM-STR'!J16,'2-2J-CTRLI-LP1743'!$AE:$AE,0))</f>
        <v>722178</v>
      </c>
      <c r="L18" s="565"/>
      <c r="M18" s="315">
        <f>+$E$4</f>
        <v>0</v>
      </c>
      <c r="N18" s="316"/>
      <c r="O18" s="320"/>
      <c r="P18" s="319" t="s">
        <v>236</v>
      </c>
      <c r="Q18" s="314"/>
      <c r="R18" s="564" t="e">
        <f>+INDEX('2-2J-CTRLI-LP1743'!$B:$B,MATCH('TEM-STR'!Q16,'2-2J-CTRLI-LP1743'!$AE:$AE,0))</f>
        <v>#N/A</v>
      </c>
      <c r="S18" s="565"/>
      <c r="T18" s="315">
        <f>+$E$4</f>
        <v>0</v>
      </c>
      <c r="U18" s="316"/>
      <c r="V18" s="320"/>
      <c r="W18" s="321"/>
      <c r="X18" s="319" t="s">
        <v>236</v>
      </c>
      <c r="Y18" s="314"/>
      <c r="Z18" s="564" t="e">
        <f>+INDEX('2-2J-CTRLI-LP1743'!$B:$B,MATCH('TEM-STR'!Y16,'2-2J-CTRLI-LP1743'!$AE:$AE,0))</f>
        <v>#N/A</v>
      </c>
      <c r="AA18" s="565"/>
      <c r="AB18" s="315">
        <f>+$E$4</f>
        <v>0</v>
      </c>
      <c r="AC18" s="316"/>
      <c r="AD18" s="320"/>
      <c r="AE18" s="319" t="s">
        <v>236</v>
      </c>
      <c r="AF18" s="314"/>
      <c r="AG18" s="564" t="e">
        <f>+INDEX('2-2J-CTRLI-LP1743'!$B:$B,MATCH('TEM-STR'!AF16,'2-2J-CTRLI-LP1743'!$AE:$AE,0))</f>
        <v>#N/A</v>
      </c>
      <c r="AH18" s="565"/>
      <c r="AI18" s="315">
        <f>+$E$4</f>
        <v>0</v>
      </c>
      <c r="AJ18" s="316"/>
      <c r="AK18" s="320"/>
      <c r="AL18" s="321"/>
      <c r="AM18" s="319" t="s">
        <v>236</v>
      </c>
      <c r="AN18" s="314"/>
      <c r="AO18" s="564" t="e">
        <f>+INDEX('2-2J-CTRLI-LP1743'!$B:$B,MATCH('TEM-STR'!AN16,'2-2J-CTRLI-LP1743'!$AE:$AE,0))</f>
        <v>#N/A</v>
      </c>
      <c r="AP18" s="565"/>
      <c r="AQ18" s="315">
        <f>+$E$4</f>
        <v>0</v>
      </c>
      <c r="AR18" s="316"/>
      <c r="AS18" s="320"/>
      <c r="AT18" s="319" t="s">
        <v>236</v>
      </c>
      <c r="AU18" s="314"/>
      <c r="AV18" s="564" t="e">
        <f>+INDEX('2-2J-CTRLI-LP1743'!$B:$B,MATCH('TEM-STR'!AU16,'2-2J-CTRLI-LP1743'!$AE:$AE,0))</f>
        <v>#N/A</v>
      </c>
      <c r="AW18" s="565"/>
      <c r="AX18" s="315">
        <f>+$E$4</f>
        <v>0</v>
      </c>
      <c r="AY18" s="316"/>
      <c r="AZ18" s="320"/>
      <c r="BA18" s="321"/>
      <c r="BB18" s="319" t="s">
        <v>236</v>
      </c>
      <c r="BC18" s="314"/>
      <c r="BD18" s="564" t="e">
        <f>+INDEX('2-2J-CTRLI-LP1743'!$B:$B,MATCH('TEM-STR'!BC16,'2-2J-CTRLI-LP1743'!$AE:$AE,0))</f>
        <v>#N/A</v>
      </c>
      <c r="BE18" s="565"/>
      <c r="BF18" s="315">
        <f>+$E$4</f>
        <v>0</v>
      </c>
      <c r="BG18" s="316"/>
      <c r="BH18" s="320"/>
      <c r="BI18" s="319" t="s">
        <v>236</v>
      </c>
      <c r="BJ18" s="314"/>
      <c r="BK18" s="564" t="e">
        <f>+INDEX('2-2J-CTRLI-LP1743'!$B:$B,MATCH('TEM-STR'!BJ16,'2-2J-CTRLI-LP1743'!$AE:$AE,0))</f>
        <v>#N/A</v>
      </c>
      <c r="BL18" s="565"/>
      <c r="BM18" s="315">
        <f>+$E$4</f>
        <v>0</v>
      </c>
      <c r="BN18" s="316"/>
      <c r="BO18" s="320"/>
      <c r="BP18" s="321"/>
      <c r="BQ18" s="319" t="s">
        <v>236</v>
      </c>
      <c r="BR18" s="314"/>
      <c r="BS18" s="564" t="e">
        <f>+INDEX('2-2J-CTRLI-LP1743'!$B:$B,MATCH('TEM-STR'!BR16,'2-2J-CTRLI-LP1743'!$AE:$AE,0))</f>
        <v>#N/A</v>
      </c>
      <c r="BT18" s="565"/>
      <c r="BU18" s="315">
        <f>+$E$4</f>
        <v>0</v>
      </c>
      <c r="BV18" s="316"/>
      <c r="BW18" s="320"/>
      <c r="BX18" s="319" t="s">
        <v>236</v>
      </c>
      <c r="BY18" s="314"/>
      <c r="BZ18" s="564" t="e">
        <f>+INDEX('2-2J-CTRLI-LP1743'!$B:$B,MATCH('TEM-STR'!BY16,'2-2J-CTRLI-LP1743'!$AE:$AE,0))</f>
        <v>#N/A</v>
      </c>
      <c r="CA18" s="565"/>
      <c r="CB18" s="315">
        <f>+$E$4</f>
        <v>0</v>
      </c>
      <c r="CC18" s="316"/>
      <c r="CD18" s="320"/>
      <c r="CE18" s="321"/>
      <c r="CF18" s="319" t="s">
        <v>236</v>
      </c>
      <c r="CG18" s="314"/>
      <c r="CH18" s="564" t="e">
        <f>+INDEX('2-2J-CTRLI-LP1743'!$B:$B,MATCH('TEM-STR'!CG16,'2-2J-CTRLI-LP1743'!$AE:$AE,0))</f>
        <v>#N/A</v>
      </c>
      <c r="CI18" s="565"/>
      <c r="CJ18" s="315">
        <f>+$E$4</f>
        <v>0</v>
      </c>
      <c r="CK18" s="316"/>
      <c r="CL18" s="320"/>
    </row>
    <row r="19" spans="1:90" s="326" customFormat="1" ht="90.75" customHeight="1">
      <c r="A19" s="563" t="s">
        <v>237</v>
      </c>
      <c r="B19" s="563"/>
      <c r="C19" s="322" t="str">
        <f>VLOOKUP(C18,'4-5K-STR-LPC838'!$B$17:$M$52,8,0)</f>
        <v>LPC828-ZCA</v>
      </c>
      <c r="D19" s="367" t="str">
        <f>+"Tổng: "&amp;ROUNDUP(VLOOKUP(C18,'2-2J-CTRLI-LP1743'!$B:$Z,5,0),2)&amp;" dz"</f>
        <v>Tổng: 21 dz</v>
      </c>
      <c r="E19" s="315">
        <f>+$E$5</f>
        <v>0</v>
      </c>
      <c r="F19" s="316"/>
      <c r="G19" s="324" t="s">
        <v>238</v>
      </c>
      <c r="H19" s="325"/>
      <c r="I19" s="563" t="s">
        <v>237</v>
      </c>
      <c r="J19" s="563"/>
      <c r="K19" s="322" t="str">
        <f>VLOOKUP(K18,'4-5K-STR-LPC838'!$B$17:$M$52,8,0)</f>
        <v>LPC828-ZCA</v>
      </c>
      <c r="L19" s="367" t="str">
        <f>+"Tổng: "&amp;ROUNDUP(VLOOKUP(K18,'2-2J-CTRLI-LP1743'!$B:$Z,5,0),2)&amp;" dz"</f>
        <v>Tổng: 24 dz</v>
      </c>
      <c r="M19" s="315">
        <f>+$E$5</f>
        <v>0</v>
      </c>
      <c r="N19" s="316"/>
      <c r="O19" s="324" t="s">
        <v>238</v>
      </c>
      <c r="P19" s="563" t="s">
        <v>237</v>
      </c>
      <c r="Q19" s="563"/>
      <c r="R19" s="322" t="e">
        <f>VLOOKUP(R18,'4-5K-STR-LPC838'!$B$17:$M$52,8,0)</f>
        <v>#N/A</v>
      </c>
      <c r="S19" s="367" t="e">
        <f>+"Tổng: "&amp;ROUNDUP(VLOOKUP(R18,'2-2J-CTRLI-LP1743'!$B:$Z,5,0),2)&amp;" dz"</f>
        <v>#N/A</v>
      </c>
      <c r="T19" s="315">
        <f>+$E$5</f>
        <v>0</v>
      </c>
      <c r="U19" s="316"/>
      <c r="V19" s="324" t="s">
        <v>238</v>
      </c>
      <c r="W19" s="325"/>
      <c r="X19" s="563" t="s">
        <v>237</v>
      </c>
      <c r="Y19" s="563"/>
      <c r="Z19" s="322" t="e">
        <f>VLOOKUP(Z18,'4-5K-STR-LPC838'!$B$17:$M$52,8,0)</f>
        <v>#N/A</v>
      </c>
      <c r="AA19" s="367" t="e">
        <f>+"Tổng: "&amp;ROUNDUP(VLOOKUP(Z18,'2-2J-CTRLI-LP1743'!$B:$Z,5,0),2)&amp;" dz"</f>
        <v>#N/A</v>
      </c>
      <c r="AB19" s="315">
        <f>+$E$5</f>
        <v>0</v>
      </c>
      <c r="AC19" s="316"/>
      <c r="AD19" s="324" t="s">
        <v>238</v>
      </c>
      <c r="AE19" s="563" t="s">
        <v>237</v>
      </c>
      <c r="AF19" s="563"/>
      <c r="AG19" s="322" t="e">
        <f>VLOOKUP(AG18,'4-5K-STR-LPC838'!$B$17:$M$52,8,0)</f>
        <v>#N/A</v>
      </c>
      <c r="AH19" s="367" t="e">
        <f>+"Tổng: "&amp;ROUNDUP(VLOOKUP(AG18,'2-2J-CTRLI-LP1743'!$B:$Z,5,0),2)&amp;" dz"</f>
        <v>#N/A</v>
      </c>
      <c r="AI19" s="315">
        <f>+$E$5</f>
        <v>0</v>
      </c>
      <c r="AJ19" s="316"/>
      <c r="AK19" s="324" t="s">
        <v>238</v>
      </c>
      <c r="AL19" s="325"/>
      <c r="AM19" s="563" t="s">
        <v>237</v>
      </c>
      <c r="AN19" s="563"/>
      <c r="AO19" s="322" t="e">
        <f>VLOOKUP(AO18,'4-5K-STR-LPC838'!$B$17:$M$52,8,0)</f>
        <v>#N/A</v>
      </c>
      <c r="AP19" s="367" t="e">
        <f>+"Tổng: "&amp;ROUNDUP(VLOOKUP(AO18,'2-2J-CTRLI-LP1743'!$B:$Z,5,0),2)&amp;" dz"</f>
        <v>#N/A</v>
      </c>
      <c r="AQ19" s="315">
        <f>+$E$5</f>
        <v>0</v>
      </c>
      <c r="AR19" s="316"/>
      <c r="AS19" s="324" t="s">
        <v>238</v>
      </c>
      <c r="AT19" s="563" t="s">
        <v>237</v>
      </c>
      <c r="AU19" s="563"/>
      <c r="AV19" s="322" t="e">
        <f>VLOOKUP(AV18,'4-5K-STR-LPC838'!$B$17:$M$52,8,0)</f>
        <v>#N/A</v>
      </c>
      <c r="AW19" s="367" t="e">
        <f>+"Tổng: "&amp;ROUNDUP(VLOOKUP(AV18,'2-2J-CTRLI-LP1743'!$B:$Z,5,0),2)&amp;" dz"</f>
        <v>#N/A</v>
      </c>
      <c r="AX19" s="315">
        <f>+$E$5</f>
        <v>0</v>
      </c>
      <c r="AY19" s="316"/>
      <c r="AZ19" s="324" t="s">
        <v>238</v>
      </c>
      <c r="BA19" s="325"/>
      <c r="BB19" s="563" t="s">
        <v>237</v>
      </c>
      <c r="BC19" s="563"/>
      <c r="BD19" s="322" t="e">
        <f>VLOOKUP(BD18,'4-5K-STR-LPC838'!$B$17:$M$52,8,0)</f>
        <v>#N/A</v>
      </c>
      <c r="BE19" s="367" t="e">
        <f>+"Tổng: "&amp;ROUNDUP(VLOOKUP(BD18,'2-2J-CTRLI-LP1743'!$B:$Z,5,0),2)&amp;" dz"</f>
        <v>#N/A</v>
      </c>
      <c r="BF19" s="315">
        <f>+$E$5</f>
        <v>0</v>
      </c>
      <c r="BG19" s="316"/>
      <c r="BH19" s="324" t="s">
        <v>238</v>
      </c>
      <c r="BI19" s="563" t="s">
        <v>237</v>
      </c>
      <c r="BJ19" s="563"/>
      <c r="BK19" s="322" t="e">
        <f>VLOOKUP(BK18,'2-2J-CTRLI-LP1743'!$B:$Z,8,0)</f>
        <v>#N/A</v>
      </c>
      <c r="BL19" s="367" t="e">
        <f>+"Tổng: "&amp;ROUNDUP(VLOOKUP(BK18,'2-2J-CTRLI-LP1743'!$B:$Z,5,0),2)&amp;" dz"</f>
        <v>#N/A</v>
      </c>
      <c r="BM19" s="315">
        <f>+$E$5</f>
        <v>0</v>
      </c>
      <c r="BN19" s="316"/>
      <c r="BO19" s="324" t="s">
        <v>238</v>
      </c>
      <c r="BP19" s="325"/>
      <c r="BQ19" s="563" t="s">
        <v>237</v>
      </c>
      <c r="BR19" s="563"/>
      <c r="BS19" s="322" t="e">
        <f>VLOOKUP(BS18,'2-2J-CTRLI-LP1743'!$B:$Z,8,0)</f>
        <v>#N/A</v>
      </c>
      <c r="BT19" s="367" t="e">
        <f>+"Tổng: "&amp;ROUNDUP(VLOOKUP(BS18,'2-2J-CTRLI-LP1743'!$B:$Z,5,0),2)&amp;" dz"</f>
        <v>#N/A</v>
      </c>
      <c r="BU19" s="315">
        <f>+$E$5</f>
        <v>0</v>
      </c>
      <c r="BV19" s="316"/>
      <c r="BW19" s="324" t="s">
        <v>238</v>
      </c>
      <c r="BX19" s="563" t="s">
        <v>237</v>
      </c>
      <c r="BY19" s="563"/>
      <c r="BZ19" s="322" t="e">
        <f>VLOOKUP(BZ18,'2-2J-CTRLI-LP1743'!$B:$Z,8,0)</f>
        <v>#N/A</v>
      </c>
      <c r="CA19" s="367" t="e">
        <f>+"Tổng: "&amp;ROUNDUP(VLOOKUP(BZ18,'2-2J-CTRLI-LP1743'!$B:$Z,5,0),2)&amp;" dz"</f>
        <v>#N/A</v>
      </c>
      <c r="CB19" s="315">
        <f>+$E$5</f>
        <v>0</v>
      </c>
      <c r="CC19" s="316"/>
      <c r="CD19" s="324" t="s">
        <v>238</v>
      </c>
      <c r="CE19" s="325"/>
      <c r="CF19" s="563" t="s">
        <v>237</v>
      </c>
      <c r="CG19" s="563"/>
      <c r="CH19" s="322" t="e">
        <f>VLOOKUP(CH18,'2-2J-CTRLI-LP1743'!$B:$Z,8,0)</f>
        <v>#N/A</v>
      </c>
      <c r="CI19" s="367" t="e">
        <f>+"Tổng: "&amp;ROUNDUP(VLOOKUP(CH18,'2-2J-CTRLI-LP1743'!$B:$Z,5,0),2)&amp;" dz"</f>
        <v>#N/A</v>
      </c>
      <c r="CJ19" s="315">
        <f>+$E$5</f>
        <v>0</v>
      </c>
      <c r="CK19" s="316"/>
      <c r="CL19" s="324" t="s">
        <v>238</v>
      </c>
    </row>
    <row r="20" spans="1:90" ht="54.75" customHeight="1">
      <c r="A20" s="563" t="s">
        <v>239</v>
      </c>
      <c r="B20" s="563"/>
      <c r="C20" s="327" t="str">
        <f>VLOOKUP(C18,'2-2J-CTRLI-LP1743'!$B:$Z,3,0)&amp;IFERROR(" ("&amp;VLOOKUP(C18,'2-2J-CTRLI-LP1743'!$B:$Z,4,0)&amp;")","")</f>
        <v>36D (36D)</v>
      </c>
      <c r="D20" s="328"/>
      <c r="E20" s="315">
        <f>+$E$6</f>
        <v>0</v>
      </c>
      <c r="F20" s="316"/>
      <c r="G20" s="324"/>
      <c r="H20" s="325"/>
      <c r="I20" s="563" t="s">
        <v>239</v>
      </c>
      <c r="J20" s="563"/>
      <c r="K20" s="327" t="str">
        <f>VLOOKUP(K18,'2-2J-CTRLI-LP1743'!$B:$Z,3,0)&amp;IFERROR(" ("&amp;VLOOKUP(K18,'2-2J-CTRLI-LP1743'!$B:$Z,4,0)&amp;")","")</f>
        <v>36DD (36DD)</v>
      </c>
      <c r="L20" s="328"/>
      <c r="M20" s="315">
        <f>+$E$6</f>
        <v>0</v>
      </c>
      <c r="N20" s="316"/>
      <c r="O20" s="324"/>
      <c r="P20" s="563" t="s">
        <v>239</v>
      </c>
      <c r="Q20" s="563"/>
      <c r="R20" s="327" t="e">
        <f>VLOOKUP(R18,'2-2J-CTRLI-LP1743'!$B:$Z,3,0)&amp;IFERROR(" ("&amp;VLOOKUP(R18,'2-2J-CTRLI-LP1743'!$B:$Z,4,0)&amp;")","")</f>
        <v>#N/A</v>
      </c>
      <c r="S20" s="328"/>
      <c r="T20" s="315">
        <f>+$E$6</f>
        <v>0</v>
      </c>
      <c r="U20" s="316"/>
      <c r="V20" s="324"/>
      <c r="W20" s="325"/>
      <c r="X20" s="563" t="s">
        <v>239</v>
      </c>
      <c r="Y20" s="563"/>
      <c r="Z20" s="327" t="e">
        <f>VLOOKUP(Z18,'2-2J-CTRLI-LP1743'!$B:$Z,3,0)&amp;IFERROR(" ("&amp;VLOOKUP(Z18,'2-2J-CTRLI-LP1743'!$B:$Z,4,0)&amp;")","")</f>
        <v>#N/A</v>
      </c>
      <c r="AA20" s="328"/>
      <c r="AB20" s="315">
        <f>+$E$6</f>
        <v>0</v>
      </c>
      <c r="AC20" s="316"/>
      <c r="AD20" s="324"/>
      <c r="AE20" s="563" t="s">
        <v>239</v>
      </c>
      <c r="AF20" s="563"/>
      <c r="AG20" s="327" t="e">
        <f>VLOOKUP(AG18,'2-2J-CTRLI-LP1743'!$B:$Z,3,0)&amp;IFERROR(" ("&amp;VLOOKUP(AG18,'2-2J-CTRLI-LP1743'!$B:$Z,4,0)&amp;")","")</f>
        <v>#N/A</v>
      </c>
      <c r="AH20" s="328"/>
      <c r="AI20" s="315">
        <f>+$E$6</f>
        <v>0</v>
      </c>
      <c r="AJ20" s="316"/>
      <c r="AK20" s="324"/>
      <c r="AL20" s="325"/>
      <c r="AM20" s="563" t="s">
        <v>239</v>
      </c>
      <c r="AN20" s="563"/>
      <c r="AO20" s="327" t="e">
        <f>VLOOKUP(AO18,'2-2J-CTRLI-LP1743'!$B:$Z,3,0)&amp;IFERROR(" ("&amp;VLOOKUP(AO18,'2-2J-CTRLI-LP1743'!$B:$Z,4,0)&amp;")","")</f>
        <v>#N/A</v>
      </c>
      <c r="AP20" s="328"/>
      <c r="AQ20" s="315">
        <f>+$E$6</f>
        <v>0</v>
      </c>
      <c r="AR20" s="316"/>
      <c r="AS20" s="324"/>
      <c r="AT20" s="563" t="s">
        <v>239</v>
      </c>
      <c r="AU20" s="563"/>
      <c r="AV20" s="327" t="e">
        <f>VLOOKUP(AV18,'2-2J-CTRLI-LP1743'!$B:$Z,3,0)&amp;IFERROR(" ("&amp;VLOOKUP(AV18,'2-2J-CTRLI-LP1743'!$B:$Z,4,0)&amp;")","")</f>
        <v>#N/A</v>
      </c>
      <c r="AW20" s="328"/>
      <c r="AX20" s="315">
        <f>+$E$6</f>
        <v>0</v>
      </c>
      <c r="AY20" s="316"/>
      <c r="AZ20" s="324"/>
      <c r="BA20" s="325"/>
      <c r="BB20" s="563" t="s">
        <v>239</v>
      </c>
      <c r="BC20" s="563"/>
      <c r="BD20" s="327" t="e">
        <f>VLOOKUP(BD18,'2-2J-CTRLI-LP1743'!$B:$Z,3,0)&amp;IFERROR(" ("&amp;VLOOKUP(BD18,'2-2J-CTRLI-LP1743'!$B:$Z,4,0)&amp;")","")</f>
        <v>#N/A</v>
      </c>
      <c r="BE20" s="328"/>
      <c r="BF20" s="315">
        <f>+$E$6</f>
        <v>0</v>
      </c>
      <c r="BG20" s="316"/>
      <c r="BH20" s="324"/>
      <c r="BI20" s="563" t="s">
        <v>239</v>
      </c>
      <c r="BJ20" s="563"/>
      <c r="BK20" s="327" t="e">
        <f>VLOOKUP(BK18,'2-2J-CTRLI-LP1743'!$B:$Z,3,0)&amp;IFERROR(" ("&amp;VLOOKUP(BK18,'2-2J-CTRLI-LP1743'!$B:$Z,4,0)&amp;")","")</f>
        <v>#N/A</v>
      </c>
      <c r="BL20" s="328"/>
      <c r="BM20" s="315">
        <f>+$E$6</f>
        <v>0</v>
      </c>
      <c r="BN20" s="316"/>
      <c r="BO20" s="324"/>
      <c r="BP20" s="325"/>
      <c r="BQ20" s="563" t="s">
        <v>239</v>
      </c>
      <c r="BR20" s="563"/>
      <c r="BS20" s="327" t="e">
        <f>VLOOKUP(BS18,'2-2J-CTRLI-LP1743'!$B:$Z,3,0)&amp;IFERROR(" ("&amp;VLOOKUP(BS18,'2-2J-CTRLI-LP1743'!$B:$Z,4,0)&amp;")","")</f>
        <v>#N/A</v>
      </c>
      <c r="BT20" s="328"/>
      <c r="BU20" s="315">
        <f>+$E$6</f>
        <v>0</v>
      </c>
      <c r="BV20" s="316"/>
      <c r="BW20" s="324"/>
      <c r="BX20" s="563" t="s">
        <v>239</v>
      </c>
      <c r="BY20" s="563"/>
      <c r="BZ20" s="327" t="e">
        <f>VLOOKUP(BZ18,'2-2J-CTRLI-LP1743'!$B:$Z,3,0)&amp;IFERROR(" ("&amp;VLOOKUP(BZ18,'2-2J-CTRLI-LP1743'!$B:$Z,4,0)&amp;")","")</f>
        <v>#N/A</v>
      </c>
      <c r="CA20" s="328"/>
      <c r="CB20" s="315">
        <f>+$E$6</f>
        <v>0</v>
      </c>
      <c r="CC20" s="316"/>
      <c r="CD20" s="324"/>
      <c r="CE20" s="325"/>
      <c r="CF20" s="563" t="s">
        <v>239</v>
      </c>
      <c r="CG20" s="563"/>
      <c r="CH20" s="327" t="e">
        <f>VLOOKUP(CH18,'2-2J-CTRLI-LP1743'!$B:$Z,3,0)&amp;IFERROR(" ("&amp;VLOOKUP(CH18,'2-2J-CTRLI-LP1743'!$B:$Z,4,0)&amp;")","")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1" t="s">
        <v>240</v>
      </c>
      <c r="B21" s="562"/>
      <c r="C21" s="329" t="str">
        <f>VLOOKUP(C18,'4-5K-STR-LPC838'!$B$17:$M$52,12,0)&amp;"BỘ"</f>
        <v>21BỘ</v>
      </c>
      <c r="D21" s="330" t="str">
        <f>ROUNDUP(VLOOKUP(C18,'2-2J-CTRLI-LP1743'!$B:$Z,5,0),1)&amp;" DZ"</f>
        <v>21 DZ</v>
      </c>
      <c r="E21" s="315">
        <f>+$E$7</f>
        <v>0</v>
      </c>
      <c r="F21" s="316"/>
      <c r="G21" s="331"/>
      <c r="H21" s="332"/>
      <c r="I21" s="561" t="s">
        <v>240</v>
      </c>
      <c r="J21" s="562"/>
      <c r="K21" s="329" t="str">
        <f>VLOOKUP(K18,'4-5K-STR-LPC838'!$B$17:$M$52,12,0)&amp;"BỘ"</f>
        <v>24BỘ</v>
      </c>
      <c r="L21" s="330" t="str">
        <f>ROUNDUP(VLOOKUP(K18,'2-2J-CTRLI-LP1743'!$B:$Z,5,0),1)&amp;" DZ"</f>
        <v>24 DZ</v>
      </c>
      <c r="M21" s="315">
        <f>+$E$7</f>
        <v>0</v>
      </c>
      <c r="N21" s="316"/>
      <c r="O21" s="331"/>
      <c r="P21" s="561" t="s">
        <v>240</v>
      </c>
      <c r="Q21" s="562"/>
      <c r="R21" s="329" t="e">
        <f>VLOOKUP(R18,'4-5K-STR-LPC838'!$B$17:$M$52,12,0)&amp;"BỘ"</f>
        <v>#N/A</v>
      </c>
      <c r="S21" s="330" t="e">
        <f>ROUNDUP(VLOOKUP(R18,'2-2J-CTRLI-LP1743'!$B:$Z,5,0),1)&amp;" DZ"</f>
        <v>#N/A</v>
      </c>
      <c r="T21" s="315">
        <f>+$E$7</f>
        <v>0</v>
      </c>
      <c r="U21" s="316"/>
      <c r="V21" s="331"/>
      <c r="W21" s="332"/>
      <c r="X21" s="561" t="s">
        <v>240</v>
      </c>
      <c r="Y21" s="562"/>
      <c r="Z21" s="329" t="e">
        <f>VLOOKUP(Z18,'4-5K-STR-LPC838'!$B$17:$M$52,12,0)&amp;"BỘ"</f>
        <v>#N/A</v>
      </c>
      <c r="AA21" s="330" t="e">
        <f>ROUNDUP(VLOOKUP(Z18,'2-2J-CTRLI-LP1743'!$B:$Z,5,0),1)&amp;" DZ"</f>
        <v>#N/A</v>
      </c>
      <c r="AB21" s="315">
        <f>+$E$7</f>
        <v>0</v>
      </c>
      <c r="AC21" s="316"/>
      <c r="AD21" s="331"/>
      <c r="AE21" s="561" t="s">
        <v>240</v>
      </c>
      <c r="AF21" s="562"/>
      <c r="AG21" s="329" t="e">
        <f>VLOOKUP(AG18,'4-5K-STR-LPC838'!$B$17:$M$52,12,0)&amp;"BỘ"</f>
        <v>#N/A</v>
      </c>
      <c r="AH21" s="330" t="e">
        <f>ROUNDUP(VLOOKUP(AG18,'2-2J-CTRLI-LP1743'!$B:$Z,5,0),1)&amp;" DZ"</f>
        <v>#N/A</v>
      </c>
      <c r="AI21" s="315">
        <f>+$E$7</f>
        <v>0</v>
      </c>
      <c r="AJ21" s="316"/>
      <c r="AK21" s="331"/>
      <c r="AL21" s="332"/>
      <c r="AM21" s="561" t="s">
        <v>240</v>
      </c>
      <c r="AN21" s="562"/>
      <c r="AO21" s="329" t="e">
        <f>VLOOKUP(AO18,'4-5K-STR-LPC838'!$B$17:$M$52,12,0)&amp;"BỘ"</f>
        <v>#N/A</v>
      </c>
      <c r="AP21" s="330" t="e">
        <f>ROUNDUP(VLOOKUP(AO18,'2-2J-CTRLI-LP1743'!$B:$Z,5,0),1)&amp;" DZ"</f>
        <v>#N/A</v>
      </c>
      <c r="AQ21" s="315">
        <f>+$E$7</f>
        <v>0</v>
      </c>
      <c r="AR21" s="316"/>
      <c r="AS21" s="331"/>
      <c r="AT21" s="561" t="s">
        <v>240</v>
      </c>
      <c r="AU21" s="562"/>
      <c r="AV21" s="329" t="e">
        <f>VLOOKUP(AV18,'4-5K-STR-LPC838'!$B$17:$M$52,12,0)&amp;"BỘ"</f>
        <v>#N/A</v>
      </c>
      <c r="AW21" s="330" t="e">
        <f>ROUNDUP(VLOOKUP(AV18,'2-2J-CTRLI-LP1743'!$B:$Z,5,0),1)&amp;" DZ"</f>
        <v>#N/A</v>
      </c>
      <c r="AX21" s="315">
        <f>+$E$7</f>
        <v>0</v>
      </c>
      <c r="AY21" s="316"/>
      <c r="AZ21" s="331"/>
      <c r="BA21" s="332"/>
      <c r="BB21" s="561" t="s">
        <v>240</v>
      </c>
      <c r="BC21" s="562"/>
      <c r="BD21" s="329" t="e">
        <f>VLOOKUP(BD18,'4-5K-STR-LPC838'!$B$17:$M$52,12,0)&amp;"BỘ"</f>
        <v>#N/A</v>
      </c>
      <c r="BE21" s="330" t="e">
        <f>ROUNDUP(VLOOKUP(BD18,'2-2J-CTRLI-LP1743'!$B:$Z,5,0),1)&amp;" DZ"</f>
        <v>#N/A</v>
      </c>
      <c r="BF21" s="315">
        <f>+$E$7</f>
        <v>0</v>
      </c>
      <c r="BG21" s="316"/>
      <c r="BH21" s="331"/>
      <c r="BI21" s="561" t="s">
        <v>240</v>
      </c>
      <c r="BJ21" s="562"/>
      <c r="BK21" s="329" t="e">
        <f>VLOOKUP(BK18,'4-5K-STR-LPC838'!$B$17:$M$52,12,0)&amp;"BỘ"</f>
        <v>#N/A</v>
      </c>
      <c r="BL21" s="330" t="e">
        <f>ROUNDUP(VLOOKUP(BK18,'2-2J-CTRLI-LP1743'!$B:$Z,5,0),1)&amp;" DZ"</f>
        <v>#N/A</v>
      </c>
      <c r="BM21" s="315">
        <f>+$E$7</f>
        <v>0</v>
      </c>
      <c r="BN21" s="316"/>
      <c r="BO21" s="331"/>
      <c r="BP21" s="332"/>
      <c r="BQ21" s="561" t="s">
        <v>240</v>
      </c>
      <c r="BR21" s="562"/>
      <c r="BS21" s="329" t="e">
        <f>VLOOKUP(BS18,'4-5K-STR-LPC838'!$B$17:$M$52,12,0)&amp;"BỘ"</f>
        <v>#N/A</v>
      </c>
      <c r="BT21" s="330" t="e">
        <f>ROUNDUP(VLOOKUP(BS18,'2-2J-CTRLI-LP1743'!$B:$Z,5,0),1)&amp;" DZ"</f>
        <v>#N/A</v>
      </c>
      <c r="BU21" s="315">
        <f>+$E$7</f>
        <v>0</v>
      </c>
      <c r="BV21" s="316"/>
      <c r="BW21" s="331"/>
      <c r="BX21" s="561" t="s">
        <v>240</v>
      </c>
      <c r="BY21" s="562"/>
      <c r="BZ21" s="329" t="e">
        <f>VLOOKUP(BZ18,'4-5K-STR-LPC838'!$B$17:$M$52,12,0)&amp;"BỘ"</f>
        <v>#N/A</v>
      </c>
      <c r="CA21" s="330" t="e">
        <f>ROUNDUP(VLOOKUP(BZ18,'2-2J-CTRLI-LP1743'!$B:$Z,5,0),1)&amp;" DZ"</f>
        <v>#N/A</v>
      </c>
      <c r="CB21" s="315">
        <f>+$E$7</f>
        <v>0</v>
      </c>
      <c r="CC21" s="316"/>
      <c r="CD21" s="331"/>
      <c r="CE21" s="332"/>
      <c r="CF21" s="561" t="s">
        <v>240</v>
      </c>
      <c r="CG21" s="562"/>
      <c r="CH21" s="329" t="e">
        <f>VLOOKUP(CH18,'4-5K-STR-LPC838'!$B$17:$M$52,12,0)&amp;"BỘ"</f>
        <v>#N/A</v>
      </c>
      <c r="CI21" s="330" t="e">
        <f>ROUNDUP(VLOOKUP(CH18,'2-2J-CTRLI-LP1743'!$B:$Z,5,0),1)&amp;"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419" t="s">
        <v>241</v>
      </c>
      <c r="B22" s="420"/>
      <c r="C22" s="559" t="str">
        <f>+VLOOKUP(C18,'4-5K-STR-LPC838'!$B:$Z,13,0)</f>
        <v>2202006US-STR1</v>
      </c>
      <c r="D22" s="560"/>
      <c r="E22" s="315">
        <f>+$E$8</f>
        <v>0</v>
      </c>
      <c r="F22" s="316"/>
      <c r="G22" s="324"/>
      <c r="H22" s="335"/>
      <c r="I22" s="419" t="s">
        <v>241</v>
      </c>
      <c r="J22" s="420"/>
      <c r="K22" s="559" t="str">
        <f>+VLOOKUP(K18,'4-5K-STR-LPC838'!$B:$Z,13,0)</f>
        <v>2202006US-STR1</v>
      </c>
      <c r="L22" s="560"/>
      <c r="M22" s="315">
        <f>+$E$8</f>
        <v>0</v>
      </c>
      <c r="N22" s="316"/>
      <c r="O22" s="324"/>
      <c r="P22" s="419" t="s">
        <v>241</v>
      </c>
      <c r="Q22" s="420"/>
      <c r="R22" s="559" t="e">
        <f>+VLOOKUP(R18,'4-5K-STR-LPC838'!$B:$Z,13,0)</f>
        <v>#N/A</v>
      </c>
      <c r="S22" s="560"/>
      <c r="T22" s="315">
        <f>+$E$8</f>
        <v>0</v>
      </c>
      <c r="U22" s="316"/>
      <c r="V22" s="324"/>
      <c r="W22" s="335"/>
      <c r="X22" s="419" t="s">
        <v>241</v>
      </c>
      <c r="Y22" s="420"/>
      <c r="Z22" s="559" t="e">
        <f>+VLOOKUP(Z18,'4-5K-STR-LPC838'!$B:$Z,13,0)</f>
        <v>#N/A</v>
      </c>
      <c r="AA22" s="560"/>
      <c r="AB22" s="315">
        <f>+$E$8</f>
        <v>0</v>
      </c>
      <c r="AC22" s="316"/>
      <c r="AD22" s="324"/>
      <c r="AE22" s="419" t="s">
        <v>241</v>
      </c>
      <c r="AF22" s="420"/>
      <c r="AG22" s="559" t="e">
        <f>+VLOOKUP(AG18,'4-5K-STR-LPC838'!$B:$Z,13,0)</f>
        <v>#N/A</v>
      </c>
      <c r="AH22" s="560"/>
      <c r="AI22" s="315">
        <f>+$E$8</f>
        <v>0</v>
      </c>
      <c r="AJ22" s="316"/>
      <c r="AK22" s="324"/>
      <c r="AL22" s="335"/>
      <c r="AM22" s="419" t="s">
        <v>241</v>
      </c>
      <c r="AN22" s="420"/>
      <c r="AO22" s="559" t="e">
        <f>+VLOOKUP(AO18,'4-5K-STR-LPC838'!$B:$Z,13,0)</f>
        <v>#N/A</v>
      </c>
      <c r="AP22" s="560"/>
      <c r="AQ22" s="315">
        <f>+$E$8</f>
        <v>0</v>
      </c>
      <c r="AR22" s="316"/>
      <c r="AS22" s="324"/>
      <c r="AT22" s="419" t="s">
        <v>241</v>
      </c>
      <c r="AU22" s="420"/>
      <c r="AV22" s="559" t="e">
        <f>+VLOOKUP(AV18,'4-5K-STR-LPC838'!$B:$Z,13,0)</f>
        <v>#N/A</v>
      </c>
      <c r="AW22" s="560"/>
      <c r="AX22" s="315">
        <f>+$E$8</f>
        <v>0</v>
      </c>
      <c r="AY22" s="316"/>
      <c r="AZ22" s="324"/>
      <c r="BA22" s="335"/>
      <c r="BB22" s="419" t="s">
        <v>241</v>
      </c>
      <c r="BC22" s="420"/>
      <c r="BD22" s="559" t="e">
        <f>+VLOOKUP(BD18,'4-5K-STR-LPC838'!$B:$Z,13,0)</f>
        <v>#N/A</v>
      </c>
      <c r="BE22" s="560"/>
      <c r="BF22" s="315">
        <f>+$E$8</f>
        <v>0</v>
      </c>
      <c r="BG22" s="316"/>
      <c r="BH22" s="324"/>
      <c r="BI22" s="419" t="s">
        <v>241</v>
      </c>
      <c r="BJ22" s="420"/>
      <c r="BK22" s="559" t="e">
        <f>+VLOOKUP(BK18,'4-5K-STR-LPC838'!$B:$Z,13,0)</f>
        <v>#N/A</v>
      </c>
      <c r="BL22" s="560"/>
      <c r="BM22" s="315">
        <f>+$E$8</f>
        <v>0</v>
      </c>
      <c r="BN22" s="316"/>
      <c r="BO22" s="324"/>
      <c r="BP22" s="335"/>
      <c r="BQ22" s="419" t="s">
        <v>241</v>
      </c>
      <c r="BR22" s="420"/>
      <c r="BS22" s="559" t="e">
        <f>+VLOOKUP(BS18,'4-5K-STR-LPC838'!$B:$Z,13,0)</f>
        <v>#N/A</v>
      </c>
      <c r="BT22" s="560"/>
      <c r="BU22" s="315">
        <f>+$E$8</f>
        <v>0</v>
      </c>
      <c r="BV22" s="316"/>
      <c r="BW22" s="324"/>
      <c r="BX22" s="419" t="s">
        <v>241</v>
      </c>
      <c r="BY22" s="420"/>
      <c r="BZ22" s="559" t="e">
        <f>+VLOOKUP(BZ18,'4-5K-STR-LPC838'!$B:$Z,13,0)</f>
        <v>#N/A</v>
      </c>
      <c r="CA22" s="560"/>
      <c r="CB22" s="315">
        <f>+$E$8</f>
        <v>0</v>
      </c>
      <c r="CC22" s="316"/>
      <c r="CD22" s="324"/>
      <c r="CE22" s="335"/>
      <c r="CF22" s="419" t="s">
        <v>241</v>
      </c>
      <c r="CG22" s="420"/>
      <c r="CH22" s="559" t="e">
        <f>+VLOOKUP(CH18,'4-5K-STR-LPC838'!$B:$Z,13,0)</f>
        <v>#N/A</v>
      </c>
      <c r="CI22" s="560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"&amp;VLOOKUP(C18,'4-5K-STR-LPC838'!$B$17:$M$52,9,0)</f>
        <v>Số lớp: 12</v>
      </c>
      <c r="D23" s="338" t="str">
        <f>+"Khổ sơ đồ: "&amp;VLOOKUP(C18,'2-2J-CTRLI-LP1743'!$B:$Z,23,0)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"&amp;VLOOKUP(K18,'4-5K-STR-LPC838'!$B$17:$M$52,9,0)</f>
        <v>Số lớp: 12</v>
      </c>
      <c r="L23" s="338" t="str">
        <f>+"Khổ sơ đồ: "&amp;VLOOKUP(K18,'2-2J-CTRLI-LP1743'!$B:$Z,23,0)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"&amp;VLOOKUP(R18,'4-5K-STR-LPC838'!$B$17:$M$52,9,0)</f>
        <v>#N/A</v>
      </c>
      <c r="S23" s="338" t="e">
        <f>+"Khổ sơ đồ: "&amp;VLOOKUP(R18,'2-2J-CTRLI-LP1743'!$B:$Z,23,0)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"&amp;VLOOKUP(Z18,'4-5K-STR-LPC838'!$B$17:$M$52,9,0)</f>
        <v>#N/A</v>
      </c>
      <c r="AA23" s="338" t="e">
        <f>+"Khổ sơ đồ: "&amp;VLOOKUP(Z18,'2-2J-CTRLI-LP1743'!$B:$Z,23,0)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"&amp;VLOOKUP(AG18,'4-5K-STR-LPC838'!$B$17:$M$52,9,0)</f>
        <v>#N/A</v>
      </c>
      <c r="AH23" s="338" t="e">
        <f>+"Khổ sơ đồ: "&amp;VLOOKUP(AG18,'2-2J-CTRLI-LP1743'!$B:$Z,23,0)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"&amp;VLOOKUP(AO18,'2-2J-CTRLI-LP1743'!$B:$Z,9,0)</f>
        <v>#N/A</v>
      </c>
      <c r="AP23" s="338" t="e">
        <f>+"Khổ sơ đồ: "&amp;VLOOKUP(AO18,'2-2J-CTRLI-LP1743'!$B:$Z,23,0)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"&amp;VLOOKUP(AV18,'2-2J-CTRLI-LP1743'!$B:$Z,9,0)</f>
        <v>#N/A</v>
      </c>
      <c r="AW23" s="338" t="e">
        <f>+"Khổ sơ đồ: "&amp;VLOOKUP(AV18,'2-2J-CTRLI-LP1743'!$B:$Z,23,0)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"&amp;VLOOKUP(BD18,'2-2J-CTRLI-LP1743'!$B:$Z,9,0)</f>
        <v>#N/A</v>
      </c>
      <c r="BE23" s="338" t="e">
        <f>+"Khổ sơ đồ: "&amp;VLOOKUP(BD18,'2-2J-CTRLI-LP1743'!$B:$Z,23,0)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"&amp;VLOOKUP(BK18,'2-2J-CTRLI-LP1743'!$B:$Z,9,0)</f>
        <v>#N/A</v>
      </c>
      <c r="BL23" s="338" t="e">
        <f>+"Khổ sơ đồ: "&amp;VLOOKUP(BK18,'2-2J-CTRLI-LP1743'!$B:$Z,23,0)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"&amp;VLOOKUP(BS18,'2-2J-CTRLI-LP1743'!$B:$Z,9,0)</f>
        <v>#N/A</v>
      </c>
      <c r="BT23" s="338" t="e">
        <f>+"Khổ sơ đồ: "&amp;VLOOKUP(BS18,'2-2J-CTRLI-LP1743'!$B:$Z,23,0)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"&amp;VLOOKUP(BZ18,'2-2J-CTRLI-LP1743'!$B:$Z,9,0)</f>
        <v>#N/A</v>
      </c>
      <c r="CA23" s="338" t="e">
        <f>+"Khổ sơ đồ: "&amp;VLOOKUP(BZ18,'2-2J-CTRLI-LP1743'!$B:$Z,23,0)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"&amp;VLOOKUP(CH18,'2-2J-CTRLI-LP1743'!$B:$Z,9,0)</f>
        <v>#N/A</v>
      </c>
      <c r="CI23" s="338" t="e">
        <f>+"Khổ sơ đồ: "&amp;VLOOKUP(CH18,'2-2J-CTRLI-LP1743'!$B:$Z,23,0)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419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7" t="s">
        <v>247</v>
      </c>
      <c r="H25" s="352"/>
      <c r="I25" s="419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7" t="s">
        <v>247</v>
      </c>
      <c r="P25" s="419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7" t="s">
        <v>247</v>
      </c>
      <c r="W25" s="352"/>
      <c r="X25" s="419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7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7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7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7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7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7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7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7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7" t="s">
        <v>247</v>
      </c>
    </row>
    <row r="26" spans="1:90" s="356" customFormat="1" ht="99.75" customHeight="1">
      <c r="A26" s="353" t="s">
        <v>177</v>
      </c>
      <c r="B26" s="554" t="str">
        <f>"*"&amp;C18&amp;"-"&amp;MID(D21,1,LEN(D21)-2)&amp;"*"</f>
        <v>*722168-21 *</v>
      </c>
      <c r="C26" s="554"/>
      <c r="D26" s="421" t="s">
        <v>248</v>
      </c>
      <c r="E26" s="555" t="s">
        <v>249</v>
      </c>
      <c r="F26" s="556"/>
      <c r="G26" s="558"/>
      <c r="H26" s="355"/>
      <c r="I26" s="353" t="s">
        <v>177</v>
      </c>
      <c r="J26" s="554" t="str">
        <f>"*"&amp;K18&amp;"-"&amp;MID(L21,1,LEN(L21)-2)&amp;"*"</f>
        <v>*722178-24 *</v>
      </c>
      <c r="K26" s="554"/>
      <c r="L26" s="421" t="s">
        <v>248</v>
      </c>
      <c r="M26" s="555" t="s">
        <v>249</v>
      </c>
      <c r="N26" s="556"/>
      <c r="O26" s="558"/>
      <c r="P26" s="353" t="s">
        <v>177</v>
      </c>
      <c r="Q26" s="554" t="e">
        <f>"*"&amp;R18&amp;"-"&amp;MID(S21,1,LEN(S21)-2)&amp;"*"</f>
        <v>#N/A</v>
      </c>
      <c r="R26" s="554"/>
      <c r="S26" s="421" t="s">
        <v>248</v>
      </c>
      <c r="T26" s="555" t="s">
        <v>249</v>
      </c>
      <c r="U26" s="556"/>
      <c r="V26" s="558"/>
      <c r="W26" s="355"/>
      <c r="X26" s="353" t="s">
        <v>177</v>
      </c>
      <c r="Y26" s="554" t="e">
        <f>"*"&amp;Z18&amp;"-"&amp;MID(AA21,1,LEN(AA21)-2)&amp;"*"</f>
        <v>#N/A</v>
      </c>
      <c r="Z26" s="554"/>
      <c r="AA26" s="421" t="s">
        <v>248</v>
      </c>
      <c r="AB26" s="555" t="s">
        <v>249</v>
      </c>
      <c r="AC26" s="556"/>
      <c r="AD26" s="558"/>
      <c r="AE26" s="353" t="s">
        <v>177</v>
      </c>
      <c r="AF26" s="554" t="e">
        <f>"*"&amp;AG18&amp;"-"&amp;MID(AH21,1,LEN(AH21)-2)&amp;"*"</f>
        <v>#N/A</v>
      </c>
      <c r="AG26" s="554"/>
      <c r="AH26" s="421" t="s">
        <v>248</v>
      </c>
      <c r="AI26" s="555" t="s">
        <v>249</v>
      </c>
      <c r="AJ26" s="556"/>
      <c r="AK26" s="558"/>
      <c r="AL26" s="355"/>
      <c r="AM26" s="353" t="s">
        <v>177</v>
      </c>
      <c r="AN26" s="554" t="e">
        <f>"*"&amp;AO18&amp;"-"&amp;MID(AP21,1,LEN(AP21)-2)&amp;"*"</f>
        <v>#N/A</v>
      </c>
      <c r="AO26" s="554"/>
      <c r="AP26" s="421" t="s">
        <v>248</v>
      </c>
      <c r="AQ26" s="555" t="s">
        <v>249</v>
      </c>
      <c r="AR26" s="556"/>
      <c r="AS26" s="558"/>
      <c r="AT26" s="353" t="s">
        <v>177</v>
      </c>
      <c r="AU26" s="554" t="e">
        <f>"*"&amp;AV18&amp;"-"&amp;MID(AW21,1,LEN(AW21)-2)&amp;"*"</f>
        <v>#N/A</v>
      </c>
      <c r="AV26" s="554"/>
      <c r="AW26" s="421" t="s">
        <v>248</v>
      </c>
      <c r="AX26" s="555" t="s">
        <v>249</v>
      </c>
      <c r="AY26" s="556"/>
      <c r="AZ26" s="558"/>
      <c r="BA26" s="355"/>
      <c r="BB26" s="353" t="s">
        <v>177</v>
      </c>
      <c r="BC26" s="554" t="e">
        <f>"*"&amp;BD18&amp;"-"&amp;MID(BE21,1,LEN(BE21)-2)&amp;"*"</f>
        <v>#N/A</v>
      </c>
      <c r="BD26" s="554"/>
      <c r="BE26" s="421" t="s">
        <v>248</v>
      </c>
      <c r="BF26" s="555" t="s">
        <v>249</v>
      </c>
      <c r="BG26" s="556"/>
      <c r="BH26" s="558"/>
      <c r="BI26" s="353" t="s">
        <v>177</v>
      </c>
      <c r="BJ26" s="554" t="e">
        <f>"*"&amp;BK18&amp;"-"&amp;MID(BL21,1,LEN(BL21)-2)&amp;"*"</f>
        <v>#N/A</v>
      </c>
      <c r="BK26" s="554"/>
      <c r="BL26" s="421" t="s">
        <v>248</v>
      </c>
      <c r="BM26" s="555" t="s">
        <v>249</v>
      </c>
      <c r="BN26" s="556"/>
      <c r="BO26" s="558"/>
      <c r="BP26" s="355"/>
      <c r="BQ26" s="353" t="s">
        <v>177</v>
      </c>
      <c r="BR26" s="554" t="e">
        <f>"*"&amp;BS18&amp;"-"&amp;MID(BT21,1,LEN(BT21)-2)&amp;"*"</f>
        <v>#N/A</v>
      </c>
      <c r="BS26" s="554"/>
      <c r="BT26" s="421" t="s">
        <v>248</v>
      </c>
      <c r="BU26" s="555" t="s">
        <v>249</v>
      </c>
      <c r="BV26" s="556"/>
      <c r="BW26" s="558"/>
      <c r="BX26" s="353" t="s">
        <v>177</v>
      </c>
      <c r="BY26" s="554" t="e">
        <f>"*"&amp;BZ18&amp;"-"&amp;MID(CA21,1,LEN(CA21)-2)&amp;"*"</f>
        <v>#N/A</v>
      </c>
      <c r="BZ26" s="554"/>
      <c r="CA26" s="421" t="s">
        <v>248</v>
      </c>
      <c r="CB26" s="555" t="s">
        <v>249</v>
      </c>
      <c r="CC26" s="556"/>
      <c r="CD26" s="558"/>
      <c r="CE26" s="355"/>
      <c r="CF26" s="353" t="s">
        <v>177</v>
      </c>
      <c r="CG26" s="554" t="e">
        <f>"*"&amp;CH18&amp;"-"&amp;MID(CI21,1,LEN(CI21)-2)&amp;"*"</f>
        <v>#N/A</v>
      </c>
      <c r="CH26" s="554"/>
      <c r="CI26" s="421" t="s">
        <v>248</v>
      </c>
      <c r="CJ26" s="555" t="s">
        <v>249</v>
      </c>
      <c r="CK26" s="556"/>
      <c r="CL26" s="558"/>
    </row>
    <row r="27" spans="1:90" s="356" customFormat="1" ht="57.75" customHeight="1">
      <c r="A27" s="551" t="str">
        <f>+$A$13</f>
        <v>Không phải 100% cotton</v>
      </c>
      <c r="B27" s="552"/>
      <c r="C27" s="552"/>
      <c r="D27" s="552"/>
      <c r="E27" s="552"/>
      <c r="F27" s="552"/>
      <c r="G27" s="553"/>
      <c r="H27" s="418"/>
      <c r="I27" s="551" t="str">
        <f>+$A$13</f>
        <v>Không phải 100% cotton</v>
      </c>
      <c r="J27" s="552"/>
      <c r="K27" s="552"/>
      <c r="L27" s="552"/>
      <c r="M27" s="552"/>
      <c r="N27" s="552"/>
      <c r="O27" s="553"/>
      <c r="P27" s="551" t="str">
        <f>+$A$13</f>
        <v>Không phải 100% cotton</v>
      </c>
      <c r="Q27" s="552"/>
      <c r="R27" s="552"/>
      <c r="S27" s="552"/>
      <c r="T27" s="552"/>
      <c r="U27" s="552"/>
      <c r="V27" s="553"/>
      <c r="W27" s="418"/>
      <c r="X27" s="551" t="str">
        <f>+$A$13</f>
        <v>Không phải 100% cotton</v>
      </c>
      <c r="Y27" s="552"/>
      <c r="Z27" s="552"/>
      <c r="AA27" s="552"/>
      <c r="AB27" s="552"/>
      <c r="AC27" s="552"/>
      <c r="AD27" s="553"/>
      <c r="AE27" s="551" t="str">
        <f>+$A$13</f>
        <v>Không phải 100% cotton</v>
      </c>
      <c r="AF27" s="552"/>
      <c r="AG27" s="552"/>
      <c r="AH27" s="552"/>
      <c r="AI27" s="552"/>
      <c r="AJ27" s="552"/>
      <c r="AK27" s="553"/>
      <c r="AL27" s="418"/>
      <c r="AM27" s="551" t="str">
        <f>+$A$13</f>
        <v>Không phải 100% cotton</v>
      </c>
      <c r="AN27" s="552"/>
      <c r="AO27" s="552"/>
      <c r="AP27" s="552"/>
      <c r="AQ27" s="552"/>
      <c r="AR27" s="552"/>
      <c r="AS27" s="553"/>
      <c r="AT27" s="551" t="str">
        <f>+$A$13</f>
        <v>Không phải 100% cotton</v>
      </c>
      <c r="AU27" s="552"/>
      <c r="AV27" s="552"/>
      <c r="AW27" s="552"/>
      <c r="AX27" s="552"/>
      <c r="AY27" s="552"/>
      <c r="AZ27" s="553"/>
      <c r="BA27" s="418"/>
      <c r="BB27" s="551" t="str">
        <f>+$A$13</f>
        <v>Không phải 100% cotton</v>
      </c>
      <c r="BC27" s="552"/>
      <c r="BD27" s="552"/>
      <c r="BE27" s="552"/>
      <c r="BF27" s="552"/>
      <c r="BG27" s="552"/>
      <c r="BH27" s="553"/>
      <c r="BI27" s="551" t="str">
        <f>+$A$13</f>
        <v>Không phải 100% cotton</v>
      </c>
      <c r="BJ27" s="552"/>
      <c r="BK27" s="552"/>
      <c r="BL27" s="552"/>
      <c r="BM27" s="552"/>
      <c r="BN27" s="552"/>
      <c r="BO27" s="553"/>
      <c r="BP27" s="418"/>
      <c r="BQ27" s="551" t="str">
        <f>+$A$13</f>
        <v>Không phải 100% cotton</v>
      </c>
      <c r="BR27" s="552"/>
      <c r="BS27" s="552"/>
      <c r="BT27" s="552"/>
      <c r="BU27" s="552"/>
      <c r="BV27" s="552"/>
      <c r="BW27" s="553"/>
      <c r="BX27" s="551" t="str">
        <f>+$A$13</f>
        <v>Không phải 100% cotton</v>
      </c>
      <c r="BY27" s="552"/>
      <c r="BZ27" s="552"/>
      <c r="CA27" s="552"/>
      <c r="CB27" s="552"/>
      <c r="CC27" s="552"/>
      <c r="CD27" s="553"/>
      <c r="CE27" s="418"/>
      <c r="CF27" s="551" t="str">
        <f>+$A$13</f>
        <v>Không phải 100% cotton</v>
      </c>
      <c r="CG27" s="552"/>
      <c r="CH27" s="552"/>
      <c r="CI27" s="552"/>
      <c r="CJ27" s="552"/>
      <c r="CK27" s="552"/>
      <c r="CL27" s="553"/>
    </row>
    <row r="28" spans="1:90" s="305" customFormat="1" ht="48.75" customHeight="1">
      <c r="A28" s="568"/>
      <c r="B28" s="569"/>
      <c r="C28" s="551" t="s">
        <v>228</v>
      </c>
      <c r="D28" s="552"/>
      <c r="E28" s="553"/>
      <c r="F28" s="302" t="s">
        <v>229</v>
      </c>
      <c r="G28" s="303"/>
      <c r="H28" s="304"/>
      <c r="I28" s="568"/>
      <c r="J28" s="569"/>
      <c r="K28" s="551" t="s">
        <v>228</v>
      </c>
      <c r="L28" s="552"/>
      <c r="M28" s="553"/>
      <c r="N28" s="302" t="s">
        <v>229</v>
      </c>
      <c r="O28" s="303"/>
      <c r="P28" s="568"/>
      <c r="Q28" s="569"/>
      <c r="R28" s="551" t="s">
        <v>228</v>
      </c>
      <c r="S28" s="552"/>
      <c r="T28" s="553"/>
      <c r="U28" s="302" t="s">
        <v>229</v>
      </c>
      <c r="V28" s="303"/>
      <c r="W28" s="304"/>
      <c r="X28" s="568"/>
      <c r="Y28" s="569"/>
      <c r="Z28" s="551" t="s">
        <v>228</v>
      </c>
      <c r="AA28" s="552"/>
      <c r="AB28" s="553"/>
      <c r="AC28" s="302" t="s">
        <v>229</v>
      </c>
      <c r="AD28" s="303"/>
      <c r="AE28" s="568"/>
      <c r="AF28" s="569"/>
      <c r="AG28" s="551" t="s">
        <v>228</v>
      </c>
      <c r="AH28" s="552"/>
      <c r="AI28" s="553"/>
      <c r="AJ28" s="302" t="s">
        <v>229</v>
      </c>
      <c r="AK28" s="303"/>
      <c r="AL28" s="304"/>
      <c r="AM28" s="568"/>
      <c r="AN28" s="569"/>
      <c r="AO28" s="551" t="s">
        <v>228</v>
      </c>
      <c r="AP28" s="552"/>
      <c r="AQ28" s="553"/>
      <c r="AR28" s="302" t="s">
        <v>229</v>
      </c>
      <c r="AS28" s="303"/>
      <c r="AT28" s="568"/>
      <c r="AU28" s="569"/>
      <c r="AV28" s="551" t="s">
        <v>228</v>
      </c>
      <c r="AW28" s="552"/>
      <c r="AX28" s="553"/>
      <c r="AY28" s="302" t="s">
        <v>229</v>
      </c>
      <c r="AZ28" s="303"/>
      <c r="BA28" s="304"/>
      <c r="BB28" s="568"/>
      <c r="BC28" s="569"/>
      <c r="BD28" s="551" t="s">
        <v>228</v>
      </c>
      <c r="BE28" s="552"/>
      <c r="BF28" s="553"/>
      <c r="BG28" s="302" t="s">
        <v>229</v>
      </c>
      <c r="BH28" s="303"/>
      <c r="BI28" s="568"/>
      <c r="BJ28" s="569"/>
      <c r="BK28" s="551" t="s">
        <v>228</v>
      </c>
      <c r="BL28" s="552"/>
      <c r="BM28" s="553"/>
      <c r="BN28" s="302" t="s">
        <v>229</v>
      </c>
      <c r="BO28" s="303"/>
      <c r="BP28" s="304"/>
      <c r="BQ28" s="568"/>
      <c r="BR28" s="569"/>
      <c r="BS28" s="551" t="s">
        <v>228</v>
      </c>
      <c r="BT28" s="552"/>
      <c r="BU28" s="553"/>
      <c r="BV28" s="302" t="s">
        <v>229</v>
      </c>
      <c r="BW28" s="303"/>
      <c r="BX28" s="568"/>
      <c r="BY28" s="569"/>
      <c r="BZ28" s="551" t="s">
        <v>228</v>
      </c>
      <c r="CA28" s="552"/>
      <c r="CB28" s="553"/>
      <c r="CC28" s="302" t="s">
        <v>229</v>
      </c>
      <c r="CD28" s="303"/>
      <c r="CE28" s="304"/>
      <c r="CF28" s="568"/>
      <c r="CG28" s="569"/>
      <c r="CH28" s="551" t="s">
        <v>228</v>
      </c>
      <c r="CI28" s="552"/>
      <c r="CJ28" s="553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"&amp;VLOOKUP('TEM-STR'!C31:D31,'1-1Y-2H-3N-BK-CTR-CUP-PRA680'!$B:$Z,7,0)&amp;CHAR(10)&amp;"Chi tiết: "&amp;'4-5K-STR-LPC838'!$V$9&amp;"*"&amp;'4-5K-STR-LPC838'!$W$9</f>
        <v>Pattern: DF3385S/ mnf.-color: NB3385-XBK
Chi tiết: STR*2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"&amp;VLOOKUP('TEM-STR'!K31:L31,'1-1Y-2H-3N-BK-CTR-CUP-PRA680'!$B:$Z,7,0)&amp;CHAR(10)&amp;"Chi tiết: "&amp;'4-5K-STR-LPC838'!$V$9&amp;"*"&amp;'4-5K-STR-LPC838'!$W$9</f>
        <v>Pattern: DF3385S/ mnf.-color: NB3385-XBK
Chi tiết: STR*2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"&amp;VLOOKUP('TEM-STR'!R31:S31,'1-1Y-2H-3N-BK-CTR-CUP-PRA680'!$B:$Z,7,0)&amp;CHAR(10)&amp;"Chi tiết: "&amp;'4-5K-STR-LPC838'!$V$9&amp;"*"&amp;'4-5K-STR-LPC838'!$W$9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"&amp;VLOOKUP('TEM-STR'!Z31:AA31,'1-1Y-2H-3N-BK-CTR-CUP-PRA680'!$B:$Z,7,0)&amp;CHAR(10)&amp;"Chi tiết: "&amp;'4-5K-STR-LPC838'!$V$9&amp;"*"&amp;'4-5K-STR-LPC838'!$W$9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"&amp;VLOOKUP('TEM-STR'!AG31:AH31,'1-1Y-2H-3N-BK-CTR-CUP-PRA680'!$B:$Z,7,0)&amp;CHAR(10)&amp;"Chi tiết: "&amp;'4-5K-STR-LPC838'!$V$9&amp;"*"&amp;'4-5K-STR-LPC838'!$W$9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"&amp;VLOOKUP('TEM-STR'!AO31:AP31,'1-1Y-2H-3N-BK-CTR-CUP-PRA680'!$B:$Z,7,0)&amp;CHAR(10)&amp;"Chi tiết: "&amp;'4-5K-STR-LPC838'!$V$9&amp;"*"&amp;'4-5K-STR-LPC838'!$W$9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"&amp;VLOOKUP('TEM-STR'!AV31:AW31,'1-1Y-2H-3N-BK-CTR-CUP-PRA680'!$B:$Z,7,0)&amp;CHAR(10)&amp;"Chi tiết: "&amp;'4-5K-STR-LPC838'!$V$9&amp;"*"&amp;'4-5K-STR-LPC838'!$W$9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"&amp;VLOOKUP('TEM-STR'!BD31:BE31,'1-1Y-2H-3N-BK-CTR-CUP-PRA680'!$B:$Z,7,0)&amp;CHAR(10)&amp;"Chi tiết: "&amp;'4-5K-STR-LPC838'!$V$9&amp;"*"&amp;'4-5K-STR-LPC838'!$W$9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"&amp;VLOOKUP('TEM-STR'!BK31:BL31,'1-1Y-2H-3N-BK-CTR-CUP-PRA680'!$B:$Z,7,0)&amp;CHAR(10)&amp;"Chi tiết: "&amp;'4-5K-STR-LPC838'!$V$9&amp;"*"&amp;'4-5K-STR-LPC838'!$W$9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"&amp;VLOOKUP('TEM-STR'!BS31:BT31,'1-1Y-2H-3N-BK-CTR-CUP-PRA680'!$B:$Z,7,0)&amp;CHAR(10)&amp;"Chi tiết: "&amp;'4-5K-STR-LPC838'!$V$9&amp;"*"&amp;'4-5K-STR-LPC838'!$W$9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"&amp;VLOOKUP('TEM-STR'!BZ31:CA31,'1-1Y-2H-3N-BK-CTR-CUP-PRA680'!$B:$Z,7,0)&amp;CHAR(10)&amp;"Chi tiết: "&amp;'4-5K-STR-LPC838'!$V$9&amp;"*"&amp;'4-5K-STR-LPC838'!$W$9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"&amp;VLOOKUP('TEM-STR'!CH31:CI31,'1-1Y-2H-3N-BK-CTR-CUP-PRA680'!$B:$Z,7,0)&amp;CHAR(10)&amp;"Chi tiết: "&amp;'4-5K-STR-LPC838'!$V$9&amp;"*"&amp;'4-5K-STR-LPC838'!$W$9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4">
        <f>VLOOKUP(C31,'2-2J-CTRLI-LP1743'!$B:$Z,2,0)</f>
        <v>722169</v>
      </c>
      <c r="D30" s="565"/>
      <c r="E30" s="315" t="str">
        <f>+$E$3</f>
        <v>STR*2</v>
      </c>
      <c r="F30" s="316"/>
      <c r="G30" s="317" t="s">
        <v>235</v>
      </c>
      <c r="H30" s="318"/>
      <c r="I30" s="313" t="s">
        <v>234</v>
      </c>
      <c r="J30" s="314"/>
      <c r="K30" s="564">
        <f>VLOOKUP(K31,'2-2J-CTRLI-LP1743'!$B:$Z,2,0)</f>
        <v>722179</v>
      </c>
      <c r="L30" s="565"/>
      <c r="M30" s="315" t="str">
        <f>+$E$3</f>
        <v>STR*2</v>
      </c>
      <c r="N30" s="316"/>
      <c r="O30" s="317" t="s">
        <v>235</v>
      </c>
      <c r="P30" s="313" t="s">
        <v>234</v>
      </c>
      <c r="Q30" s="314"/>
      <c r="R30" s="564" t="e">
        <f>VLOOKUP(R31,'2-2J-CTRLI-LP1743'!$B:$Z,2,0)</f>
        <v>#N/A</v>
      </c>
      <c r="S30" s="565"/>
      <c r="T30" s="315" t="str">
        <f>+$E$3</f>
        <v>STR*2</v>
      </c>
      <c r="U30" s="316"/>
      <c r="V30" s="317" t="s">
        <v>235</v>
      </c>
      <c r="W30" s="318"/>
      <c r="X30" s="313" t="s">
        <v>234</v>
      </c>
      <c r="Y30" s="314"/>
      <c r="Z30" s="564" t="e">
        <f>VLOOKUP(Z31,'2-2J-CTRLI-LP1743'!$B:$Z,2,0)</f>
        <v>#N/A</v>
      </c>
      <c r="AA30" s="565"/>
      <c r="AB30" s="315" t="str">
        <f>+$E$3</f>
        <v>STR*2</v>
      </c>
      <c r="AC30" s="316"/>
      <c r="AD30" s="317" t="s">
        <v>235</v>
      </c>
      <c r="AE30" s="313" t="s">
        <v>234</v>
      </c>
      <c r="AF30" s="314"/>
      <c r="AG30" s="564" t="e">
        <f>VLOOKUP(AG31,'2-2J-CTRLI-LP1743'!$B:$Z,2,0)</f>
        <v>#N/A</v>
      </c>
      <c r="AH30" s="565"/>
      <c r="AI30" s="315" t="str">
        <f>+$E$3</f>
        <v>STR*2</v>
      </c>
      <c r="AJ30" s="316"/>
      <c r="AK30" s="317" t="s">
        <v>235</v>
      </c>
      <c r="AL30" s="318"/>
      <c r="AM30" s="313" t="s">
        <v>234</v>
      </c>
      <c r="AN30" s="314"/>
      <c r="AO30" s="564" t="e">
        <f>VLOOKUP(AO31,'2-2J-CTRLI-LP1743'!$B:$Z,2,0)</f>
        <v>#N/A</v>
      </c>
      <c r="AP30" s="565"/>
      <c r="AQ30" s="315" t="str">
        <f>+$E$3</f>
        <v>STR*2</v>
      </c>
      <c r="AR30" s="316"/>
      <c r="AS30" s="317" t="s">
        <v>235</v>
      </c>
      <c r="AT30" s="313" t="s">
        <v>234</v>
      </c>
      <c r="AU30" s="314"/>
      <c r="AV30" s="564" t="e">
        <f>VLOOKUP(AV31,'2-2J-CTRLI-LP1743'!$B:$Z,2,0)</f>
        <v>#N/A</v>
      </c>
      <c r="AW30" s="565"/>
      <c r="AX30" s="315" t="str">
        <f>+$E$3</f>
        <v>STR*2</v>
      </c>
      <c r="AY30" s="316"/>
      <c r="AZ30" s="317" t="s">
        <v>235</v>
      </c>
      <c r="BA30" s="318"/>
      <c r="BB30" s="313" t="s">
        <v>234</v>
      </c>
      <c r="BC30" s="314"/>
      <c r="BD30" s="564" t="e">
        <f>VLOOKUP(BD31,'2-2J-CTRLI-LP1743'!$B:$Z,2,0)</f>
        <v>#N/A</v>
      </c>
      <c r="BE30" s="565"/>
      <c r="BF30" s="315" t="str">
        <f>+$E$3</f>
        <v>STR*2</v>
      </c>
      <c r="BG30" s="316"/>
      <c r="BH30" s="317" t="s">
        <v>235</v>
      </c>
      <c r="BI30" s="313" t="s">
        <v>234</v>
      </c>
      <c r="BJ30" s="314"/>
      <c r="BK30" s="564" t="e">
        <f>VLOOKUP(BK31,'2-2J-CTRLI-LP1743'!$B:$Z,2,0)</f>
        <v>#N/A</v>
      </c>
      <c r="BL30" s="565"/>
      <c r="BM30" s="315" t="str">
        <f>+$E$3</f>
        <v>STR*2</v>
      </c>
      <c r="BN30" s="316"/>
      <c r="BO30" s="317" t="s">
        <v>235</v>
      </c>
      <c r="BP30" s="318"/>
      <c r="BQ30" s="313" t="s">
        <v>234</v>
      </c>
      <c r="BR30" s="314"/>
      <c r="BS30" s="564" t="e">
        <f>VLOOKUP(BS31,'2-2J-CTRLI-LP1743'!$B:$Z,2,0)</f>
        <v>#N/A</v>
      </c>
      <c r="BT30" s="565"/>
      <c r="BU30" s="315" t="str">
        <f>+$E$3</f>
        <v>STR*2</v>
      </c>
      <c r="BV30" s="316"/>
      <c r="BW30" s="317" t="s">
        <v>235</v>
      </c>
      <c r="BX30" s="313" t="s">
        <v>234</v>
      </c>
      <c r="BY30" s="314"/>
      <c r="BZ30" s="564" t="e">
        <f>VLOOKUP(BZ31,'2-2J-CTRLI-LP1743'!$B:$Z,2,0)</f>
        <v>#N/A</v>
      </c>
      <c r="CA30" s="565"/>
      <c r="CB30" s="315" t="str">
        <f>+$E$3</f>
        <v>STR*2</v>
      </c>
      <c r="CC30" s="316"/>
      <c r="CD30" s="317" t="s">
        <v>235</v>
      </c>
      <c r="CE30" s="318"/>
      <c r="CF30" s="313" t="s">
        <v>234</v>
      </c>
      <c r="CG30" s="314"/>
      <c r="CH30" s="564" t="e">
        <f>VLOOKUP(CH31,'2-2J-CTRLI-LP1743'!$B:$Z,2,0)</f>
        <v>#N/A</v>
      </c>
      <c r="CI30" s="565"/>
      <c r="CJ30" s="315" t="str">
        <f>+$E$3</f>
        <v>STR*2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4">
        <f>+INDEX('2-2J-CTRLI-LP1743'!$B:$B,MATCH('TEM-STR'!B29,'2-2J-CTRLI-LP1743'!$AE:$AE,0))</f>
        <v>722170</v>
      </c>
      <c r="D31" s="565"/>
      <c r="E31" s="315">
        <f>+$E$4</f>
        <v>0</v>
      </c>
      <c r="F31" s="316"/>
      <c r="G31" s="320"/>
      <c r="H31" s="321"/>
      <c r="I31" s="319" t="s">
        <v>236</v>
      </c>
      <c r="J31" s="314"/>
      <c r="K31" s="564">
        <f>+INDEX('2-2J-CTRLI-LP1743'!$B:$B,MATCH('TEM-STR'!J29,'2-2J-CTRLI-LP1743'!$AE:$AE,0))</f>
        <v>722180</v>
      </c>
      <c r="L31" s="565"/>
      <c r="M31" s="315">
        <f>+$E$4</f>
        <v>0</v>
      </c>
      <c r="N31" s="316"/>
      <c r="O31" s="320"/>
      <c r="P31" s="319" t="s">
        <v>236</v>
      </c>
      <c r="Q31" s="314"/>
      <c r="R31" s="564" t="e">
        <f>+INDEX('2-2J-CTRLI-LP1743'!$B:$B,MATCH('TEM-STR'!Q29,'2-2J-CTRLI-LP1743'!$AE:$AE,0))</f>
        <v>#N/A</v>
      </c>
      <c r="S31" s="565"/>
      <c r="T31" s="315">
        <f>+$E$4</f>
        <v>0</v>
      </c>
      <c r="U31" s="316"/>
      <c r="V31" s="320"/>
      <c r="W31" s="321"/>
      <c r="X31" s="319" t="s">
        <v>236</v>
      </c>
      <c r="Y31" s="314"/>
      <c r="Z31" s="564" t="e">
        <f>+INDEX('2-2J-CTRLI-LP1743'!$B:$B,MATCH('TEM-STR'!Y29,'2-2J-CTRLI-LP1743'!$AE:$AE,0))</f>
        <v>#N/A</v>
      </c>
      <c r="AA31" s="565"/>
      <c r="AB31" s="315">
        <f>+$E$4</f>
        <v>0</v>
      </c>
      <c r="AC31" s="316"/>
      <c r="AD31" s="320"/>
      <c r="AE31" s="319" t="s">
        <v>236</v>
      </c>
      <c r="AF31" s="314"/>
      <c r="AG31" s="564" t="e">
        <f>+INDEX('2-2J-CTRLI-LP1743'!$B:$B,MATCH('TEM-STR'!AF29,'2-2J-CTRLI-LP1743'!$AE:$AE,0))</f>
        <v>#N/A</v>
      </c>
      <c r="AH31" s="565"/>
      <c r="AI31" s="315">
        <f>+$E$4</f>
        <v>0</v>
      </c>
      <c r="AJ31" s="316"/>
      <c r="AK31" s="320"/>
      <c r="AL31" s="321"/>
      <c r="AM31" s="319" t="s">
        <v>236</v>
      </c>
      <c r="AN31" s="314"/>
      <c r="AO31" s="564" t="e">
        <f>+INDEX('2-2J-CTRLI-LP1743'!$B:$B,MATCH('TEM-STR'!AN29,'2-2J-CTRLI-LP1743'!$AE:$AE,0))</f>
        <v>#N/A</v>
      </c>
      <c r="AP31" s="565"/>
      <c r="AQ31" s="315">
        <f>+$E$4</f>
        <v>0</v>
      </c>
      <c r="AR31" s="316"/>
      <c r="AS31" s="320"/>
      <c r="AT31" s="319" t="s">
        <v>236</v>
      </c>
      <c r="AU31" s="314"/>
      <c r="AV31" s="564" t="e">
        <f>+INDEX('2-2J-CTRLI-LP1743'!$B:$B,MATCH('TEM-STR'!AU29,'2-2J-CTRLI-LP1743'!$AE:$AE,0))</f>
        <v>#N/A</v>
      </c>
      <c r="AW31" s="565"/>
      <c r="AX31" s="315">
        <f>+$E$4</f>
        <v>0</v>
      </c>
      <c r="AY31" s="316"/>
      <c r="AZ31" s="320"/>
      <c r="BA31" s="321"/>
      <c r="BB31" s="319" t="s">
        <v>236</v>
      </c>
      <c r="BC31" s="314"/>
      <c r="BD31" s="564" t="e">
        <f>+INDEX('2-2J-CTRLI-LP1743'!$B:$B,MATCH('TEM-STR'!BC29,'2-2J-CTRLI-LP1743'!$AE:$AE,0))</f>
        <v>#N/A</v>
      </c>
      <c r="BE31" s="565"/>
      <c r="BF31" s="315">
        <f>+$E$4</f>
        <v>0</v>
      </c>
      <c r="BG31" s="316"/>
      <c r="BH31" s="320"/>
      <c r="BI31" s="319" t="s">
        <v>236</v>
      </c>
      <c r="BJ31" s="314"/>
      <c r="BK31" s="564" t="e">
        <f>+INDEX('2-2J-CTRLI-LP1743'!$B:$B,MATCH('TEM-STR'!BJ29,'2-2J-CTRLI-LP1743'!$AE:$AE,0))</f>
        <v>#N/A</v>
      </c>
      <c r="BL31" s="565"/>
      <c r="BM31" s="315">
        <f>+$E$4</f>
        <v>0</v>
      </c>
      <c r="BN31" s="316"/>
      <c r="BO31" s="320"/>
      <c r="BP31" s="321"/>
      <c r="BQ31" s="319" t="s">
        <v>236</v>
      </c>
      <c r="BR31" s="314"/>
      <c r="BS31" s="564" t="e">
        <f>+INDEX('2-2J-CTRLI-LP1743'!$B:$B,MATCH('TEM-STR'!BR29,'2-2J-CTRLI-LP1743'!$AE:$AE,0))</f>
        <v>#N/A</v>
      </c>
      <c r="BT31" s="565"/>
      <c r="BU31" s="315">
        <f>+$E$4</f>
        <v>0</v>
      </c>
      <c r="BV31" s="316"/>
      <c r="BW31" s="320"/>
      <c r="BX31" s="319" t="s">
        <v>236</v>
      </c>
      <c r="BY31" s="314"/>
      <c r="BZ31" s="564" t="e">
        <f>+INDEX('2-2J-CTRLI-LP1743'!$B:$B,MATCH('TEM-STR'!BY29,'2-2J-CTRLI-LP1743'!$AE:$AE,0))</f>
        <v>#N/A</v>
      </c>
      <c r="CA31" s="565"/>
      <c r="CB31" s="315">
        <f>+$E$4</f>
        <v>0</v>
      </c>
      <c r="CC31" s="316"/>
      <c r="CD31" s="320"/>
      <c r="CE31" s="321"/>
      <c r="CF31" s="319" t="s">
        <v>236</v>
      </c>
      <c r="CG31" s="314"/>
      <c r="CH31" s="564" t="e">
        <f>+INDEX('2-2J-CTRLI-LP1743'!$B:$B,MATCH('TEM-STR'!CG29,'2-2J-CTRLI-LP1743'!$AE:$AE,0))</f>
        <v>#N/A</v>
      </c>
      <c r="CI31" s="565"/>
      <c r="CJ31" s="315">
        <f>+$E$4</f>
        <v>0</v>
      </c>
      <c r="CK31" s="316"/>
      <c r="CL31" s="320"/>
    </row>
    <row r="32" spans="1:90" s="326" customFormat="1" ht="90.75" customHeight="1">
      <c r="A32" s="563" t="s">
        <v>237</v>
      </c>
      <c r="B32" s="563"/>
      <c r="C32" s="322" t="str">
        <f>VLOOKUP(C31,'4-5K-STR-LPC838'!$B$17:$M$52,8,0)</f>
        <v>LPC828-ZCA</v>
      </c>
      <c r="D32" s="367" t="str">
        <f>+"Tổng: "&amp;ROUNDUP(VLOOKUP(C31,'2-2J-CTRLI-LP1743'!$B:$Z,5,0),2)&amp;" dz"</f>
        <v>Tổng: 27 dz</v>
      </c>
      <c r="E32" s="315">
        <f>+$E$5</f>
        <v>0</v>
      </c>
      <c r="F32" s="316"/>
      <c r="G32" s="324" t="s">
        <v>238</v>
      </c>
      <c r="H32" s="325"/>
      <c r="I32" s="563" t="s">
        <v>237</v>
      </c>
      <c r="J32" s="563"/>
      <c r="K32" s="322" t="str">
        <f>VLOOKUP(K31,'4-5K-STR-LPC838'!$B$17:$M$52,8,0)</f>
        <v>LPC828-ZCA</v>
      </c>
      <c r="L32" s="367" t="str">
        <f>+"Tổng: "&amp;ROUNDUP(VLOOKUP(K31,'2-2J-CTRLI-LP1743'!$B:$Z,5,0),2)&amp;" dz"</f>
        <v>Tổng: 33 dz</v>
      </c>
      <c r="M32" s="315">
        <f>+$E$5</f>
        <v>0</v>
      </c>
      <c r="N32" s="316"/>
      <c r="O32" s="324" t="s">
        <v>238</v>
      </c>
      <c r="P32" s="563" t="s">
        <v>237</v>
      </c>
      <c r="Q32" s="563"/>
      <c r="R32" s="322" t="e">
        <f>VLOOKUP(R31,'4-5K-STR-LPC838'!$B$17:$M$52,8,0)</f>
        <v>#N/A</v>
      </c>
      <c r="S32" s="367" t="e">
        <f>+"Tổng: "&amp;ROUNDUP(VLOOKUP(R31,'2-2J-CTRLI-LP1743'!$B:$Z,5,0),2)&amp;" dz"</f>
        <v>#N/A</v>
      </c>
      <c r="T32" s="315">
        <f>+$E$5</f>
        <v>0</v>
      </c>
      <c r="U32" s="316"/>
      <c r="V32" s="324" t="s">
        <v>238</v>
      </c>
      <c r="W32" s="325"/>
      <c r="X32" s="563" t="s">
        <v>237</v>
      </c>
      <c r="Y32" s="563"/>
      <c r="Z32" s="322" t="e">
        <f>VLOOKUP(Z31,'4-5K-STR-LPC838'!$B$17:$M$52,8,0)</f>
        <v>#N/A</v>
      </c>
      <c r="AA32" s="367" t="e">
        <f>+"Tổng: "&amp;ROUNDUP(VLOOKUP(Z31,'2-2J-CTRLI-LP1743'!$B:$Z,5,0),2)&amp;" dz"</f>
        <v>#N/A</v>
      </c>
      <c r="AB32" s="315">
        <f>+$E$5</f>
        <v>0</v>
      </c>
      <c r="AC32" s="316"/>
      <c r="AD32" s="324" t="s">
        <v>238</v>
      </c>
      <c r="AE32" s="563" t="s">
        <v>237</v>
      </c>
      <c r="AF32" s="563"/>
      <c r="AG32" s="322" t="e">
        <f>VLOOKUP(AG31,'4-5K-STR-LPC838'!$B$17:$M$52,8,0)</f>
        <v>#N/A</v>
      </c>
      <c r="AH32" s="367" t="e">
        <f>+"Tổng: "&amp;ROUNDUP(VLOOKUP(AG31,'2-2J-CTRLI-LP1743'!$B:$Z,5,0),2)&amp;" dz"</f>
        <v>#N/A</v>
      </c>
      <c r="AI32" s="315">
        <f>+$E$5</f>
        <v>0</v>
      </c>
      <c r="AJ32" s="316"/>
      <c r="AK32" s="324" t="s">
        <v>238</v>
      </c>
      <c r="AL32" s="325"/>
      <c r="AM32" s="563" t="s">
        <v>237</v>
      </c>
      <c r="AN32" s="563"/>
      <c r="AO32" s="322" t="e">
        <f>VLOOKUP(AO31,'4-5K-STR-LPC838'!$B$17:$M$52,8,0)</f>
        <v>#N/A</v>
      </c>
      <c r="AP32" s="367" t="e">
        <f>+"Tổng: "&amp;ROUNDUP(VLOOKUP(AO31,'2-2J-CTRLI-LP1743'!$B:$Z,5,0),2)&amp;" dz"</f>
        <v>#N/A</v>
      </c>
      <c r="AQ32" s="315">
        <f>+$E$5</f>
        <v>0</v>
      </c>
      <c r="AR32" s="316"/>
      <c r="AS32" s="324" t="s">
        <v>238</v>
      </c>
      <c r="AT32" s="563" t="s">
        <v>237</v>
      </c>
      <c r="AU32" s="563"/>
      <c r="AV32" s="322" t="e">
        <f>VLOOKUP(AV31,'4-5K-STR-LPC838'!$B$17:$M$52,8,0)</f>
        <v>#N/A</v>
      </c>
      <c r="AW32" s="367" t="e">
        <f>+"Tổng: "&amp;ROUNDUP(VLOOKUP(AV31,'2-2J-CTRLI-LP1743'!$B:$Z,5,0),2)&amp;" dz"</f>
        <v>#N/A</v>
      </c>
      <c r="AX32" s="315">
        <f>+$E$5</f>
        <v>0</v>
      </c>
      <c r="AY32" s="316"/>
      <c r="AZ32" s="324" t="s">
        <v>238</v>
      </c>
      <c r="BA32" s="325"/>
      <c r="BB32" s="563" t="s">
        <v>237</v>
      </c>
      <c r="BC32" s="563"/>
      <c r="BD32" s="322" t="e">
        <f>VLOOKUP(BD31,'4-5K-STR-LPC838'!$B$17:$M$52,8,0)</f>
        <v>#N/A</v>
      </c>
      <c r="BE32" s="367" t="e">
        <f>+"Tổng: "&amp;ROUNDUP(VLOOKUP(BD31,'2-2J-CTRLI-LP1743'!$B:$Z,5,0),2)&amp;" dz"</f>
        <v>#N/A</v>
      </c>
      <c r="BF32" s="315">
        <f>+$E$5</f>
        <v>0</v>
      </c>
      <c r="BG32" s="316"/>
      <c r="BH32" s="324" t="s">
        <v>238</v>
      </c>
      <c r="BI32" s="563" t="s">
        <v>237</v>
      </c>
      <c r="BJ32" s="563"/>
      <c r="BK32" s="322" t="e">
        <f>VLOOKUP(BK31,'2-2J-CTRLI-LP1743'!$B:$Z,8,0)</f>
        <v>#N/A</v>
      </c>
      <c r="BL32" s="367" t="e">
        <f>+"Tổng: "&amp;ROUNDUP(VLOOKUP(BK31,'2-2J-CTRLI-LP1743'!$B:$Z,5,0),2)&amp;" dz"</f>
        <v>#N/A</v>
      </c>
      <c r="BM32" s="315">
        <f>+$E$5</f>
        <v>0</v>
      </c>
      <c r="BN32" s="316"/>
      <c r="BO32" s="324" t="s">
        <v>238</v>
      </c>
      <c r="BP32" s="325"/>
      <c r="BQ32" s="563" t="s">
        <v>237</v>
      </c>
      <c r="BR32" s="563"/>
      <c r="BS32" s="322" t="e">
        <f>VLOOKUP(BS31,'2-2J-CTRLI-LP1743'!$B:$Z,8,0)</f>
        <v>#N/A</v>
      </c>
      <c r="BT32" s="367" t="e">
        <f>+"Tổng: "&amp;ROUNDUP(VLOOKUP(BS31,'2-2J-CTRLI-LP1743'!$B:$Z,5,0),2)&amp;" dz"</f>
        <v>#N/A</v>
      </c>
      <c r="BU32" s="315">
        <f>+$E$5</f>
        <v>0</v>
      </c>
      <c r="BV32" s="316"/>
      <c r="BW32" s="324" t="s">
        <v>238</v>
      </c>
      <c r="BX32" s="563" t="s">
        <v>237</v>
      </c>
      <c r="BY32" s="563"/>
      <c r="BZ32" s="322" t="e">
        <f>VLOOKUP(BZ31,'2-2J-CTRLI-LP1743'!$B:$Z,8,0)</f>
        <v>#N/A</v>
      </c>
      <c r="CA32" s="367" t="e">
        <f>+"Tổng: "&amp;ROUNDUP(VLOOKUP(BZ31,'2-2J-CTRLI-LP1743'!$B:$Z,5,0),2)&amp;" dz"</f>
        <v>#N/A</v>
      </c>
      <c r="CB32" s="315">
        <f>+$E$5</f>
        <v>0</v>
      </c>
      <c r="CC32" s="316"/>
      <c r="CD32" s="324" t="s">
        <v>238</v>
      </c>
      <c r="CE32" s="325"/>
      <c r="CF32" s="563" t="s">
        <v>237</v>
      </c>
      <c r="CG32" s="563"/>
      <c r="CH32" s="322" t="e">
        <f>VLOOKUP(CH31,'2-2J-CTRLI-LP1743'!$B:$Z,8,0)</f>
        <v>#N/A</v>
      </c>
      <c r="CI32" s="367" t="e">
        <f>+"Tổng: "&amp;ROUNDUP(VLOOKUP(CH31,'2-2J-CTRLI-LP1743'!$B:$Z,5,0),2)&amp;" dz"</f>
        <v>#N/A</v>
      </c>
      <c r="CJ32" s="315">
        <f>+$E$5</f>
        <v>0</v>
      </c>
      <c r="CK32" s="316"/>
      <c r="CL32" s="324" t="s">
        <v>238</v>
      </c>
    </row>
    <row r="33" spans="1:90" ht="54.75" customHeight="1">
      <c r="A33" s="563" t="s">
        <v>239</v>
      </c>
      <c r="B33" s="563"/>
      <c r="C33" s="327" t="str">
        <f>VLOOKUP(C31,'2-2J-CTRLI-LP1743'!$B:$Z,3,0)&amp;IFERROR(" ("&amp;VLOOKUP(C31,'2-2J-CTRLI-LP1743'!$B:$Z,4,0)&amp;")","")</f>
        <v>38D (38D )</v>
      </c>
      <c r="D33" s="328"/>
      <c r="E33" s="315">
        <f>+$E$6</f>
        <v>0</v>
      </c>
      <c r="F33" s="316"/>
      <c r="G33" s="324"/>
      <c r="H33" s="325"/>
      <c r="I33" s="563" t="s">
        <v>239</v>
      </c>
      <c r="J33" s="563"/>
      <c r="K33" s="327" t="str">
        <f>VLOOKUP(K31,'2-2J-CTRLI-LP1743'!$B:$Z,3,0)&amp;IFERROR(" ("&amp;VLOOKUP(K31,'2-2J-CTRLI-LP1743'!$B:$Z,4,0)&amp;")","")</f>
        <v>38DD (38DD)</v>
      </c>
      <c r="L33" s="328"/>
      <c r="M33" s="315">
        <f>+$E$6</f>
        <v>0</v>
      </c>
      <c r="N33" s="316"/>
      <c r="O33" s="324"/>
      <c r="P33" s="563" t="s">
        <v>239</v>
      </c>
      <c r="Q33" s="563"/>
      <c r="R33" s="327" t="e">
        <f>VLOOKUP(R31,'2-2J-CTRLI-LP1743'!$B:$Z,3,0)&amp;IFERROR(" ("&amp;VLOOKUP(R31,'2-2J-CTRLI-LP1743'!$B:$Z,4,0)&amp;")","")</f>
        <v>#N/A</v>
      </c>
      <c r="S33" s="328"/>
      <c r="T33" s="315">
        <f>+$E$6</f>
        <v>0</v>
      </c>
      <c r="U33" s="316"/>
      <c r="V33" s="324"/>
      <c r="W33" s="325"/>
      <c r="X33" s="563" t="s">
        <v>239</v>
      </c>
      <c r="Y33" s="563"/>
      <c r="Z33" s="327" t="e">
        <f>VLOOKUP(Z31,'2-2J-CTRLI-LP1743'!$B:$Z,3,0)&amp;IFERROR(" ("&amp;VLOOKUP(Z31,'2-2J-CTRLI-LP1743'!$B:$Z,4,0)&amp;")","")</f>
        <v>#N/A</v>
      </c>
      <c r="AA33" s="328"/>
      <c r="AB33" s="315">
        <f>+$E$6</f>
        <v>0</v>
      </c>
      <c r="AC33" s="316"/>
      <c r="AD33" s="324"/>
      <c r="AE33" s="563" t="s">
        <v>239</v>
      </c>
      <c r="AF33" s="563"/>
      <c r="AG33" s="327" t="e">
        <f>VLOOKUP(AG31,'2-2J-CTRLI-LP1743'!$B:$Z,3,0)&amp;IFERROR(" ("&amp;VLOOKUP(AG31,'2-2J-CTRLI-LP1743'!$B:$Z,4,0)&amp;")","")</f>
        <v>#N/A</v>
      </c>
      <c r="AH33" s="328"/>
      <c r="AI33" s="315">
        <f>+$E$6</f>
        <v>0</v>
      </c>
      <c r="AJ33" s="316"/>
      <c r="AK33" s="324"/>
      <c r="AL33" s="325"/>
      <c r="AM33" s="563" t="s">
        <v>239</v>
      </c>
      <c r="AN33" s="563"/>
      <c r="AO33" s="327" t="e">
        <f>VLOOKUP(AO31,'2-2J-CTRLI-LP1743'!$B:$Z,3,0)&amp;IFERROR(" ("&amp;VLOOKUP(AO31,'2-2J-CTRLI-LP1743'!$B:$Z,4,0)&amp;")","")</f>
        <v>#N/A</v>
      </c>
      <c r="AP33" s="328"/>
      <c r="AQ33" s="315">
        <f>+$E$6</f>
        <v>0</v>
      </c>
      <c r="AR33" s="316"/>
      <c r="AS33" s="324"/>
      <c r="AT33" s="563" t="s">
        <v>239</v>
      </c>
      <c r="AU33" s="563"/>
      <c r="AV33" s="327" t="e">
        <f>VLOOKUP(AV31,'2-2J-CTRLI-LP1743'!$B:$Z,3,0)&amp;IFERROR(" ("&amp;VLOOKUP(AV31,'2-2J-CTRLI-LP1743'!$B:$Z,4,0)&amp;")","")</f>
        <v>#N/A</v>
      </c>
      <c r="AW33" s="328"/>
      <c r="AX33" s="315">
        <f>+$E$6</f>
        <v>0</v>
      </c>
      <c r="AY33" s="316"/>
      <c r="AZ33" s="324"/>
      <c r="BA33" s="325"/>
      <c r="BB33" s="563" t="s">
        <v>239</v>
      </c>
      <c r="BC33" s="563"/>
      <c r="BD33" s="327" t="e">
        <f>VLOOKUP(BD31,'2-2J-CTRLI-LP1743'!$B:$Z,3,0)&amp;IFERROR(" ("&amp;VLOOKUP(BD31,'2-2J-CTRLI-LP1743'!$B:$Z,4,0)&amp;")","")</f>
        <v>#N/A</v>
      </c>
      <c r="BE33" s="328"/>
      <c r="BF33" s="315">
        <f>+$E$6</f>
        <v>0</v>
      </c>
      <c r="BG33" s="316"/>
      <c r="BH33" s="324"/>
      <c r="BI33" s="563" t="s">
        <v>239</v>
      </c>
      <c r="BJ33" s="563"/>
      <c r="BK33" s="327" t="e">
        <f>VLOOKUP(BK31,'2-2J-CTRLI-LP1743'!$B:$Z,3,0)&amp;IFERROR(" ("&amp;VLOOKUP(BK31,'2-2J-CTRLI-LP1743'!$B:$Z,4,0)&amp;")","")</f>
        <v>#N/A</v>
      </c>
      <c r="BL33" s="328"/>
      <c r="BM33" s="315">
        <f>+$E$6</f>
        <v>0</v>
      </c>
      <c r="BN33" s="316"/>
      <c r="BO33" s="324"/>
      <c r="BP33" s="325"/>
      <c r="BQ33" s="563" t="s">
        <v>239</v>
      </c>
      <c r="BR33" s="563"/>
      <c r="BS33" s="327" t="e">
        <f>VLOOKUP(BS31,'2-2J-CTRLI-LP1743'!$B:$Z,3,0)&amp;IFERROR(" ("&amp;VLOOKUP(BS31,'2-2J-CTRLI-LP1743'!$B:$Z,4,0)&amp;")","")</f>
        <v>#N/A</v>
      </c>
      <c r="BT33" s="328"/>
      <c r="BU33" s="315">
        <f>+$E$6</f>
        <v>0</v>
      </c>
      <c r="BV33" s="316"/>
      <c r="BW33" s="324"/>
      <c r="BX33" s="563" t="s">
        <v>239</v>
      </c>
      <c r="BY33" s="563"/>
      <c r="BZ33" s="327" t="e">
        <f>VLOOKUP(BZ31,'2-2J-CTRLI-LP1743'!$B:$Z,3,0)&amp;IFERROR(" ("&amp;VLOOKUP(BZ31,'2-2J-CTRLI-LP1743'!$B:$Z,4,0)&amp;")","")</f>
        <v>#N/A</v>
      </c>
      <c r="CA33" s="328"/>
      <c r="CB33" s="315">
        <f>+$E$6</f>
        <v>0</v>
      </c>
      <c r="CC33" s="316"/>
      <c r="CD33" s="324"/>
      <c r="CE33" s="325"/>
      <c r="CF33" s="563" t="s">
        <v>239</v>
      </c>
      <c r="CG33" s="563"/>
      <c r="CH33" s="327" t="e">
        <f>VLOOKUP(CH31,'2-2J-CTRLI-LP1743'!$B:$Z,3,0)&amp;IFERROR(" ("&amp;VLOOKUP(CH31,'2-2J-CTRLI-LP1743'!$B:$Z,4,0)&amp;")","")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1" t="s">
        <v>240</v>
      </c>
      <c r="B34" s="562"/>
      <c r="C34" s="329" t="str">
        <f>VLOOKUP(C31,'4-5K-STR-LPC838'!$B$17:$M$52,12,0)&amp;"BỘ"</f>
        <v>27BỘ</v>
      </c>
      <c r="D34" s="330" t="str">
        <f>ROUNDUP(VLOOKUP(C31,'2-2J-CTRLI-LP1743'!$B:$Z,5,0),1)&amp;" DZ"</f>
        <v>27 DZ</v>
      </c>
      <c r="E34" s="315">
        <f>+$E$7</f>
        <v>0</v>
      </c>
      <c r="F34" s="316"/>
      <c r="G34" s="331"/>
      <c r="H34" s="332"/>
      <c r="I34" s="561" t="s">
        <v>240</v>
      </c>
      <c r="J34" s="562"/>
      <c r="K34" s="329" t="str">
        <f>VLOOKUP(K31,'4-5K-STR-LPC838'!$B$17:$M$52,12,0)&amp;"BỘ"</f>
        <v>33BỘ</v>
      </c>
      <c r="L34" s="330" t="str">
        <f>ROUNDUP(VLOOKUP(K31,'2-2J-CTRLI-LP1743'!$B:$Z,5,0),1)&amp;" DZ"</f>
        <v>33 DZ</v>
      </c>
      <c r="M34" s="315">
        <f>+$E$7</f>
        <v>0</v>
      </c>
      <c r="N34" s="316"/>
      <c r="O34" s="331"/>
      <c r="P34" s="561" t="s">
        <v>240</v>
      </c>
      <c r="Q34" s="562"/>
      <c r="R34" s="329" t="e">
        <f>VLOOKUP(R31,'4-5K-STR-LPC838'!$B$17:$M$52,12,0)&amp;"BỘ"</f>
        <v>#N/A</v>
      </c>
      <c r="S34" s="330" t="e">
        <f>ROUNDUP(VLOOKUP(R31,'2-2J-CTRLI-LP1743'!$B:$Z,5,0),1)&amp;" DZ"</f>
        <v>#N/A</v>
      </c>
      <c r="T34" s="315">
        <f>+$E$7</f>
        <v>0</v>
      </c>
      <c r="U34" s="316"/>
      <c r="V34" s="331"/>
      <c r="W34" s="332"/>
      <c r="X34" s="561" t="s">
        <v>240</v>
      </c>
      <c r="Y34" s="562"/>
      <c r="Z34" s="329" t="e">
        <f>VLOOKUP(Z31,'4-5K-STR-LPC838'!$B$17:$M$52,12,0)&amp;"BỘ"</f>
        <v>#N/A</v>
      </c>
      <c r="AA34" s="330" t="e">
        <f>ROUNDUP(VLOOKUP(Z31,'2-2J-CTRLI-LP1743'!$B:$Z,5,0),1)&amp;" DZ"</f>
        <v>#N/A</v>
      </c>
      <c r="AB34" s="315">
        <f>+$E$7</f>
        <v>0</v>
      </c>
      <c r="AC34" s="316"/>
      <c r="AD34" s="331"/>
      <c r="AE34" s="561" t="s">
        <v>240</v>
      </c>
      <c r="AF34" s="562"/>
      <c r="AG34" s="329" t="e">
        <f>VLOOKUP(AG31,'4-5K-STR-LPC838'!$B$17:$M$52,12,0)&amp;"BỘ"</f>
        <v>#N/A</v>
      </c>
      <c r="AH34" s="330" t="e">
        <f>ROUNDUP(VLOOKUP(AG31,'2-2J-CTRLI-LP1743'!$B:$Z,5,0),1)&amp;" DZ"</f>
        <v>#N/A</v>
      </c>
      <c r="AI34" s="315">
        <f>+$E$7</f>
        <v>0</v>
      </c>
      <c r="AJ34" s="316"/>
      <c r="AK34" s="331"/>
      <c r="AL34" s="332"/>
      <c r="AM34" s="561" t="s">
        <v>240</v>
      </c>
      <c r="AN34" s="562"/>
      <c r="AO34" s="329" t="e">
        <f>VLOOKUP(AO31,'4-5K-STR-LPC838'!$B$17:$M$52,12,0)&amp;"BỘ"</f>
        <v>#N/A</v>
      </c>
      <c r="AP34" s="330" t="e">
        <f>ROUNDUP(VLOOKUP(AO31,'2-2J-CTRLI-LP1743'!$B:$Z,5,0),1)&amp;" DZ"</f>
        <v>#N/A</v>
      </c>
      <c r="AQ34" s="315">
        <f>+$E$7</f>
        <v>0</v>
      </c>
      <c r="AR34" s="316"/>
      <c r="AS34" s="331"/>
      <c r="AT34" s="561" t="s">
        <v>240</v>
      </c>
      <c r="AU34" s="562"/>
      <c r="AV34" s="329" t="e">
        <f>VLOOKUP(AV31,'4-5K-STR-LPC838'!$B$17:$M$52,12,0)&amp;"BỘ"</f>
        <v>#N/A</v>
      </c>
      <c r="AW34" s="330" t="e">
        <f>ROUNDUP(VLOOKUP(AV31,'2-2J-CTRLI-LP1743'!$B:$Z,5,0),1)&amp;" DZ"</f>
        <v>#N/A</v>
      </c>
      <c r="AX34" s="315">
        <f>+$E$7</f>
        <v>0</v>
      </c>
      <c r="AY34" s="316"/>
      <c r="AZ34" s="331"/>
      <c r="BA34" s="332"/>
      <c r="BB34" s="561" t="s">
        <v>240</v>
      </c>
      <c r="BC34" s="562"/>
      <c r="BD34" s="329" t="e">
        <f>VLOOKUP(BD31,'4-5K-STR-LPC838'!$B$17:$M$52,12,0)&amp;"BỘ"</f>
        <v>#N/A</v>
      </c>
      <c r="BE34" s="330" t="e">
        <f>ROUNDUP(VLOOKUP(BD31,'2-2J-CTRLI-LP1743'!$B:$Z,5,0),1)&amp;" DZ"</f>
        <v>#N/A</v>
      </c>
      <c r="BF34" s="315">
        <f>+$E$7</f>
        <v>0</v>
      </c>
      <c r="BG34" s="316"/>
      <c r="BH34" s="331"/>
      <c r="BI34" s="561" t="s">
        <v>240</v>
      </c>
      <c r="BJ34" s="562"/>
      <c r="BK34" s="329" t="e">
        <f>VLOOKUP(BK31,'4-5K-STR-LPC838'!$B$17:$M$52,12,0)&amp;"BỘ"</f>
        <v>#N/A</v>
      </c>
      <c r="BL34" s="330" t="e">
        <f>ROUNDUP(VLOOKUP(BK31,'2-2J-CTRLI-LP1743'!$B:$Z,5,0),1)&amp;" DZ"</f>
        <v>#N/A</v>
      </c>
      <c r="BM34" s="315">
        <f>+$E$7</f>
        <v>0</v>
      </c>
      <c r="BN34" s="316"/>
      <c r="BO34" s="331"/>
      <c r="BP34" s="332"/>
      <c r="BQ34" s="561" t="s">
        <v>240</v>
      </c>
      <c r="BR34" s="562"/>
      <c r="BS34" s="329" t="e">
        <f>VLOOKUP(BS31,'4-5K-STR-LPC838'!$B$17:$M$52,12,0)&amp;"BỘ"</f>
        <v>#N/A</v>
      </c>
      <c r="BT34" s="330" t="e">
        <f>ROUNDUP(VLOOKUP(BS31,'2-2J-CTRLI-LP1743'!$B:$Z,5,0),1)&amp;" DZ"</f>
        <v>#N/A</v>
      </c>
      <c r="BU34" s="315">
        <f>+$E$7</f>
        <v>0</v>
      </c>
      <c r="BV34" s="316"/>
      <c r="BW34" s="331"/>
      <c r="BX34" s="561" t="s">
        <v>240</v>
      </c>
      <c r="BY34" s="562"/>
      <c r="BZ34" s="329" t="e">
        <f>VLOOKUP(BZ31,'4-5K-STR-LPC838'!$B$17:$M$52,12,0)&amp;"BỘ"</f>
        <v>#N/A</v>
      </c>
      <c r="CA34" s="330" t="e">
        <f>ROUNDUP(VLOOKUP(BZ31,'2-2J-CTRLI-LP1743'!$B:$Z,5,0),1)&amp;" DZ"</f>
        <v>#N/A</v>
      </c>
      <c r="CB34" s="315">
        <f>+$E$7</f>
        <v>0</v>
      </c>
      <c r="CC34" s="316"/>
      <c r="CD34" s="331"/>
      <c r="CE34" s="332"/>
      <c r="CF34" s="561" t="s">
        <v>240</v>
      </c>
      <c r="CG34" s="562"/>
      <c r="CH34" s="329" t="e">
        <f>VLOOKUP(CH31,'4-5K-STR-LPC838'!$B$17:$M$52,12,0)&amp;"BỘ"</f>
        <v>#N/A</v>
      </c>
      <c r="CI34" s="330" t="e">
        <f>ROUNDUP(VLOOKUP(CH31,'2-2J-CTRLI-LP1743'!$B:$Z,5,0),1)&amp;"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419" t="s">
        <v>241</v>
      </c>
      <c r="B35" s="420"/>
      <c r="C35" s="559" t="str">
        <f>+VLOOKUP(C31,'4-5K-STR-LPC838'!$B:$Z,13,0)</f>
        <v>2202006US-STR1</v>
      </c>
      <c r="D35" s="560"/>
      <c r="E35" s="315">
        <f>+$E$8</f>
        <v>0</v>
      </c>
      <c r="F35" s="316"/>
      <c r="G35" s="324"/>
      <c r="H35" s="335"/>
      <c r="I35" s="419" t="s">
        <v>241</v>
      </c>
      <c r="J35" s="420"/>
      <c r="K35" s="559" t="str">
        <f>+VLOOKUP(K31,'4-5K-STR-LPC838'!$B:$Z,13,0)</f>
        <v>2202006US-STR1</v>
      </c>
      <c r="L35" s="560"/>
      <c r="M35" s="315">
        <f>+$E$8</f>
        <v>0</v>
      </c>
      <c r="N35" s="316"/>
      <c r="O35" s="324"/>
      <c r="P35" s="419" t="s">
        <v>241</v>
      </c>
      <c r="Q35" s="420"/>
      <c r="R35" s="559" t="e">
        <f>+VLOOKUP(R31,'4-5K-STR-LPC838'!$B:$Z,13,0)</f>
        <v>#N/A</v>
      </c>
      <c r="S35" s="560"/>
      <c r="T35" s="315">
        <f>+$E$8</f>
        <v>0</v>
      </c>
      <c r="U35" s="316"/>
      <c r="V35" s="324"/>
      <c r="W35" s="335"/>
      <c r="X35" s="419" t="s">
        <v>241</v>
      </c>
      <c r="Y35" s="420"/>
      <c r="Z35" s="559" t="e">
        <f>+VLOOKUP(Z31,'4-5K-STR-LPC838'!$B:$Z,13,0)</f>
        <v>#N/A</v>
      </c>
      <c r="AA35" s="560"/>
      <c r="AB35" s="315">
        <f>+$E$8</f>
        <v>0</v>
      </c>
      <c r="AC35" s="316"/>
      <c r="AD35" s="324"/>
      <c r="AE35" s="419" t="s">
        <v>241</v>
      </c>
      <c r="AF35" s="420"/>
      <c r="AG35" s="559" t="e">
        <f>+VLOOKUP(AG31,'4-5K-STR-LPC838'!$B:$Z,13,0)</f>
        <v>#N/A</v>
      </c>
      <c r="AH35" s="560"/>
      <c r="AI35" s="315">
        <f>+$E$8</f>
        <v>0</v>
      </c>
      <c r="AJ35" s="316"/>
      <c r="AK35" s="324"/>
      <c r="AL35" s="335"/>
      <c r="AM35" s="419" t="s">
        <v>241</v>
      </c>
      <c r="AN35" s="420"/>
      <c r="AO35" s="559" t="e">
        <f>+VLOOKUP(AO31,'4-5K-STR-LPC838'!$B:$Z,13,0)</f>
        <v>#N/A</v>
      </c>
      <c r="AP35" s="560"/>
      <c r="AQ35" s="315">
        <f>+$E$8</f>
        <v>0</v>
      </c>
      <c r="AR35" s="316"/>
      <c r="AS35" s="324"/>
      <c r="AT35" s="419" t="s">
        <v>241</v>
      </c>
      <c r="AU35" s="420"/>
      <c r="AV35" s="559" t="e">
        <f>+VLOOKUP(AV31,'4-5K-STR-LPC838'!$B:$Z,13,0)</f>
        <v>#N/A</v>
      </c>
      <c r="AW35" s="560"/>
      <c r="AX35" s="315">
        <f>+$E$8</f>
        <v>0</v>
      </c>
      <c r="AY35" s="316"/>
      <c r="AZ35" s="324"/>
      <c r="BA35" s="335"/>
      <c r="BB35" s="419" t="s">
        <v>241</v>
      </c>
      <c r="BC35" s="420"/>
      <c r="BD35" s="559" t="e">
        <f>+VLOOKUP(BD31,'4-5K-STR-LPC838'!$B:$Z,13,0)</f>
        <v>#N/A</v>
      </c>
      <c r="BE35" s="560"/>
      <c r="BF35" s="315">
        <f>+$E$8</f>
        <v>0</v>
      </c>
      <c r="BG35" s="316"/>
      <c r="BH35" s="324"/>
      <c r="BI35" s="419" t="s">
        <v>241</v>
      </c>
      <c r="BJ35" s="420"/>
      <c r="BK35" s="559" t="e">
        <f>+VLOOKUP(BK31,'4-5K-STR-LPC838'!$B:$Z,13,0)</f>
        <v>#N/A</v>
      </c>
      <c r="BL35" s="560"/>
      <c r="BM35" s="315">
        <f>+$E$8</f>
        <v>0</v>
      </c>
      <c r="BN35" s="316"/>
      <c r="BO35" s="324"/>
      <c r="BP35" s="335"/>
      <c r="BQ35" s="419" t="s">
        <v>241</v>
      </c>
      <c r="BR35" s="420"/>
      <c r="BS35" s="559" t="e">
        <f>+VLOOKUP(BS31,'4-5K-STR-LPC838'!$B:$Z,13,0)</f>
        <v>#N/A</v>
      </c>
      <c r="BT35" s="560"/>
      <c r="BU35" s="315">
        <f>+$E$8</f>
        <v>0</v>
      </c>
      <c r="BV35" s="316"/>
      <c r="BW35" s="324"/>
      <c r="BX35" s="419" t="s">
        <v>241</v>
      </c>
      <c r="BY35" s="420"/>
      <c r="BZ35" s="559" t="e">
        <f>+VLOOKUP(BZ31,'4-5K-STR-LPC838'!$B:$Z,13,0)</f>
        <v>#N/A</v>
      </c>
      <c r="CA35" s="560"/>
      <c r="CB35" s="315">
        <f>+$E$8</f>
        <v>0</v>
      </c>
      <c r="CC35" s="316"/>
      <c r="CD35" s="324"/>
      <c r="CE35" s="335"/>
      <c r="CF35" s="419" t="s">
        <v>241</v>
      </c>
      <c r="CG35" s="420"/>
      <c r="CH35" s="559" t="e">
        <f>+VLOOKUP(CH31,'4-5K-STR-LPC838'!$B:$Z,13,0)</f>
        <v>#N/A</v>
      </c>
      <c r="CI35" s="560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"&amp;VLOOKUP(C31,'4-5K-STR-LPC838'!$B$17:$M$52,9,0)</f>
        <v>Số lớp: 12</v>
      </c>
      <c r="D36" s="338" t="str">
        <f>+"Khổ sơ đồ: "&amp;VLOOKUP(C31,'2-2J-CTRLI-LP1743'!$B:$Z,23,0)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"&amp;VLOOKUP(K31,'4-5K-STR-LPC838'!$B$17:$M$52,9,0)</f>
        <v>Số lớp: 12</v>
      </c>
      <c r="L36" s="338" t="str">
        <f>+"Khổ sơ đồ: "&amp;VLOOKUP(K31,'2-2J-CTRLI-LP1743'!$B:$Z,23,0)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"&amp;VLOOKUP(R31,'4-5K-STR-LPC838'!$B$17:$M$52,9,0)</f>
        <v>#N/A</v>
      </c>
      <c r="S36" s="338" t="e">
        <f>+"Khổ sơ đồ: "&amp;VLOOKUP(R31,'2-2J-CTRLI-LP1743'!$B:$Z,23,0)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"&amp;VLOOKUP(Z31,'4-5K-STR-LPC838'!$B$17:$M$52,9,0)</f>
        <v>#N/A</v>
      </c>
      <c r="AA36" s="338" t="e">
        <f>+"Khổ sơ đồ: "&amp;VLOOKUP(Z31,'2-2J-CTRLI-LP1743'!$B:$Z,23,0)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"&amp;VLOOKUP(AG31,'4-5K-STR-LPC838'!$B$17:$M$52,9,0)</f>
        <v>#N/A</v>
      </c>
      <c r="AH36" s="338" t="e">
        <f>+"Khổ sơ đồ: "&amp;VLOOKUP(AG31,'2-2J-CTRLI-LP1743'!$B:$Z,23,0)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"&amp;VLOOKUP(AO31,'2-2J-CTRLI-LP1743'!$B:$Z,9,0)</f>
        <v>#N/A</v>
      </c>
      <c r="AP36" s="338" t="e">
        <f>+"Khổ sơ đồ: "&amp;VLOOKUP(AO31,'2-2J-CTRLI-LP1743'!$B:$Z,23,0)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"&amp;VLOOKUP(AV31,'2-2J-CTRLI-LP1743'!$B:$Z,9,0)</f>
        <v>#N/A</v>
      </c>
      <c r="AW36" s="338" t="e">
        <f>+"Khổ sơ đồ: "&amp;VLOOKUP(AV31,'2-2J-CTRLI-LP1743'!$B:$Z,23,0)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"&amp;VLOOKUP(BD31,'2-2J-CTRLI-LP1743'!$B:$Z,9,0)</f>
        <v>#N/A</v>
      </c>
      <c r="BE36" s="338" t="e">
        <f>+"Khổ sơ đồ: "&amp;VLOOKUP(BD31,'2-2J-CTRLI-LP1743'!$B:$Z,23,0)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"&amp;VLOOKUP(BK31,'2-2J-CTRLI-LP1743'!$B:$Z,9,0)</f>
        <v>#N/A</v>
      </c>
      <c r="BL36" s="338" t="e">
        <f>+"Khổ sơ đồ: "&amp;VLOOKUP(BK31,'2-2J-CTRLI-LP1743'!$B:$Z,23,0)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"&amp;VLOOKUP(BS31,'2-2J-CTRLI-LP1743'!$B:$Z,9,0)</f>
        <v>#N/A</v>
      </c>
      <c r="BT36" s="338" t="e">
        <f>+"Khổ sơ đồ: "&amp;VLOOKUP(BS31,'2-2J-CTRLI-LP1743'!$B:$Z,23,0)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"&amp;VLOOKUP(BZ31,'2-2J-CTRLI-LP1743'!$B:$Z,9,0)</f>
        <v>#N/A</v>
      </c>
      <c r="CA36" s="338" t="e">
        <f>+"Khổ sơ đồ: "&amp;VLOOKUP(BZ31,'2-2J-CTRLI-LP1743'!$B:$Z,23,0)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"&amp;VLOOKUP(CH31,'2-2J-CTRLI-LP1743'!$B:$Z,9,0)</f>
        <v>#N/A</v>
      </c>
      <c r="CI36" s="338" t="e">
        <f>+"Khổ sơ đồ: "&amp;VLOOKUP(CH31,'2-2J-CTRLI-LP1743'!$B:$Z,23,0)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419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7" t="s">
        <v>247</v>
      </c>
      <c r="H38" s="352"/>
      <c r="I38" s="419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7" t="s">
        <v>247</v>
      </c>
      <c r="P38" s="419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7" t="s">
        <v>247</v>
      </c>
      <c r="W38" s="352"/>
      <c r="X38" s="419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7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7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7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7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7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7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7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7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7" t="s">
        <v>247</v>
      </c>
    </row>
    <row r="39" spans="1:90" s="356" customFormat="1" ht="99.75" customHeight="1">
      <c r="A39" s="353" t="s">
        <v>177</v>
      </c>
      <c r="B39" s="554" t="str">
        <f>"*"&amp;C31&amp;"-"&amp;MID(D34,1,LEN(D34)-2)&amp;"*"</f>
        <v>*722170-27 *</v>
      </c>
      <c r="C39" s="554"/>
      <c r="D39" s="421" t="s">
        <v>248</v>
      </c>
      <c r="E39" s="555" t="s">
        <v>249</v>
      </c>
      <c r="F39" s="556"/>
      <c r="G39" s="558"/>
      <c r="H39" s="355"/>
      <c r="I39" s="353" t="s">
        <v>177</v>
      </c>
      <c r="J39" s="554" t="str">
        <f>"*"&amp;K31&amp;"-"&amp;MID(L34,1,LEN(L34)-2)&amp;"*"</f>
        <v>*722180-33 *</v>
      </c>
      <c r="K39" s="554"/>
      <c r="L39" s="421" t="s">
        <v>248</v>
      </c>
      <c r="M39" s="555" t="s">
        <v>249</v>
      </c>
      <c r="N39" s="556"/>
      <c r="O39" s="558"/>
      <c r="P39" s="353" t="s">
        <v>177</v>
      </c>
      <c r="Q39" s="554" t="e">
        <f>"*"&amp;R31&amp;"-"&amp;MID(S34,1,LEN(S34)-2)&amp;"*"</f>
        <v>#N/A</v>
      </c>
      <c r="R39" s="554"/>
      <c r="S39" s="421" t="s">
        <v>248</v>
      </c>
      <c r="T39" s="555" t="s">
        <v>249</v>
      </c>
      <c r="U39" s="556"/>
      <c r="V39" s="558"/>
      <c r="W39" s="355"/>
      <c r="X39" s="353" t="s">
        <v>177</v>
      </c>
      <c r="Y39" s="554" t="e">
        <f>"*"&amp;Z31&amp;"-"&amp;MID(AA34,1,LEN(AA34)-2)&amp;"*"</f>
        <v>#N/A</v>
      </c>
      <c r="Z39" s="554"/>
      <c r="AA39" s="421" t="s">
        <v>248</v>
      </c>
      <c r="AB39" s="555" t="s">
        <v>249</v>
      </c>
      <c r="AC39" s="556"/>
      <c r="AD39" s="558"/>
      <c r="AE39" s="353" t="s">
        <v>177</v>
      </c>
      <c r="AF39" s="554" t="e">
        <f>"*"&amp;AG31&amp;"-"&amp;MID(AH34,1,LEN(AH34)-2)&amp;"*"</f>
        <v>#N/A</v>
      </c>
      <c r="AG39" s="554"/>
      <c r="AH39" s="421" t="s">
        <v>248</v>
      </c>
      <c r="AI39" s="555" t="s">
        <v>249</v>
      </c>
      <c r="AJ39" s="556"/>
      <c r="AK39" s="558"/>
      <c r="AL39" s="355"/>
      <c r="AM39" s="353" t="s">
        <v>177</v>
      </c>
      <c r="AN39" s="554" t="e">
        <f>"*"&amp;AO31&amp;"-"&amp;MID(AP34,1,LEN(AP34)-2)&amp;"*"</f>
        <v>#N/A</v>
      </c>
      <c r="AO39" s="554"/>
      <c r="AP39" s="421" t="s">
        <v>248</v>
      </c>
      <c r="AQ39" s="555" t="s">
        <v>249</v>
      </c>
      <c r="AR39" s="556"/>
      <c r="AS39" s="558"/>
      <c r="AT39" s="353" t="s">
        <v>177</v>
      </c>
      <c r="AU39" s="554" t="e">
        <f>"*"&amp;AV31&amp;"-"&amp;MID(AW34,1,LEN(AW34)-2)&amp;"*"</f>
        <v>#N/A</v>
      </c>
      <c r="AV39" s="554"/>
      <c r="AW39" s="421" t="s">
        <v>248</v>
      </c>
      <c r="AX39" s="555" t="s">
        <v>249</v>
      </c>
      <c r="AY39" s="556"/>
      <c r="AZ39" s="558"/>
      <c r="BA39" s="355"/>
      <c r="BB39" s="353" t="s">
        <v>177</v>
      </c>
      <c r="BC39" s="554" t="e">
        <f>"*"&amp;BD31&amp;"-"&amp;MID(BE34,1,LEN(BE34)-2)&amp;"*"</f>
        <v>#N/A</v>
      </c>
      <c r="BD39" s="554"/>
      <c r="BE39" s="421" t="s">
        <v>248</v>
      </c>
      <c r="BF39" s="555" t="s">
        <v>249</v>
      </c>
      <c r="BG39" s="556"/>
      <c r="BH39" s="558"/>
      <c r="BI39" s="353" t="s">
        <v>177</v>
      </c>
      <c r="BJ39" s="554" t="e">
        <f>"*"&amp;BK31&amp;"-"&amp;MID(BL34,1,LEN(BL34)-2)&amp;"*"</f>
        <v>#N/A</v>
      </c>
      <c r="BK39" s="554"/>
      <c r="BL39" s="421" t="s">
        <v>248</v>
      </c>
      <c r="BM39" s="555" t="s">
        <v>249</v>
      </c>
      <c r="BN39" s="556"/>
      <c r="BO39" s="558"/>
      <c r="BP39" s="355"/>
      <c r="BQ39" s="353" t="s">
        <v>177</v>
      </c>
      <c r="BR39" s="554" t="e">
        <f>"*"&amp;BS31&amp;"-"&amp;MID(BT34,1,LEN(BT34)-2)&amp;"*"</f>
        <v>#N/A</v>
      </c>
      <c r="BS39" s="554"/>
      <c r="BT39" s="421" t="s">
        <v>248</v>
      </c>
      <c r="BU39" s="555" t="s">
        <v>249</v>
      </c>
      <c r="BV39" s="556"/>
      <c r="BW39" s="558"/>
      <c r="BX39" s="353" t="s">
        <v>177</v>
      </c>
      <c r="BY39" s="554" t="e">
        <f>"*"&amp;BZ31&amp;"-"&amp;MID(CA34,1,LEN(CA34)-2)&amp;"*"</f>
        <v>#N/A</v>
      </c>
      <c r="BZ39" s="554"/>
      <c r="CA39" s="421" t="s">
        <v>248</v>
      </c>
      <c r="CB39" s="555" t="s">
        <v>249</v>
      </c>
      <c r="CC39" s="556"/>
      <c r="CD39" s="558"/>
      <c r="CE39" s="355"/>
      <c r="CF39" s="353" t="s">
        <v>177</v>
      </c>
      <c r="CG39" s="554" t="e">
        <f>"*"&amp;CH31&amp;"-"&amp;MID(CI34,1,LEN(CI34)-2)&amp;"*"</f>
        <v>#N/A</v>
      </c>
      <c r="CH39" s="554"/>
      <c r="CI39" s="421" t="s">
        <v>248</v>
      </c>
      <c r="CJ39" s="555" t="s">
        <v>249</v>
      </c>
      <c r="CK39" s="556"/>
      <c r="CL39" s="558"/>
    </row>
    <row r="40" spans="1:90" s="356" customFormat="1" ht="57.75" customHeight="1">
      <c r="A40" s="551" t="str">
        <f>+$A$13</f>
        <v>Không phải 100% cotton</v>
      </c>
      <c r="B40" s="552"/>
      <c r="C40" s="552"/>
      <c r="D40" s="552"/>
      <c r="E40" s="552"/>
      <c r="F40" s="552"/>
      <c r="G40" s="553"/>
      <c r="H40" s="418"/>
      <c r="I40" s="551" t="str">
        <f>+$A$13</f>
        <v>Không phải 100% cotton</v>
      </c>
      <c r="J40" s="552"/>
      <c r="K40" s="552"/>
      <c r="L40" s="552"/>
      <c r="M40" s="552"/>
      <c r="N40" s="552"/>
      <c r="O40" s="553"/>
      <c r="P40" s="551" t="str">
        <f>+$A$13</f>
        <v>Không phải 100% cotton</v>
      </c>
      <c r="Q40" s="552"/>
      <c r="R40" s="552"/>
      <c r="S40" s="552"/>
      <c r="T40" s="552"/>
      <c r="U40" s="552"/>
      <c r="V40" s="553"/>
      <c r="W40" s="418"/>
      <c r="X40" s="551" t="str">
        <f>+$A$13</f>
        <v>Không phải 100% cotton</v>
      </c>
      <c r="Y40" s="552"/>
      <c r="Z40" s="552"/>
      <c r="AA40" s="552"/>
      <c r="AB40" s="552"/>
      <c r="AC40" s="552"/>
      <c r="AD40" s="553"/>
      <c r="AE40" s="551" t="str">
        <f>+$A$13</f>
        <v>Không phải 100% cotton</v>
      </c>
      <c r="AF40" s="552"/>
      <c r="AG40" s="552"/>
      <c r="AH40" s="552"/>
      <c r="AI40" s="552"/>
      <c r="AJ40" s="552"/>
      <c r="AK40" s="553"/>
      <c r="AL40" s="418"/>
      <c r="AM40" s="551" t="str">
        <f>+$A$13</f>
        <v>Không phải 100% cotton</v>
      </c>
      <c r="AN40" s="552"/>
      <c r="AO40" s="552"/>
      <c r="AP40" s="552"/>
      <c r="AQ40" s="552"/>
      <c r="AR40" s="552"/>
      <c r="AS40" s="553"/>
      <c r="AT40" s="551" t="str">
        <f>+$A$13</f>
        <v>Không phải 100% cotton</v>
      </c>
      <c r="AU40" s="552"/>
      <c r="AV40" s="552"/>
      <c r="AW40" s="552"/>
      <c r="AX40" s="552"/>
      <c r="AY40" s="552"/>
      <c r="AZ40" s="553"/>
      <c r="BA40" s="418"/>
      <c r="BB40" s="551" t="str">
        <f>+$A$13</f>
        <v>Không phải 100% cotton</v>
      </c>
      <c r="BC40" s="552"/>
      <c r="BD40" s="552"/>
      <c r="BE40" s="552"/>
      <c r="BF40" s="552"/>
      <c r="BG40" s="552"/>
      <c r="BH40" s="553"/>
      <c r="BI40" s="551" t="str">
        <f>+$A$13</f>
        <v>Không phải 100% cotton</v>
      </c>
      <c r="BJ40" s="552"/>
      <c r="BK40" s="552"/>
      <c r="BL40" s="552"/>
      <c r="BM40" s="552"/>
      <c r="BN40" s="552"/>
      <c r="BO40" s="553"/>
      <c r="BP40" s="418"/>
      <c r="BQ40" s="551" t="str">
        <f>+$A$13</f>
        <v>Không phải 100% cotton</v>
      </c>
      <c r="BR40" s="552"/>
      <c r="BS40" s="552"/>
      <c r="BT40" s="552"/>
      <c r="BU40" s="552"/>
      <c r="BV40" s="552"/>
      <c r="BW40" s="553"/>
      <c r="BX40" s="551" t="str">
        <f>+$A$13</f>
        <v>Không phải 100% cotton</v>
      </c>
      <c r="BY40" s="552"/>
      <c r="BZ40" s="552"/>
      <c r="CA40" s="552"/>
      <c r="CB40" s="552"/>
      <c r="CC40" s="552"/>
      <c r="CD40" s="553"/>
      <c r="CE40" s="418"/>
      <c r="CF40" s="551" t="str">
        <f>+$A$13</f>
        <v>Không phải 100% cotton</v>
      </c>
      <c r="CG40" s="552"/>
      <c r="CH40" s="552"/>
      <c r="CI40" s="552"/>
      <c r="CJ40" s="552"/>
      <c r="CK40" s="552"/>
      <c r="CL40" s="553"/>
    </row>
  </sheetData>
  <mergeCells count="468">
    <mergeCell ref="BX40:CD40"/>
    <mergeCell ref="CF40:CL40"/>
    <mergeCell ref="BZ35:CA35"/>
    <mergeCell ref="CH35:CI35"/>
    <mergeCell ref="CD38:CD39"/>
    <mergeCell ref="CL38:CL39"/>
    <mergeCell ref="BY39:BZ39"/>
    <mergeCell ref="CB39:CC39"/>
    <mergeCell ref="CG39:CH39"/>
    <mergeCell ref="CJ39:CK39"/>
    <mergeCell ref="BX32:BY32"/>
    <mergeCell ref="CF32:CG32"/>
    <mergeCell ref="BX33:BY33"/>
    <mergeCell ref="CF33:CG33"/>
    <mergeCell ref="BX34:BY34"/>
    <mergeCell ref="CF34:CG34"/>
    <mergeCell ref="BZ29:CA29"/>
    <mergeCell ref="CH29:CI29"/>
    <mergeCell ref="BZ30:CA30"/>
    <mergeCell ref="CH30:CI30"/>
    <mergeCell ref="BZ31:CA31"/>
    <mergeCell ref="CH31:CI31"/>
    <mergeCell ref="BX27:CD27"/>
    <mergeCell ref="CF27:CL27"/>
    <mergeCell ref="BX28:BY28"/>
    <mergeCell ref="BZ28:CB28"/>
    <mergeCell ref="CF28:CG28"/>
    <mergeCell ref="CH28:CJ28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19:BY19"/>
    <mergeCell ref="CF19:CG19"/>
    <mergeCell ref="BX20:BY20"/>
    <mergeCell ref="CF20:CG20"/>
    <mergeCell ref="BX21:BY21"/>
    <mergeCell ref="CF21:CG21"/>
    <mergeCell ref="BZ16:CA16"/>
    <mergeCell ref="CH16:CI16"/>
    <mergeCell ref="BZ17:CA17"/>
    <mergeCell ref="CH17:CI17"/>
    <mergeCell ref="BZ18:CA18"/>
    <mergeCell ref="CH18:CI18"/>
    <mergeCell ref="CF13:CL13"/>
    <mergeCell ref="BX15:BY15"/>
    <mergeCell ref="BZ15:CB15"/>
    <mergeCell ref="CF15:CG15"/>
    <mergeCell ref="CH15:CJ15"/>
    <mergeCell ref="CD11:CD12"/>
    <mergeCell ref="CL11:CL12"/>
    <mergeCell ref="BY12:BZ12"/>
    <mergeCell ref="CB12:CC12"/>
    <mergeCell ref="CG12:CH12"/>
    <mergeCell ref="CJ12:CK12"/>
    <mergeCell ref="BX1:BY1"/>
    <mergeCell ref="BZ1:CB1"/>
    <mergeCell ref="CF1:CG1"/>
    <mergeCell ref="CH1:CJ1"/>
    <mergeCell ref="BZ2:CA2"/>
    <mergeCell ref="CH2:CI2"/>
    <mergeCell ref="BM39:BN39"/>
    <mergeCell ref="BR39:BS39"/>
    <mergeCell ref="BU39:BV39"/>
    <mergeCell ref="BS22:BT22"/>
    <mergeCell ref="BS8:BT8"/>
    <mergeCell ref="BX6:BY6"/>
    <mergeCell ref="CF6:CG6"/>
    <mergeCell ref="BX7:BY7"/>
    <mergeCell ref="CF7:CG7"/>
    <mergeCell ref="BZ8:CA8"/>
    <mergeCell ref="CH8:CI8"/>
    <mergeCell ref="BZ3:CA3"/>
    <mergeCell ref="CH3:CI3"/>
    <mergeCell ref="BZ4:CA4"/>
    <mergeCell ref="CH4:CI4"/>
    <mergeCell ref="BX5:BY5"/>
    <mergeCell ref="CF5:CG5"/>
    <mergeCell ref="BX13:CD13"/>
    <mergeCell ref="AT40:AZ40"/>
    <mergeCell ref="BB40:BH40"/>
    <mergeCell ref="BI40:BO40"/>
    <mergeCell ref="BQ40:BW40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AT34:AU34"/>
    <mergeCell ref="BB34:BC34"/>
    <mergeCell ref="BI34:BJ34"/>
    <mergeCell ref="BQ34:BR34"/>
    <mergeCell ref="AV35:AW35"/>
    <mergeCell ref="BD35:BE35"/>
    <mergeCell ref="BK35:BL35"/>
    <mergeCell ref="AT32:AU32"/>
    <mergeCell ref="BB32:BC32"/>
    <mergeCell ref="BI32:BJ32"/>
    <mergeCell ref="BQ32:BR32"/>
    <mergeCell ref="AT33:AU33"/>
    <mergeCell ref="BB33:BC33"/>
    <mergeCell ref="BI33:BJ33"/>
    <mergeCell ref="BQ33:BR33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Q28:BR28"/>
    <mergeCell ref="BS28:BU28"/>
    <mergeCell ref="AV29:AW29"/>
    <mergeCell ref="BD29:BE29"/>
    <mergeCell ref="BK29:BL29"/>
    <mergeCell ref="BS29:BT29"/>
    <mergeCell ref="AT28:AU28"/>
    <mergeCell ref="AV28:AX28"/>
    <mergeCell ref="BB28:BC28"/>
    <mergeCell ref="BD28:BF28"/>
    <mergeCell ref="BI28:BJ28"/>
    <mergeCell ref="BK28:BM28"/>
    <mergeCell ref="BM26:BN26"/>
    <mergeCell ref="BR26:BS26"/>
    <mergeCell ref="BU26:BV26"/>
    <mergeCell ref="AT27:AZ27"/>
    <mergeCell ref="BB27:BH27"/>
    <mergeCell ref="BI27:BO27"/>
    <mergeCell ref="BQ27:BW27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AT21:AU21"/>
    <mergeCell ref="BB21:BC21"/>
    <mergeCell ref="BI21:BJ21"/>
    <mergeCell ref="BQ21:BR21"/>
    <mergeCell ref="AV22:AW22"/>
    <mergeCell ref="BD22:BE22"/>
    <mergeCell ref="BK22:BL22"/>
    <mergeCell ref="AT19:AU19"/>
    <mergeCell ref="BB19:BC19"/>
    <mergeCell ref="BI19:BJ19"/>
    <mergeCell ref="BQ19:BR19"/>
    <mergeCell ref="AT20:AU20"/>
    <mergeCell ref="BB20:BC20"/>
    <mergeCell ref="BI20:BJ20"/>
    <mergeCell ref="BQ20:BR20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Q15:BR15"/>
    <mergeCell ref="BS15:BU15"/>
    <mergeCell ref="AV16:AW16"/>
    <mergeCell ref="BD16:BE16"/>
    <mergeCell ref="BK16:BL16"/>
    <mergeCell ref="BS16:BT16"/>
    <mergeCell ref="AT15:AU15"/>
    <mergeCell ref="AV15:AX15"/>
    <mergeCell ref="BB15:BC15"/>
    <mergeCell ref="BD15:BF15"/>
    <mergeCell ref="BI15:BJ15"/>
    <mergeCell ref="BK15:BM15"/>
    <mergeCell ref="BM12:BN12"/>
    <mergeCell ref="BR12:BS12"/>
    <mergeCell ref="BU12:BV12"/>
    <mergeCell ref="AT13:AZ13"/>
    <mergeCell ref="BB13:BH13"/>
    <mergeCell ref="BI13:BO13"/>
    <mergeCell ref="BQ13:BW13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AT7:AU7"/>
    <mergeCell ref="BB7:BC7"/>
    <mergeCell ref="BI7:BJ7"/>
    <mergeCell ref="BQ7:BR7"/>
    <mergeCell ref="AV8:AW8"/>
    <mergeCell ref="BD8:BE8"/>
    <mergeCell ref="BK8:BL8"/>
    <mergeCell ref="BI5:BJ5"/>
    <mergeCell ref="BQ5:BR5"/>
    <mergeCell ref="AT6:AU6"/>
    <mergeCell ref="BB6:BC6"/>
    <mergeCell ref="BI6:BJ6"/>
    <mergeCell ref="BQ6:BR6"/>
    <mergeCell ref="BK3:BL3"/>
    <mergeCell ref="BS3:BT3"/>
    <mergeCell ref="AV4:AW4"/>
    <mergeCell ref="BD4:BE4"/>
    <mergeCell ref="BK4:BL4"/>
    <mergeCell ref="BS4:BT4"/>
    <mergeCell ref="BI1:BJ1"/>
    <mergeCell ref="BK1:BM1"/>
    <mergeCell ref="BQ1:BR1"/>
    <mergeCell ref="BS1:BU1"/>
    <mergeCell ref="AV2:AW2"/>
    <mergeCell ref="BD2:BE2"/>
    <mergeCell ref="BK2:BL2"/>
    <mergeCell ref="BS2:BT2"/>
    <mergeCell ref="AE40:AK40"/>
    <mergeCell ref="AM40:AS40"/>
    <mergeCell ref="AT1:AU1"/>
    <mergeCell ref="AV1:AX1"/>
    <mergeCell ref="BB1:BC1"/>
    <mergeCell ref="BD1:BF1"/>
    <mergeCell ref="AV3:AW3"/>
    <mergeCell ref="BD3:BE3"/>
    <mergeCell ref="AT5:AU5"/>
    <mergeCell ref="BB5:BC5"/>
    <mergeCell ref="AG35:AH35"/>
    <mergeCell ref="AO35:AP35"/>
    <mergeCell ref="AK38:AK39"/>
    <mergeCell ref="AS38:AS39"/>
    <mergeCell ref="AF39:AG39"/>
    <mergeCell ref="AI39:AJ39"/>
    <mergeCell ref="AN39:AO39"/>
    <mergeCell ref="AQ39:AR39"/>
    <mergeCell ref="AE32:AF32"/>
    <mergeCell ref="AM32:AN32"/>
    <mergeCell ref="AE33:AF33"/>
    <mergeCell ref="AM33:AN33"/>
    <mergeCell ref="AE34:AF34"/>
    <mergeCell ref="AM34:AN34"/>
    <mergeCell ref="AG29:AH29"/>
    <mergeCell ref="AO29:AP29"/>
    <mergeCell ref="AG30:AH30"/>
    <mergeCell ref="AO30:AP30"/>
    <mergeCell ref="AG31:AH31"/>
    <mergeCell ref="AO31:AP31"/>
    <mergeCell ref="AE27:AK27"/>
    <mergeCell ref="AM27:AS27"/>
    <mergeCell ref="AE28:AF28"/>
    <mergeCell ref="AG28:AI28"/>
    <mergeCell ref="AM28:AN28"/>
    <mergeCell ref="AO28:AQ28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E19:AF19"/>
    <mergeCell ref="AM19:AN19"/>
    <mergeCell ref="AE20:AF20"/>
    <mergeCell ref="AM20:AN20"/>
    <mergeCell ref="AE21:AF21"/>
    <mergeCell ref="AM21:AN21"/>
    <mergeCell ref="AG16:AH16"/>
    <mergeCell ref="AO16:AP16"/>
    <mergeCell ref="AG17:AH17"/>
    <mergeCell ref="AO17:AP17"/>
    <mergeCell ref="AG18:AH18"/>
    <mergeCell ref="AO18:AP18"/>
    <mergeCell ref="AE13:AK13"/>
    <mergeCell ref="AM13:AS13"/>
    <mergeCell ref="AE15:AF15"/>
    <mergeCell ref="AG15:AI15"/>
    <mergeCell ref="AM15:AN15"/>
    <mergeCell ref="AO15:AQ15"/>
    <mergeCell ref="AK11:AK12"/>
    <mergeCell ref="AS11:AS12"/>
    <mergeCell ref="AF12:AG12"/>
    <mergeCell ref="AI12:AJ12"/>
    <mergeCell ref="AN12:AO12"/>
    <mergeCell ref="AQ12:AR12"/>
    <mergeCell ref="AE6:AF6"/>
    <mergeCell ref="AM6:AN6"/>
    <mergeCell ref="AE7:AF7"/>
    <mergeCell ref="AM7:AN7"/>
    <mergeCell ref="AG8:AH8"/>
    <mergeCell ref="AO8:AP8"/>
    <mergeCell ref="AG3:AH3"/>
    <mergeCell ref="AO3:AP3"/>
    <mergeCell ref="AG4:AH4"/>
    <mergeCell ref="AO4:AP4"/>
    <mergeCell ref="AE5:AF5"/>
    <mergeCell ref="AM5:AN5"/>
    <mergeCell ref="AE1:AF1"/>
    <mergeCell ref="AG1:AI1"/>
    <mergeCell ref="AM1:AN1"/>
    <mergeCell ref="AO1:AQ1"/>
    <mergeCell ref="AG2:AH2"/>
    <mergeCell ref="AO2:AP2"/>
    <mergeCell ref="T39:U39"/>
    <mergeCell ref="Y39:Z39"/>
    <mergeCell ref="AB39:AC39"/>
    <mergeCell ref="A40:G40"/>
    <mergeCell ref="I40:O40"/>
    <mergeCell ref="P40:V40"/>
    <mergeCell ref="X40:AD40"/>
    <mergeCell ref="Z35:AA35"/>
    <mergeCell ref="G38:G39"/>
    <mergeCell ref="O38:O39"/>
    <mergeCell ref="V38:V39"/>
    <mergeCell ref="AD38:AD39"/>
    <mergeCell ref="B39:C39"/>
    <mergeCell ref="E39:F39"/>
    <mergeCell ref="J39:K39"/>
    <mergeCell ref="M39:N39"/>
    <mergeCell ref="Q39:R39"/>
    <mergeCell ref="A34:B34"/>
    <mergeCell ref="I34:J34"/>
    <mergeCell ref="P34:Q34"/>
    <mergeCell ref="X34:Y34"/>
    <mergeCell ref="C35:D35"/>
    <mergeCell ref="K35:L35"/>
    <mergeCell ref="R35:S35"/>
    <mergeCell ref="A32:B32"/>
    <mergeCell ref="I32:J32"/>
    <mergeCell ref="P32:Q32"/>
    <mergeCell ref="X32:Y32"/>
    <mergeCell ref="A33:B33"/>
    <mergeCell ref="I33:J33"/>
    <mergeCell ref="P33:Q33"/>
    <mergeCell ref="X33:Y33"/>
    <mergeCell ref="C30:D30"/>
    <mergeCell ref="K30:L30"/>
    <mergeCell ref="R30:S30"/>
    <mergeCell ref="Z30:AA30"/>
    <mergeCell ref="C31:D31"/>
    <mergeCell ref="K31:L31"/>
    <mergeCell ref="R31:S31"/>
    <mergeCell ref="Z31:AA31"/>
    <mergeCell ref="X28:Y28"/>
    <mergeCell ref="Z28:AB28"/>
    <mergeCell ref="C29:D29"/>
    <mergeCell ref="K29:L29"/>
    <mergeCell ref="R29:S29"/>
    <mergeCell ref="Z29:AA29"/>
    <mergeCell ref="A28:B28"/>
    <mergeCell ref="C28:E28"/>
    <mergeCell ref="I28:J28"/>
    <mergeCell ref="K28:M28"/>
    <mergeCell ref="P28:Q28"/>
    <mergeCell ref="R28:T28"/>
    <mergeCell ref="T26:U26"/>
    <mergeCell ref="Y26:Z26"/>
    <mergeCell ref="AB26:AC26"/>
    <mergeCell ref="A27:G27"/>
    <mergeCell ref="I27:O27"/>
    <mergeCell ref="P27:V27"/>
    <mergeCell ref="X27:AD27"/>
    <mergeCell ref="Z22:AA22"/>
    <mergeCell ref="G25:G26"/>
    <mergeCell ref="O25:O26"/>
    <mergeCell ref="V25:V26"/>
    <mergeCell ref="AD25:AD26"/>
    <mergeCell ref="B26:C26"/>
    <mergeCell ref="E26:F26"/>
    <mergeCell ref="J26:K26"/>
    <mergeCell ref="M26:N26"/>
    <mergeCell ref="Q26:R26"/>
    <mergeCell ref="A21:B21"/>
    <mergeCell ref="I21:J21"/>
    <mergeCell ref="P21:Q21"/>
    <mergeCell ref="X21:Y21"/>
    <mergeCell ref="C22:D22"/>
    <mergeCell ref="K22:L22"/>
    <mergeCell ref="R22:S22"/>
    <mergeCell ref="A19:B19"/>
    <mergeCell ref="I19:J19"/>
    <mergeCell ref="P19:Q19"/>
    <mergeCell ref="X19:Y19"/>
    <mergeCell ref="A20:B20"/>
    <mergeCell ref="I20:J20"/>
    <mergeCell ref="P20:Q20"/>
    <mergeCell ref="X20:Y20"/>
    <mergeCell ref="C17:D17"/>
    <mergeCell ref="K17:L17"/>
    <mergeCell ref="R17:S17"/>
    <mergeCell ref="Z17:AA17"/>
    <mergeCell ref="C18:D18"/>
    <mergeCell ref="K18:L18"/>
    <mergeCell ref="R18:S18"/>
    <mergeCell ref="Z18:AA18"/>
    <mergeCell ref="X15:Y15"/>
    <mergeCell ref="Z15:AB15"/>
    <mergeCell ref="C16:D16"/>
    <mergeCell ref="K16:L16"/>
    <mergeCell ref="R16:S16"/>
    <mergeCell ref="Z16:AA16"/>
    <mergeCell ref="A15:B15"/>
    <mergeCell ref="C15:E15"/>
    <mergeCell ref="I15:J15"/>
    <mergeCell ref="K15:M15"/>
    <mergeCell ref="P15:Q15"/>
    <mergeCell ref="R15:T15"/>
    <mergeCell ref="T12:U12"/>
    <mergeCell ref="Y12:Z12"/>
    <mergeCell ref="AB12:AC12"/>
    <mergeCell ref="A13:G13"/>
    <mergeCell ref="I13:O13"/>
    <mergeCell ref="P13:V13"/>
    <mergeCell ref="X13:AD13"/>
    <mergeCell ref="Z8:AA8"/>
    <mergeCell ref="G11:G12"/>
    <mergeCell ref="O11:O12"/>
    <mergeCell ref="V11:V12"/>
    <mergeCell ref="AD11:AD12"/>
    <mergeCell ref="B12:C12"/>
    <mergeCell ref="E12:F12"/>
    <mergeCell ref="J12:K12"/>
    <mergeCell ref="M12:N12"/>
    <mergeCell ref="Q12:R12"/>
    <mergeCell ref="A7:B7"/>
    <mergeCell ref="I7:J7"/>
    <mergeCell ref="P7:Q7"/>
    <mergeCell ref="X7:Y7"/>
    <mergeCell ref="C8:D8"/>
    <mergeCell ref="K8:L8"/>
    <mergeCell ref="R8:S8"/>
    <mergeCell ref="A5:B5"/>
    <mergeCell ref="I5:J5"/>
    <mergeCell ref="P5:Q5"/>
    <mergeCell ref="X5:Y5"/>
    <mergeCell ref="A6:B6"/>
    <mergeCell ref="I6:J6"/>
    <mergeCell ref="P6:Q6"/>
    <mergeCell ref="X6:Y6"/>
    <mergeCell ref="Z3:AA3"/>
    <mergeCell ref="C4:D4"/>
    <mergeCell ref="K4:L4"/>
    <mergeCell ref="R4:S4"/>
    <mergeCell ref="Z4:AA4"/>
    <mergeCell ref="X1:Y1"/>
    <mergeCell ref="Z1:AB1"/>
    <mergeCell ref="C2:D2"/>
    <mergeCell ref="K2:L2"/>
    <mergeCell ref="R2:S2"/>
    <mergeCell ref="Z2:AA2"/>
    <mergeCell ref="A1:B1"/>
    <mergeCell ref="C1:E1"/>
    <mergeCell ref="I1:J1"/>
    <mergeCell ref="K1:M1"/>
    <mergeCell ref="P1:Q1"/>
    <mergeCell ref="R1:T1"/>
    <mergeCell ref="C3:D3"/>
    <mergeCell ref="K3:L3"/>
    <mergeCell ref="R3:S3"/>
  </mergeCells>
  <conditionalFormatting sqref="C4:D4">
    <cfRule type="expression" dxfId="213" priority="11">
      <formula>C4&gt;0</formula>
    </cfRule>
  </conditionalFormatting>
  <conditionalFormatting sqref="C18:D18 K18:L18 R18:S18 Z18:AA18 Z4:AA4 R4:S4 K4:L4">
    <cfRule type="expression" dxfId="212" priority="10">
      <formula>C4&gt;0</formula>
    </cfRule>
  </conditionalFormatting>
  <conditionalFormatting sqref="Z31:AA31 R31:S31 K31:L31 C31:D31">
    <cfRule type="expression" dxfId="211" priority="9">
      <formula>C31&gt;0</formula>
    </cfRule>
  </conditionalFormatting>
  <conditionalFormatting sqref="AG18:AH18 AO18:AP18 AO4:AP4 AG4:AH4">
    <cfRule type="expression" dxfId="210" priority="8">
      <formula>AG4&gt;0</formula>
    </cfRule>
  </conditionalFormatting>
  <conditionalFormatting sqref="AO31:AP31 AG31:AH31">
    <cfRule type="expression" dxfId="209" priority="7">
      <formula>AG31&gt;0</formula>
    </cfRule>
  </conditionalFormatting>
  <conditionalFormatting sqref="AV18:AW18 BD18:BE18 BD4:BE4 AV4:AW4">
    <cfRule type="expression" dxfId="208" priority="6">
      <formula>AV4&gt;0</formula>
    </cfRule>
  </conditionalFormatting>
  <conditionalFormatting sqref="BD31:BE31 AV31:AW31">
    <cfRule type="expression" dxfId="207" priority="5">
      <formula>AV31&gt;0</formula>
    </cfRule>
  </conditionalFormatting>
  <conditionalFormatting sqref="BK18:BL18 BS18:BT18 BS4:BT4 BK4:BL4">
    <cfRule type="expression" dxfId="206" priority="4">
      <formula>BK4&gt;0</formula>
    </cfRule>
  </conditionalFormatting>
  <conditionalFormatting sqref="BS31:BT31 BK31:BL31">
    <cfRule type="expression" dxfId="205" priority="3">
      <formula>BK31&gt;0</formula>
    </cfRule>
  </conditionalFormatting>
  <conditionalFormatting sqref="BZ18:CA18 CH18:CI18 CH4:CI4 BZ4:CA4">
    <cfRule type="expression" dxfId="204" priority="2">
      <formula>BZ4&gt;0</formula>
    </cfRule>
  </conditionalFormatting>
  <conditionalFormatting sqref="CH31:CI31 BZ31:CA31">
    <cfRule type="expression" dxfId="203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308F-DC7C-4371-A568-3C66A12F4EF8}">
  <sheetPr codeName="Sheet21"/>
  <dimension ref="A1:CP40"/>
  <sheetViews>
    <sheetView showGridLines="0" view="pageBreakPreview" zoomScale="10" zoomScaleNormal="100" zoomScaleSheetLayoutView="10" workbookViewId="0">
      <selection activeCell="AS108" sqref="AS108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4" s="305" customFormat="1" ht="48.75" customHeight="1">
      <c r="A1" s="568"/>
      <c r="B1" s="569"/>
      <c r="C1" s="551" t="s">
        <v>228</v>
      </c>
      <c r="D1" s="552"/>
      <c r="E1" s="553"/>
      <c r="F1" s="302" t="s">
        <v>229</v>
      </c>
      <c r="G1" s="303"/>
      <c r="H1" s="304"/>
      <c r="I1" s="568"/>
      <c r="J1" s="569"/>
      <c r="K1" s="551" t="s">
        <v>228</v>
      </c>
      <c r="L1" s="552"/>
      <c r="M1" s="553"/>
      <c r="N1" s="302" t="s">
        <v>229</v>
      </c>
      <c r="O1" s="303"/>
      <c r="P1" s="568"/>
      <c r="Q1" s="569"/>
      <c r="R1" s="551" t="s">
        <v>228</v>
      </c>
      <c r="S1" s="552"/>
      <c r="T1" s="553"/>
      <c r="U1" s="302" t="s">
        <v>229</v>
      </c>
      <c r="V1" s="303"/>
      <c r="W1" s="304"/>
      <c r="X1" s="568"/>
      <c r="Y1" s="569"/>
      <c r="Z1" s="551" t="s">
        <v>228</v>
      </c>
      <c r="AA1" s="552"/>
      <c r="AB1" s="553"/>
      <c r="AC1" s="302" t="s">
        <v>229</v>
      </c>
      <c r="AD1" s="303"/>
      <c r="AE1" s="568"/>
      <c r="AF1" s="569"/>
      <c r="AG1" s="551" t="s">
        <v>228</v>
      </c>
      <c r="AH1" s="552"/>
      <c r="AI1" s="553"/>
      <c r="AJ1" s="302" t="s">
        <v>229</v>
      </c>
      <c r="AK1" s="303"/>
      <c r="AL1" s="304"/>
      <c r="AM1" s="568"/>
      <c r="AN1" s="569"/>
      <c r="AO1" s="551" t="s">
        <v>228</v>
      </c>
      <c r="AP1" s="552"/>
      <c r="AQ1" s="553"/>
      <c r="AR1" s="302" t="s">
        <v>229</v>
      </c>
      <c r="AS1" s="303"/>
      <c r="AT1" s="568"/>
      <c r="AU1" s="569"/>
      <c r="AV1" s="551" t="s">
        <v>228</v>
      </c>
      <c r="AW1" s="552"/>
      <c r="AX1" s="553"/>
      <c r="AY1" s="302" t="s">
        <v>229</v>
      </c>
      <c r="AZ1" s="303"/>
      <c r="BA1" s="304"/>
      <c r="BB1" s="568"/>
      <c r="BC1" s="569"/>
      <c r="BD1" s="551" t="s">
        <v>228</v>
      </c>
      <c r="BE1" s="552"/>
      <c r="BF1" s="553"/>
      <c r="BG1" s="302" t="s">
        <v>229</v>
      </c>
      <c r="BH1" s="303"/>
      <c r="BI1" s="568"/>
      <c r="BJ1" s="569"/>
      <c r="BK1" s="551" t="s">
        <v>228</v>
      </c>
      <c r="BL1" s="552"/>
      <c r="BM1" s="553"/>
      <c r="BN1" s="302" t="s">
        <v>229</v>
      </c>
      <c r="BO1" s="303"/>
      <c r="BP1" s="304"/>
      <c r="BQ1" s="568"/>
      <c r="BR1" s="569"/>
      <c r="BS1" s="551" t="s">
        <v>228</v>
      </c>
      <c r="BT1" s="552"/>
      <c r="BU1" s="553"/>
      <c r="BV1" s="302" t="s">
        <v>229</v>
      </c>
      <c r="BW1" s="303"/>
      <c r="BX1" s="568"/>
      <c r="BY1" s="569"/>
      <c r="BZ1" s="551" t="s">
        <v>228</v>
      </c>
      <c r="CA1" s="552"/>
      <c r="CB1" s="553"/>
      <c r="CC1" s="302" t="s">
        <v>229</v>
      </c>
      <c r="CD1" s="303"/>
      <c r="CE1" s="304"/>
      <c r="CF1" s="568"/>
      <c r="CG1" s="569"/>
      <c r="CH1" s="551" t="s">
        <v>228</v>
      </c>
      <c r="CI1" s="552"/>
      <c r="CJ1" s="553"/>
      <c r="CK1" s="302" t="s">
        <v>229</v>
      </c>
      <c r="CL1" s="303"/>
    </row>
    <row r="2" spans="1:94" ht="129.75" customHeight="1">
      <c r="A2" s="306" t="s">
        <v>230</v>
      </c>
      <c r="B2" s="307">
        <v>1</v>
      </c>
      <c r="C2" s="566" t="str">
        <f>+"Pattern: "&amp;'1-1Y-2H-3N-BK-CTR-CUP-PRA680'!$L$7&amp;"/ mnf.-color: "&amp;VLOOKUP('KO-IN-TEM-CUPL'!C4:D4,'1-1Y-2H-3N-BK-CTR-CUP-PRA680'!$B:$Z,7,0)&amp;CHAR(10)&amp;"Chi tiết: "&amp;'3-3R-CUPLI-CK4W75'!$V$8&amp;"*"&amp;'3-3R-CUPLI-CK4W75'!$W$8</f>
        <v>Pattern: DF3385S/ mnf.-color: NB3385-XBK
Chi tiết: CUPLI*2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"&amp;VLOOKUP('KO-IN-TEM-CUPL'!K4:L4,'1-1Y-2H-3N-BK-CTR-CUP-PRA680'!$B:$Z,7,0)&amp;CHAR(10)&amp;"Chi tiết: "&amp;'3-3R-CUPLI-CK4W75'!$V$8&amp;"*"&amp;'3-3R-CUPLI-CK4W75'!$W$8</f>
        <v>Pattern: DF3385S/ mnf.-color: NB3385-XBK
Chi tiết: CUPLI*2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"&amp;VLOOKUP('KO-IN-TEM-CUPL'!R4:S4,'1-1Y-2H-3N-BK-CTR-CUP-PRA680'!$B:$Z,7,0)&amp;CHAR(10)&amp;"Chi tiết: "&amp;'3-3R-CUPLI-CK4W75'!$V$8&amp;"*"&amp;'3-3R-CUPLI-CK4W75'!$W$8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"&amp;VLOOKUP('KO-IN-TEM-CUPL'!Z4:AA4,'1-1Y-2H-3N-BK-CTR-CUP-PRA680'!$B:$Z,7,0)&amp;CHAR(10)&amp;"Chi tiết: "&amp;'3-3R-CUPLI-CK4W75'!$V$8&amp;"*"&amp;'3-3R-CUPLI-CK4W75'!$W$8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"&amp;VLOOKUP('KO-IN-TEM-CUPL'!AG4:AH4,'1-1Y-2H-3N-BK-CTR-CUP-PRA680'!$B:$Z,7,0)&amp;CHAR(10)&amp;"Chi tiết: "&amp;'3-3R-CUPLI-CK4W75'!$V$8&amp;"*"&amp;'3-3R-CUPLI-CK4W75'!$W$8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"&amp;VLOOKUP('KO-IN-TEM-CUPL'!AO4:AP4,'1-1Y-2H-3N-BK-CTR-CUP-PRA680'!$B:$Z,7,0)&amp;CHAR(10)&amp;"Chi tiết: "&amp;'3-3R-CUPLI-CK4W75'!$V$8&amp;"*"&amp;'3-3R-CUPLI-CK4W75'!$W$8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"&amp;VLOOKUP('KO-IN-TEM-CUPL'!AV4:AW4,'1-1Y-2H-3N-BK-CTR-CUP-PRA680'!$B:$Z,7,0)&amp;CHAR(10)&amp;"Chi tiết: "&amp;'3-3R-CUPLI-CK4W75'!$V$8&amp;"*"&amp;'3-3R-CUPLI-CK4W75'!$W$8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"&amp;VLOOKUP('KO-IN-TEM-CUPL'!BD4:BE4,'1-1Y-2H-3N-BK-CTR-CUP-PRA680'!$B:$Z,7,0)&amp;CHAR(10)&amp;"Chi tiết: "&amp;'3-3R-CUPLI-CK4W75'!$V$8&amp;"*"&amp;'3-3R-CUPLI-CK4W75'!$W$8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"&amp;VLOOKUP('KO-IN-TEM-CUPL'!BK4:BL4,'1-1Y-2H-3N-BK-CTR-CUP-PRA680'!$B:$Z,7,0)&amp;CHAR(10)&amp;"Chi tiết: "&amp;'3-3R-CUPLI-CK4W75'!$V$8&amp;"*"&amp;'3-3R-CUPLI-CK4W75'!$W$8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"&amp;VLOOKUP('KO-IN-TEM-CUPL'!BS4:BT4,'1-1Y-2H-3N-BK-CTR-CUP-PRA680'!$B:$Z,7,0)&amp;CHAR(10)&amp;"Chi tiết: "&amp;'3-3R-CUPLI-CK4W75'!$V$8&amp;"*"&amp;'3-3R-CUPLI-CK4W75'!$W$8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"&amp;VLOOKUP('KO-IN-TEM-CUPL'!BZ4:CA4,'1-1Y-2H-3N-BK-CTR-CUP-PRA680'!$B:$Z,7,0)&amp;CHAR(10)&amp;"Chi tiết: "&amp;'3-3R-CUPLI-CK4W75'!$V$8&amp;"*"&amp;'3-3R-CUPLI-CK4W75'!$W$8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"&amp;VLOOKUP('KO-IN-TEM-CUPL'!CH4:CI4,'1-1Y-2H-3N-BK-CTR-CUP-PRA680'!$B:$Z,7,0)&amp;CHAR(10)&amp;"Chi tiết: "&amp;'3-3R-CUPLI-CK4W75'!$V$8&amp;"*"&amp;'3-3R-CUPLI-CK4W75'!$W$8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4" ht="93" customHeight="1">
      <c r="A3" s="313" t="s">
        <v>234</v>
      </c>
      <c r="B3" s="314"/>
      <c r="C3" s="564">
        <f>VLOOKUP(C4,'2-2J-CTRLI-LP1743'!$B:$Z,2,0)</f>
        <v>722163</v>
      </c>
      <c r="D3" s="565"/>
      <c r="E3" s="315" t="s">
        <v>368</v>
      </c>
      <c r="F3" s="316"/>
      <c r="G3" s="317" t="s">
        <v>235</v>
      </c>
      <c r="H3" s="318"/>
      <c r="I3" s="313" t="s">
        <v>234</v>
      </c>
      <c r="J3" s="314"/>
      <c r="K3" s="564">
        <f>VLOOKUP(K4,'2-2J-CTRLI-LP1743'!$B:$Z,2,0)</f>
        <v>722173</v>
      </c>
      <c r="L3" s="565"/>
      <c r="M3" s="315" t="str">
        <f>+$E$3</f>
        <v>CUPLI*2</v>
      </c>
      <c r="N3" s="316"/>
      <c r="O3" s="317" t="s">
        <v>235</v>
      </c>
      <c r="P3" s="313" t="s">
        <v>234</v>
      </c>
      <c r="Q3" s="314"/>
      <c r="R3" s="564" t="e">
        <f>VLOOKUP(R4,'2-2J-CTRLI-LP1743'!$B:$Z,2,0)</f>
        <v>#N/A</v>
      </c>
      <c r="S3" s="565"/>
      <c r="T3" s="315" t="str">
        <f>+$E$3</f>
        <v>CUPLI*2</v>
      </c>
      <c r="U3" s="316"/>
      <c r="V3" s="317" t="s">
        <v>235</v>
      </c>
      <c r="W3" s="318"/>
      <c r="X3" s="313" t="s">
        <v>234</v>
      </c>
      <c r="Y3" s="314"/>
      <c r="Z3" s="564" t="e">
        <f>VLOOKUP(Z4,'2-2J-CTRLI-LP1743'!$B:$Z,2,0)</f>
        <v>#N/A</v>
      </c>
      <c r="AA3" s="565"/>
      <c r="AB3" s="315" t="str">
        <f>+$E$3</f>
        <v>CUPLI*2</v>
      </c>
      <c r="AC3" s="316"/>
      <c r="AD3" s="317" t="s">
        <v>235</v>
      </c>
      <c r="AE3" s="313" t="s">
        <v>234</v>
      </c>
      <c r="AF3" s="314"/>
      <c r="AG3" s="564" t="e">
        <f>VLOOKUP(AG4,'2-2J-CTRLI-LP1743'!$B:$Z,2,0)</f>
        <v>#N/A</v>
      </c>
      <c r="AH3" s="565"/>
      <c r="AI3" s="315" t="str">
        <f>+$E$3</f>
        <v>CUPLI*2</v>
      </c>
      <c r="AJ3" s="316"/>
      <c r="AK3" s="317" t="s">
        <v>235</v>
      </c>
      <c r="AL3" s="318"/>
      <c r="AM3" s="313" t="s">
        <v>234</v>
      </c>
      <c r="AN3" s="314"/>
      <c r="AO3" s="564" t="e">
        <f>VLOOKUP(AO4,'2-2J-CTRLI-LP1743'!$B:$Z,2,0)</f>
        <v>#N/A</v>
      </c>
      <c r="AP3" s="565"/>
      <c r="AQ3" s="315" t="str">
        <f>+$E$3</f>
        <v>CUPLI*2</v>
      </c>
      <c r="AR3" s="316"/>
      <c r="AS3" s="317" t="s">
        <v>235</v>
      </c>
      <c r="AT3" s="313" t="s">
        <v>234</v>
      </c>
      <c r="AU3" s="314"/>
      <c r="AV3" s="564" t="e">
        <f>VLOOKUP(AV4,'2-2J-CTRLI-LP1743'!$B:$Z,2,0)</f>
        <v>#N/A</v>
      </c>
      <c r="AW3" s="565"/>
      <c r="AX3" s="315" t="str">
        <f>+$E$3</f>
        <v>CUPLI*2</v>
      </c>
      <c r="AY3" s="316"/>
      <c r="AZ3" s="317" t="s">
        <v>235</v>
      </c>
      <c r="BA3" s="318"/>
      <c r="BB3" s="313" t="s">
        <v>234</v>
      </c>
      <c r="BC3" s="314"/>
      <c r="BD3" s="564" t="e">
        <f>VLOOKUP(BD4,'2-2J-CTRLI-LP1743'!$B:$Z,2,0)</f>
        <v>#N/A</v>
      </c>
      <c r="BE3" s="565"/>
      <c r="BF3" s="315" t="str">
        <f>+$E$3</f>
        <v>CUPLI*2</v>
      </c>
      <c r="BG3" s="316"/>
      <c r="BH3" s="317" t="s">
        <v>235</v>
      </c>
      <c r="BI3" s="313" t="s">
        <v>234</v>
      </c>
      <c r="BJ3" s="314"/>
      <c r="BK3" s="564" t="e">
        <f>VLOOKUP(BK4,'2-2J-CTRLI-LP1743'!$B:$Z,2,0)</f>
        <v>#N/A</v>
      </c>
      <c r="BL3" s="565"/>
      <c r="BM3" s="315" t="str">
        <f>+$E$3</f>
        <v>CUPLI*2</v>
      </c>
      <c r="BN3" s="316"/>
      <c r="BO3" s="317" t="s">
        <v>235</v>
      </c>
      <c r="BP3" s="318"/>
      <c r="BQ3" s="313" t="s">
        <v>234</v>
      </c>
      <c r="BR3" s="314"/>
      <c r="BS3" s="564" t="e">
        <f>VLOOKUP(BS4,'2-2J-CTRLI-LP1743'!$B:$Z,2,0)</f>
        <v>#N/A</v>
      </c>
      <c r="BT3" s="565"/>
      <c r="BU3" s="315" t="str">
        <f>+$E$3</f>
        <v>CUPLI*2</v>
      </c>
      <c r="BV3" s="316"/>
      <c r="BW3" s="317" t="s">
        <v>235</v>
      </c>
      <c r="BX3" s="313" t="s">
        <v>234</v>
      </c>
      <c r="BY3" s="314"/>
      <c r="BZ3" s="564" t="e">
        <f>VLOOKUP(BZ4,'2-2J-CTRLI-LP1743'!$B:$Z,2,0)</f>
        <v>#N/A</v>
      </c>
      <c r="CA3" s="565"/>
      <c r="CB3" s="315" t="str">
        <f>+$E$3</f>
        <v>CUPLI*2</v>
      </c>
      <c r="CC3" s="316"/>
      <c r="CD3" s="317" t="s">
        <v>235</v>
      </c>
      <c r="CE3" s="318"/>
      <c r="CF3" s="313" t="s">
        <v>234</v>
      </c>
      <c r="CG3" s="314"/>
      <c r="CH3" s="564" t="e">
        <f>VLOOKUP(CH4,'2-2J-CTRLI-LP1743'!$B:$Z,2,0)</f>
        <v>#N/A</v>
      </c>
      <c r="CI3" s="565"/>
      <c r="CJ3" s="315" t="str">
        <f>+$E$3</f>
        <v>CUPLI*2</v>
      </c>
      <c r="CK3" s="316"/>
      <c r="CL3" s="317" t="s">
        <v>235</v>
      </c>
    </row>
    <row r="4" spans="1:94" ht="93" customHeight="1">
      <c r="A4" s="319" t="s">
        <v>236</v>
      </c>
      <c r="B4" s="314"/>
      <c r="C4" s="564">
        <f>+INDEX('2-2J-CTRLI-LP1743'!$B:$B,MATCH('KO-IN-TEM-CUPL'!B2,'2-2J-CTRLI-LP1743'!$AE:$AE,0))</f>
        <v>722164</v>
      </c>
      <c r="D4" s="565"/>
      <c r="E4" s="315"/>
      <c r="F4" s="316"/>
      <c r="G4" s="320"/>
      <c r="H4" s="321"/>
      <c r="I4" s="319" t="s">
        <v>236</v>
      </c>
      <c r="J4" s="314"/>
      <c r="K4" s="564">
        <f>+INDEX('2-2J-CTRLI-LP1743'!$B:$B,MATCH('KO-IN-TEM-CUPL'!J2,'2-2J-CTRLI-LP1743'!$AE:$AE,0))</f>
        <v>722174</v>
      </c>
      <c r="L4" s="565"/>
      <c r="M4" s="315">
        <f>+$E$4</f>
        <v>0</v>
      </c>
      <c r="N4" s="316"/>
      <c r="O4" s="320"/>
      <c r="P4" s="319" t="s">
        <v>236</v>
      </c>
      <c r="Q4" s="314"/>
      <c r="R4" s="564" t="e">
        <f>+INDEX('2-2J-CTRLI-LP1743'!$B:$B,MATCH('KO-IN-TEM-CUPL'!Q2,'2-2J-CTRLI-LP1743'!$AE:$AE,0))</f>
        <v>#N/A</v>
      </c>
      <c r="S4" s="565"/>
      <c r="T4" s="315">
        <f>+$E$4</f>
        <v>0</v>
      </c>
      <c r="U4" s="316"/>
      <c r="V4" s="320"/>
      <c r="W4" s="321"/>
      <c r="X4" s="319" t="s">
        <v>236</v>
      </c>
      <c r="Y4" s="314"/>
      <c r="Z4" s="564" t="e">
        <f>+INDEX('2-2J-CTRLI-LP1743'!$B:$B,MATCH('KO-IN-TEM-CUPL'!Y2,'2-2J-CTRLI-LP1743'!$AE:$AE,0))</f>
        <v>#N/A</v>
      </c>
      <c r="AA4" s="565"/>
      <c r="AB4" s="315">
        <f>+$E$4</f>
        <v>0</v>
      </c>
      <c r="AC4" s="316"/>
      <c r="AD4" s="320"/>
      <c r="AE4" s="319" t="s">
        <v>236</v>
      </c>
      <c r="AF4" s="314"/>
      <c r="AG4" s="564" t="e">
        <f>+INDEX('2-2J-CTRLI-LP1743'!$B:$B,MATCH('KO-IN-TEM-CUPL'!AF2,'2-2J-CTRLI-LP1743'!$AE:$AE,0))</f>
        <v>#N/A</v>
      </c>
      <c r="AH4" s="565"/>
      <c r="AI4" s="315">
        <f>+$E$4</f>
        <v>0</v>
      </c>
      <c r="AJ4" s="316"/>
      <c r="AK4" s="320"/>
      <c r="AL4" s="321"/>
      <c r="AM4" s="319" t="s">
        <v>236</v>
      </c>
      <c r="AN4" s="314"/>
      <c r="AO4" s="564" t="e">
        <f>+INDEX('2-2J-CTRLI-LP1743'!$B:$B,MATCH('KO-IN-TEM-CUPL'!AN2,'2-2J-CTRLI-LP1743'!$AE:$AE,0))</f>
        <v>#N/A</v>
      </c>
      <c r="AP4" s="565"/>
      <c r="AQ4" s="315">
        <f>+$E$4</f>
        <v>0</v>
      </c>
      <c r="AR4" s="316"/>
      <c r="AS4" s="320"/>
      <c r="AT4" s="319" t="s">
        <v>236</v>
      </c>
      <c r="AU4" s="314"/>
      <c r="AV4" s="564" t="e">
        <f>+INDEX('2-2J-CTRLI-LP1743'!$B:$B,MATCH('KO-IN-TEM-CUPL'!AU2,'2-2J-CTRLI-LP1743'!$AE:$AE,0))</f>
        <v>#N/A</v>
      </c>
      <c r="AW4" s="565"/>
      <c r="AX4" s="315">
        <f>+$E$4</f>
        <v>0</v>
      </c>
      <c r="AY4" s="316"/>
      <c r="AZ4" s="320"/>
      <c r="BA4" s="321"/>
      <c r="BB4" s="319" t="s">
        <v>236</v>
      </c>
      <c r="BC4" s="314"/>
      <c r="BD4" s="564" t="e">
        <f>+INDEX('2-2J-CTRLI-LP1743'!$B:$B,MATCH('KO-IN-TEM-CUPL'!BC2,'2-2J-CTRLI-LP1743'!$AE:$AE,0))</f>
        <v>#N/A</v>
      </c>
      <c r="BE4" s="565"/>
      <c r="BF4" s="315">
        <f>+$E$4</f>
        <v>0</v>
      </c>
      <c r="BG4" s="316"/>
      <c r="BH4" s="320"/>
      <c r="BI4" s="319" t="s">
        <v>236</v>
      </c>
      <c r="BJ4" s="314"/>
      <c r="BK4" s="564" t="e">
        <f>+INDEX('2-2J-CTRLI-LP1743'!$B:$B,MATCH('KO-IN-TEM-CUPL'!BJ2,'2-2J-CTRLI-LP1743'!$AE:$AE,0))</f>
        <v>#N/A</v>
      </c>
      <c r="BL4" s="565"/>
      <c r="BM4" s="315">
        <f>+$E$4</f>
        <v>0</v>
      </c>
      <c r="BN4" s="316"/>
      <c r="BO4" s="320"/>
      <c r="BP4" s="321"/>
      <c r="BQ4" s="319" t="s">
        <v>236</v>
      </c>
      <c r="BR4" s="314"/>
      <c r="BS4" s="564" t="e">
        <f>+INDEX('2-2J-CTRLI-LP1743'!$B:$B,MATCH('KO-IN-TEM-CUPL'!BR2,'2-2J-CTRLI-LP1743'!$AE:$AE,0))</f>
        <v>#N/A</v>
      </c>
      <c r="BT4" s="565"/>
      <c r="BU4" s="315">
        <f>+$E$4</f>
        <v>0</v>
      </c>
      <c r="BV4" s="316"/>
      <c r="BW4" s="320"/>
      <c r="BX4" s="319" t="s">
        <v>236</v>
      </c>
      <c r="BY4" s="314"/>
      <c r="BZ4" s="564" t="e">
        <f>+INDEX('2-2J-CTRLI-LP1743'!$B:$B,MATCH('KO-IN-TEM-CUPL'!BY2,'2-2J-CTRLI-LP1743'!$AE:$AE,0))</f>
        <v>#N/A</v>
      </c>
      <c r="CA4" s="565"/>
      <c r="CB4" s="315">
        <f>+$E$4</f>
        <v>0</v>
      </c>
      <c r="CC4" s="316"/>
      <c r="CD4" s="320"/>
      <c r="CE4" s="321"/>
      <c r="CF4" s="319" t="s">
        <v>236</v>
      </c>
      <c r="CG4" s="314"/>
      <c r="CH4" s="564" t="e">
        <f>+INDEX('2-2J-CTRLI-LP1743'!$B:$B,MATCH('KO-IN-TEM-CUPL'!CG2,'2-2J-CTRLI-LP1743'!$AE:$AE,0))</f>
        <v>#N/A</v>
      </c>
      <c r="CI4" s="565"/>
      <c r="CJ4" s="315">
        <f>+$E$4</f>
        <v>0</v>
      </c>
      <c r="CK4" s="316"/>
      <c r="CL4" s="320"/>
    </row>
    <row r="5" spans="1:94" s="326" customFormat="1" ht="90.75" customHeight="1">
      <c r="A5" s="563" t="s">
        <v>237</v>
      </c>
      <c r="B5" s="563"/>
      <c r="C5" s="322" t="str">
        <f>VLOOKUP(C4,'3-3R-CUPLI-CK4W75'!$B:$Z,8,0)</f>
        <v>CK4W75-ZCA</v>
      </c>
      <c r="D5" s="367" t="str">
        <f>+"Tổng: "&amp;ROUNDUP(VLOOKUP(C4,'3-3R-CUPLI-CK4W75'!$B:$Z,5,0),2)&amp;" dz"</f>
        <v>Tổng: 24 dz</v>
      </c>
      <c r="E5" s="315"/>
      <c r="F5" s="316"/>
      <c r="G5" s="324" t="s">
        <v>238</v>
      </c>
      <c r="H5" s="325"/>
      <c r="I5" s="563" t="s">
        <v>237</v>
      </c>
      <c r="J5" s="563"/>
      <c r="K5" s="322" t="str">
        <f>VLOOKUP(K4,'3-3R-CUPLI-CK4W75'!$B:$Z,8,0)</f>
        <v>CK4W75-ZCA</v>
      </c>
      <c r="L5" s="367" t="str">
        <f>+"Tổng: "&amp;ROUNDUP(VLOOKUP(K4,'3-3R-CUPLI-CK4W75'!$B:$Z,5,0),2)&amp;" dz"</f>
        <v>Tổng: 15 dz</v>
      </c>
      <c r="M5" s="315">
        <f>+$E$5</f>
        <v>0</v>
      </c>
      <c r="N5" s="316"/>
      <c r="O5" s="324" t="s">
        <v>238</v>
      </c>
      <c r="P5" s="563" t="s">
        <v>237</v>
      </c>
      <c r="Q5" s="563"/>
      <c r="R5" s="322" t="e">
        <f>VLOOKUP(R4,'3-3R-CUPLI-CK4W75'!$B:$Z,8,0)</f>
        <v>#N/A</v>
      </c>
      <c r="S5" s="367" t="e">
        <f>+"Tổng: "&amp;ROUNDUP(VLOOKUP(R4,'3-3R-CUPLI-CK4W75'!$B:$Z,5,0),2)&amp;" dz"</f>
        <v>#N/A</v>
      </c>
      <c r="T5" s="315">
        <f>+$E$5</f>
        <v>0</v>
      </c>
      <c r="U5" s="316"/>
      <c r="V5" s="324" t="s">
        <v>238</v>
      </c>
      <c r="W5" s="325"/>
      <c r="X5" s="563" t="s">
        <v>237</v>
      </c>
      <c r="Y5" s="563"/>
      <c r="Z5" s="322" t="e">
        <f>VLOOKUP(Z4,'3-3R-CUPLI-CK4W75'!$B:$Z,8,0)</f>
        <v>#N/A</v>
      </c>
      <c r="AA5" s="367" t="e">
        <f>+"Tổng: "&amp;ROUNDUP(VLOOKUP(Z4,'3-3R-CUPLI-CK4W75'!$B:$Z,5,0),2)&amp;" dz"</f>
        <v>#N/A</v>
      </c>
      <c r="AB5" s="315">
        <f>+$E$5</f>
        <v>0</v>
      </c>
      <c r="AC5" s="316"/>
      <c r="AD5" s="324" t="s">
        <v>238</v>
      </c>
      <c r="AE5" s="563" t="s">
        <v>237</v>
      </c>
      <c r="AF5" s="563"/>
      <c r="AG5" s="322" t="e">
        <f>VLOOKUP(AG4,'2-2J-CTRLI-LP1743'!$B:$Z,8,0)</f>
        <v>#N/A</v>
      </c>
      <c r="AH5" s="367" t="e">
        <f>+"Tổng: "&amp;ROUNDUP(VLOOKUP(AG4,'2-2J-CTRLI-LP1743'!$B:$Z,5,0),2)&amp;" dz"</f>
        <v>#N/A</v>
      </c>
      <c r="AI5" s="315">
        <f>+$E$5</f>
        <v>0</v>
      </c>
      <c r="AJ5" s="316"/>
      <c r="AK5" s="324" t="s">
        <v>238</v>
      </c>
      <c r="AL5" s="325"/>
      <c r="AM5" s="563" t="s">
        <v>237</v>
      </c>
      <c r="AN5" s="563"/>
      <c r="AO5" s="322" t="e">
        <f>VLOOKUP(AO4,'2-2J-CTRLI-LP1743'!$B:$Z,8,0)</f>
        <v>#N/A</v>
      </c>
      <c r="AP5" s="367" t="e">
        <f>+"Tổng: "&amp;ROUNDUP(VLOOKUP(AO4,'2-2J-CTRLI-LP1743'!$B:$Z,5,0),2)&amp;" dz"</f>
        <v>#N/A</v>
      </c>
      <c r="AQ5" s="315">
        <f>+$E$5</f>
        <v>0</v>
      </c>
      <c r="AR5" s="316"/>
      <c r="AS5" s="324" t="s">
        <v>238</v>
      </c>
      <c r="AT5" s="563" t="s">
        <v>237</v>
      </c>
      <c r="AU5" s="563"/>
      <c r="AV5" s="322" t="e">
        <f>VLOOKUP(AV4,'2-2J-CTRLI-LP1743'!$B:$Z,8,0)</f>
        <v>#N/A</v>
      </c>
      <c r="AW5" s="367" t="e">
        <f>+"Tổng: "&amp;ROUNDUP(VLOOKUP(AV4,'2-2J-CTRLI-LP1743'!$B:$Z,5,0),2)&amp;" dz"</f>
        <v>#N/A</v>
      </c>
      <c r="AX5" s="315">
        <f>+$E$5</f>
        <v>0</v>
      </c>
      <c r="AY5" s="316"/>
      <c r="AZ5" s="324" t="s">
        <v>238</v>
      </c>
      <c r="BA5" s="325"/>
      <c r="BB5" s="563" t="s">
        <v>237</v>
      </c>
      <c r="BC5" s="563"/>
      <c r="BD5" s="322" t="e">
        <f>VLOOKUP(BD4,'2-2J-CTRLI-LP1743'!$B:$Z,8,0)</f>
        <v>#N/A</v>
      </c>
      <c r="BE5" s="367" t="e">
        <f>+"Tổng: "&amp;ROUNDUP(VLOOKUP(BD4,'2-2J-CTRLI-LP1743'!$B:$Z,5,0),2)&amp;" dz"</f>
        <v>#N/A</v>
      </c>
      <c r="BF5" s="315">
        <f>+$E$5</f>
        <v>0</v>
      </c>
      <c r="BG5" s="316"/>
      <c r="BH5" s="324" t="s">
        <v>238</v>
      </c>
      <c r="BI5" s="563" t="s">
        <v>237</v>
      </c>
      <c r="BJ5" s="563"/>
      <c r="BK5" s="322" t="e">
        <f>VLOOKUP(BK4,'2-2J-CTRLI-LP1743'!$B:$Z,8,0)</f>
        <v>#N/A</v>
      </c>
      <c r="BL5" s="367" t="e">
        <f>+"Tổng: "&amp;ROUNDUP(VLOOKUP(BK4,'2-2J-CTRLI-LP1743'!$B:$Z,5,0),2)&amp;" dz"</f>
        <v>#N/A</v>
      </c>
      <c r="BM5" s="315">
        <f>+$E$5</f>
        <v>0</v>
      </c>
      <c r="BN5" s="316"/>
      <c r="BO5" s="324" t="s">
        <v>238</v>
      </c>
      <c r="BP5" s="325"/>
      <c r="BQ5" s="563" t="s">
        <v>237</v>
      </c>
      <c r="BR5" s="563"/>
      <c r="BS5" s="322" t="e">
        <f>VLOOKUP(BS4,'2-2J-CTRLI-LP1743'!$B:$Z,8,0)</f>
        <v>#N/A</v>
      </c>
      <c r="BT5" s="367" t="e">
        <f>+"Tổng: "&amp;ROUNDUP(VLOOKUP(BS4,'2-2J-CTRLI-LP1743'!$B:$Z,5,0),2)&amp;" dz"</f>
        <v>#N/A</v>
      </c>
      <c r="BU5" s="315">
        <f>+$E$5</f>
        <v>0</v>
      </c>
      <c r="BV5" s="316"/>
      <c r="BW5" s="324" t="s">
        <v>238</v>
      </c>
      <c r="BX5" s="563" t="s">
        <v>237</v>
      </c>
      <c r="BY5" s="563"/>
      <c r="BZ5" s="322" t="e">
        <f>VLOOKUP(BZ4,'2-2J-CTRLI-LP1743'!$B:$Z,8,0)</f>
        <v>#N/A</v>
      </c>
      <c r="CA5" s="367" t="e">
        <f>+"Tổng: "&amp;ROUNDUP(VLOOKUP(BZ4,'2-2J-CTRLI-LP1743'!$B:$Z,5,0),2)&amp;" dz"</f>
        <v>#N/A</v>
      </c>
      <c r="CB5" s="315">
        <f>+$E$5</f>
        <v>0</v>
      </c>
      <c r="CC5" s="316"/>
      <c r="CD5" s="324" t="s">
        <v>238</v>
      </c>
      <c r="CE5" s="325"/>
      <c r="CF5" s="563" t="s">
        <v>237</v>
      </c>
      <c r="CG5" s="563"/>
      <c r="CH5" s="322" t="e">
        <f>VLOOKUP(CH4,'2-2J-CTRLI-LP1743'!$B:$Z,8,0)</f>
        <v>#N/A</v>
      </c>
      <c r="CI5" s="367" t="e">
        <f>+"Tổng: "&amp;ROUNDUP(VLOOKUP(CH4,'2-2J-CTRLI-LP1743'!$B:$Z,5,0),2)&amp;" dz"</f>
        <v>#N/A</v>
      </c>
      <c r="CJ5" s="315">
        <f>+$E$5</f>
        <v>0</v>
      </c>
      <c r="CK5" s="316"/>
      <c r="CL5" s="324" t="s">
        <v>238</v>
      </c>
    </row>
    <row r="6" spans="1:94" ht="54.75" customHeight="1">
      <c r="A6" s="563" t="s">
        <v>239</v>
      </c>
      <c r="B6" s="563"/>
      <c r="C6" s="327" t="str">
        <f>VLOOKUP(C4,'3-3R-CUPLI-CK4W75'!$B:$Z,3,0)&amp;IFERROR(" ("&amp;VLOOKUP(C4,'3-3R-CUPLI-CK4W75'!$B:$Z,4,0)&amp;")","")</f>
        <v>40C (40C)</v>
      </c>
      <c r="D6" s="328"/>
      <c r="E6" s="315"/>
      <c r="F6" s="316"/>
      <c r="G6" s="324"/>
      <c r="H6" s="325"/>
      <c r="I6" s="563" t="s">
        <v>239</v>
      </c>
      <c r="J6" s="563"/>
      <c r="K6" s="327" t="str">
        <f>VLOOKUP(K4,'3-3R-CUPLI-CK4W75'!$B:$Z,3,0)&amp;IFERROR(" ("&amp;VLOOKUP(K4,'3-3R-CUPLI-CK4W75'!$B:$Z,4,0)&amp;")","")</f>
        <v>42D (42D )</v>
      </c>
      <c r="L6" s="328"/>
      <c r="M6" s="315">
        <f>+$E$6</f>
        <v>0</v>
      </c>
      <c r="N6" s="316"/>
      <c r="O6" s="324"/>
      <c r="P6" s="563" t="s">
        <v>239</v>
      </c>
      <c r="Q6" s="563"/>
      <c r="R6" s="327" t="e">
        <f>VLOOKUP(R4,'3-3R-CUPLI-CK4W75'!$B:$Z,3,0)&amp;IFERROR(" ("&amp;VLOOKUP(R4,'3-3R-CUPLI-CK4W75'!$B:$Z,4,0)&amp;")","")</f>
        <v>#N/A</v>
      </c>
      <c r="S6" s="328"/>
      <c r="T6" s="315">
        <f>+$E$6</f>
        <v>0</v>
      </c>
      <c r="U6" s="316"/>
      <c r="V6" s="324"/>
      <c r="W6" s="325"/>
      <c r="X6" s="563" t="s">
        <v>239</v>
      </c>
      <c r="Y6" s="563"/>
      <c r="Z6" s="327" t="e">
        <f>VLOOKUP(Z4,'3-3R-CUPLI-CK4W75'!$B:$Z,3,0)&amp;IFERROR(" ("&amp;VLOOKUP(Z4,'3-3R-CUPLI-CK4W75'!$B:$Z,4,0)&amp;")","")</f>
        <v>#N/A</v>
      </c>
      <c r="AA6" s="328"/>
      <c r="AB6" s="315">
        <f>+$E$6</f>
        <v>0</v>
      </c>
      <c r="AC6" s="316"/>
      <c r="AD6" s="324"/>
      <c r="AE6" s="563" t="s">
        <v>239</v>
      </c>
      <c r="AF6" s="563"/>
      <c r="AG6" s="327" t="e">
        <f>VLOOKUP(AG4,'2-2J-CTRLI-LP1743'!$B:$Z,3,0)&amp;IFERROR(" ("&amp;VLOOKUP(AG4,'2-2J-CTRLI-LP1743'!$B:$Z,4,0)&amp;")","")</f>
        <v>#N/A</v>
      </c>
      <c r="AH6" s="328"/>
      <c r="AI6" s="315">
        <f>+$E$6</f>
        <v>0</v>
      </c>
      <c r="AJ6" s="316"/>
      <c r="AK6" s="324"/>
      <c r="AL6" s="325"/>
      <c r="AM6" s="563" t="s">
        <v>239</v>
      </c>
      <c r="AN6" s="563"/>
      <c r="AO6" s="327" t="e">
        <f>VLOOKUP(AO4,'2-2J-CTRLI-LP1743'!$B:$Z,3,0)&amp;IFERROR(" ("&amp;VLOOKUP(AO4,'2-2J-CTRLI-LP1743'!$B:$Z,4,0)&amp;")","")</f>
        <v>#N/A</v>
      </c>
      <c r="AP6" s="328"/>
      <c r="AQ6" s="315">
        <f>+$E$6</f>
        <v>0</v>
      </c>
      <c r="AR6" s="316"/>
      <c r="AS6" s="324"/>
      <c r="AT6" s="563" t="s">
        <v>239</v>
      </c>
      <c r="AU6" s="563"/>
      <c r="AV6" s="327" t="e">
        <f>VLOOKUP(AV4,'2-2J-CTRLI-LP1743'!$B:$Z,3,0)&amp;IFERROR(" ("&amp;VLOOKUP(AV4,'2-2J-CTRLI-LP1743'!$B:$Z,4,0)&amp;")","")</f>
        <v>#N/A</v>
      </c>
      <c r="AW6" s="328"/>
      <c r="AX6" s="315">
        <f>+$E$6</f>
        <v>0</v>
      </c>
      <c r="AY6" s="316"/>
      <c r="AZ6" s="324"/>
      <c r="BA6" s="325"/>
      <c r="BB6" s="563" t="s">
        <v>239</v>
      </c>
      <c r="BC6" s="563"/>
      <c r="BD6" s="327" t="e">
        <f>VLOOKUP(BD4,'2-2J-CTRLI-LP1743'!$B:$Z,3,0)&amp;IFERROR(" ("&amp;VLOOKUP(BD4,'2-2J-CTRLI-LP1743'!$B:$Z,4,0)&amp;")","")</f>
        <v>#N/A</v>
      </c>
      <c r="BE6" s="328"/>
      <c r="BF6" s="315">
        <f>+$E$6</f>
        <v>0</v>
      </c>
      <c r="BG6" s="316"/>
      <c r="BH6" s="324"/>
      <c r="BI6" s="563" t="s">
        <v>239</v>
      </c>
      <c r="BJ6" s="563"/>
      <c r="BK6" s="327" t="e">
        <f>VLOOKUP(BK4,'2-2J-CTRLI-LP1743'!$B:$Z,3,0)&amp;IFERROR(" ("&amp;VLOOKUP(BK4,'2-2J-CTRLI-LP1743'!$B:$Z,4,0)&amp;")","")</f>
        <v>#N/A</v>
      </c>
      <c r="BL6" s="328"/>
      <c r="BM6" s="315">
        <f>+$E$6</f>
        <v>0</v>
      </c>
      <c r="BN6" s="316"/>
      <c r="BO6" s="324"/>
      <c r="BP6" s="325"/>
      <c r="BQ6" s="563" t="s">
        <v>239</v>
      </c>
      <c r="BR6" s="563"/>
      <c r="BS6" s="327" t="e">
        <f>VLOOKUP(BS4,'2-2J-CTRLI-LP1743'!$B:$Z,3,0)&amp;IFERROR(" ("&amp;VLOOKUP(BS4,'2-2J-CTRLI-LP1743'!$B:$Z,4,0)&amp;")","")</f>
        <v>#N/A</v>
      </c>
      <c r="BT6" s="328"/>
      <c r="BU6" s="315">
        <f>+$E$6</f>
        <v>0</v>
      </c>
      <c r="BV6" s="316"/>
      <c r="BW6" s="324"/>
      <c r="BX6" s="563" t="s">
        <v>239</v>
      </c>
      <c r="BY6" s="563"/>
      <c r="BZ6" s="327" t="e">
        <f>VLOOKUP(BZ4,'2-2J-CTRLI-LP1743'!$B:$Z,3,0)&amp;IFERROR(" ("&amp;VLOOKUP(BZ4,'2-2J-CTRLI-LP1743'!$B:$Z,4,0)&amp;")","")</f>
        <v>#N/A</v>
      </c>
      <c r="CA6" s="328"/>
      <c r="CB6" s="315">
        <f>+$E$6</f>
        <v>0</v>
      </c>
      <c r="CC6" s="316"/>
      <c r="CD6" s="324"/>
      <c r="CE6" s="325"/>
      <c r="CF6" s="563" t="s">
        <v>239</v>
      </c>
      <c r="CG6" s="563"/>
      <c r="CH6" s="327" t="e">
        <f>VLOOKUP(CH4,'2-2J-CTRLI-LP1743'!$B:$Z,3,0)&amp;IFERROR(" ("&amp;VLOOKUP(CH4,'2-2J-CTRLI-LP1743'!$B:$Z,4,0)&amp;")","")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  <c r="CP6" s="326"/>
    </row>
    <row r="7" spans="1:94" ht="54.75" customHeight="1">
      <c r="A7" s="561" t="s">
        <v>240</v>
      </c>
      <c r="B7" s="562"/>
      <c r="C7" s="329" t="str">
        <f>VLOOKUP(C4,'3-3R-CUPLI-CK4W75'!$B:$Z,12,0)&amp;"BỘ"</f>
        <v>8BỘ</v>
      </c>
      <c r="D7" s="330" t="str">
        <f>ROUNDUP(VLOOKUP(C4,'3-3R-CUPLI-CK4W75'!$B:$Z,5,0),1)&amp;" DZ"</f>
        <v>24 DZ</v>
      </c>
      <c r="E7" s="315"/>
      <c r="F7" s="316"/>
      <c r="G7" s="331"/>
      <c r="H7" s="332"/>
      <c r="I7" s="561" t="s">
        <v>240</v>
      </c>
      <c r="J7" s="562"/>
      <c r="K7" s="329" t="str">
        <f>VLOOKUP(K4,'3-3R-CUPLI-CK4W75'!$B:$Z,12,0)&amp;"BỘ"</f>
        <v>5BỘ</v>
      </c>
      <c r="L7" s="330" t="str">
        <f>ROUNDUP(VLOOKUP(K4,'3-3R-CUPLI-CK4W75'!$B:$Z,5,0),1)&amp;" DZ"</f>
        <v>15 DZ</v>
      </c>
      <c r="M7" s="315">
        <f>+$E$7</f>
        <v>0</v>
      </c>
      <c r="N7" s="316"/>
      <c r="O7" s="331"/>
      <c r="P7" s="561" t="s">
        <v>240</v>
      </c>
      <c r="Q7" s="562"/>
      <c r="R7" s="329" t="e">
        <f>VLOOKUP(R4,'3-3R-CUPLI-CK4W75'!$B:$Z,12,0)&amp;"BỘ"</f>
        <v>#N/A</v>
      </c>
      <c r="S7" s="330" t="e">
        <f>ROUNDUP(VLOOKUP(R4,'3-3R-CUPLI-CK4W75'!$B:$Z,5,0),1)&amp;" DZ"</f>
        <v>#N/A</v>
      </c>
      <c r="T7" s="315">
        <f>+$E$7</f>
        <v>0</v>
      </c>
      <c r="U7" s="316"/>
      <c r="V7" s="331"/>
      <c r="W7" s="332"/>
      <c r="X7" s="561" t="s">
        <v>240</v>
      </c>
      <c r="Y7" s="562"/>
      <c r="Z7" s="329" t="e">
        <f>VLOOKUP(Z4,'3-3R-CUPLI-CK4W75'!$B:$Z,12,0)&amp;"BỘ"</f>
        <v>#N/A</v>
      </c>
      <c r="AA7" s="330" t="e">
        <f>ROUNDUP(VLOOKUP(Z4,'3-3R-CUPLI-CK4W75'!$B:$Z,5,0),1)&amp;" DZ"</f>
        <v>#N/A</v>
      </c>
      <c r="AB7" s="315">
        <f>+$E$7</f>
        <v>0</v>
      </c>
      <c r="AC7" s="316"/>
      <c r="AD7" s="331"/>
      <c r="AE7" s="561" t="s">
        <v>240</v>
      </c>
      <c r="AF7" s="562"/>
      <c r="AG7" s="329" t="e">
        <f>VLOOKUP(AG4,'2-2J-CTRLI-LP1743'!$B:$Z,12,0)&amp;"BỘ"</f>
        <v>#N/A</v>
      </c>
      <c r="AH7" s="330" t="e">
        <f>ROUNDUP(VLOOKUP(AG4,'2-2J-CTRLI-LP1743'!$B:$Z,5,0),1)&amp;" DZ"</f>
        <v>#N/A</v>
      </c>
      <c r="AI7" s="315">
        <f>+$E$7</f>
        <v>0</v>
      </c>
      <c r="AJ7" s="316"/>
      <c r="AK7" s="331"/>
      <c r="AL7" s="332"/>
      <c r="AM7" s="561" t="s">
        <v>240</v>
      </c>
      <c r="AN7" s="562"/>
      <c r="AO7" s="329" t="e">
        <f>VLOOKUP(AO4,'2-2J-CTRLI-LP1743'!$B:$Z,12,0)&amp;"BỘ"</f>
        <v>#N/A</v>
      </c>
      <c r="AP7" s="330" t="e">
        <f>ROUNDUP(VLOOKUP(AO4,'2-2J-CTRLI-LP1743'!$B:$Z,5,0),1)&amp;" DZ"</f>
        <v>#N/A</v>
      </c>
      <c r="AQ7" s="315">
        <f>+$E$7</f>
        <v>0</v>
      </c>
      <c r="AR7" s="316"/>
      <c r="AS7" s="331"/>
      <c r="AT7" s="561" t="s">
        <v>240</v>
      </c>
      <c r="AU7" s="562"/>
      <c r="AV7" s="329" t="e">
        <f>VLOOKUP(AV4,'2-2J-CTRLI-LP1743'!$B:$Z,12,0)&amp;"BỘ"</f>
        <v>#N/A</v>
      </c>
      <c r="AW7" s="330" t="e">
        <f>ROUNDUP(VLOOKUP(AV4,'2-2J-CTRLI-LP1743'!$B:$Z,5,0),1)&amp;" DZ"</f>
        <v>#N/A</v>
      </c>
      <c r="AX7" s="315">
        <f>+$E$7</f>
        <v>0</v>
      </c>
      <c r="AY7" s="316"/>
      <c r="AZ7" s="331"/>
      <c r="BA7" s="332"/>
      <c r="BB7" s="561" t="s">
        <v>240</v>
      </c>
      <c r="BC7" s="562"/>
      <c r="BD7" s="329" t="e">
        <f>VLOOKUP(BD4,'2-2J-CTRLI-LP1743'!$B:$Z,12,0)&amp;"BỘ"</f>
        <v>#N/A</v>
      </c>
      <c r="BE7" s="330" t="e">
        <f>ROUNDUP(VLOOKUP(BD4,'2-2J-CTRLI-LP1743'!$B:$Z,5,0),1)&amp;" DZ"</f>
        <v>#N/A</v>
      </c>
      <c r="BF7" s="315">
        <f>+$E$7</f>
        <v>0</v>
      </c>
      <c r="BG7" s="316"/>
      <c r="BH7" s="331"/>
      <c r="BI7" s="561" t="s">
        <v>240</v>
      </c>
      <c r="BJ7" s="562"/>
      <c r="BK7" s="329" t="e">
        <f>VLOOKUP(BK4,'2-2J-CTRLI-LP1743'!$B:$Z,12,0)&amp;"BỘ"</f>
        <v>#N/A</v>
      </c>
      <c r="BL7" s="330" t="e">
        <f>ROUNDUP(VLOOKUP(BK4,'2-2J-CTRLI-LP1743'!$B:$Z,5,0),1)&amp;" DZ"</f>
        <v>#N/A</v>
      </c>
      <c r="BM7" s="315">
        <f>+$E$7</f>
        <v>0</v>
      </c>
      <c r="BN7" s="316"/>
      <c r="BO7" s="331"/>
      <c r="BP7" s="332"/>
      <c r="BQ7" s="561" t="s">
        <v>240</v>
      </c>
      <c r="BR7" s="562"/>
      <c r="BS7" s="329" t="e">
        <f>VLOOKUP(BS4,'2-2J-CTRLI-LP1743'!$B:$Z,12,0)&amp;"BỘ"</f>
        <v>#N/A</v>
      </c>
      <c r="BT7" s="330" t="e">
        <f>ROUNDUP(VLOOKUP(BS4,'2-2J-CTRLI-LP1743'!$B:$Z,5,0),1)&amp;" DZ"</f>
        <v>#N/A</v>
      </c>
      <c r="BU7" s="315">
        <f>+$E$7</f>
        <v>0</v>
      </c>
      <c r="BV7" s="316"/>
      <c r="BW7" s="331"/>
      <c r="BX7" s="561" t="s">
        <v>240</v>
      </c>
      <c r="BY7" s="562"/>
      <c r="BZ7" s="329" t="e">
        <f>VLOOKUP(BZ4,'2-2J-CTRLI-LP1743'!$B:$Z,12,0)&amp;"BỘ"</f>
        <v>#N/A</v>
      </c>
      <c r="CA7" s="330" t="e">
        <f>ROUNDUP(VLOOKUP(BZ4,'2-2J-CTRLI-LP1743'!$B:$Z,5,0),1)&amp;" DZ"</f>
        <v>#N/A</v>
      </c>
      <c r="CB7" s="315">
        <f>+$E$7</f>
        <v>0</v>
      </c>
      <c r="CC7" s="316"/>
      <c r="CD7" s="331"/>
      <c r="CE7" s="332"/>
      <c r="CF7" s="561" t="s">
        <v>240</v>
      </c>
      <c r="CG7" s="562"/>
      <c r="CH7" s="329" t="e">
        <f>VLOOKUP(CH4,'2-2J-CTRLI-LP1743'!$B:$Z,12,0)&amp;"BỘ"</f>
        <v>#N/A</v>
      </c>
      <c r="CI7" s="330" t="e">
        <f>ROUNDUP(VLOOKUP(CH4,'2-2J-CTRLI-LP1743'!$B:$Z,5,0),1)&amp;" DZ"</f>
        <v>#N/A</v>
      </c>
      <c r="CJ7" s="315">
        <f>+$E$7</f>
        <v>0</v>
      </c>
      <c r="CK7" s="316"/>
      <c r="CL7" s="331"/>
      <c r="CM7" s="326"/>
      <c r="CN7" s="326"/>
      <c r="CO7" s="326"/>
      <c r="CP7" s="326"/>
    </row>
    <row r="8" spans="1:94" ht="99.75" customHeight="1">
      <c r="A8" s="419" t="s">
        <v>241</v>
      </c>
      <c r="B8" s="420"/>
      <c r="C8" s="559" t="str">
        <f>+VLOOKUP(C4,'3-3R-CUPLI-CK4W75'!$B:$R,13,0)</f>
        <v>2202006US-CUPLI1</v>
      </c>
      <c r="D8" s="560"/>
      <c r="E8" s="315"/>
      <c r="F8" s="316"/>
      <c r="G8" s="324"/>
      <c r="H8" s="335"/>
      <c r="I8" s="419" t="s">
        <v>241</v>
      </c>
      <c r="J8" s="420"/>
      <c r="K8" s="559" t="str">
        <f>+VLOOKUP(K4,'3-3R-CUPLI-CK4W75'!$B:$R,13,0)</f>
        <v>2202006US-CUPLI1</v>
      </c>
      <c r="L8" s="560"/>
      <c r="M8" s="315">
        <f>+$E$8</f>
        <v>0</v>
      </c>
      <c r="N8" s="316"/>
      <c r="O8" s="324"/>
      <c r="P8" s="419" t="s">
        <v>241</v>
      </c>
      <c r="Q8" s="420"/>
      <c r="R8" s="559" t="e">
        <f>+VLOOKUP(R4,'3-3R-CUPLI-CK4W75'!$B:$R,13,0)</f>
        <v>#N/A</v>
      </c>
      <c r="S8" s="560"/>
      <c r="T8" s="315">
        <f>+$E$8</f>
        <v>0</v>
      </c>
      <c r="U8" s="316"/>
      <c r="V8" s="324"/>
      <c r="W8" s="335"/>
      <c r="X8" s="419" t="s">
        <v>241</v>
      </c>
      <c r="Y8" s="420"/>
      <c r="Z8" s="559" t="e">
        <f>+VLOOKUP(Z4,'3-3R-CUPLI-CK4W75'!$B:$R,13,0)</f>
        <v>#N/A</v>
      </c>
      <c r="AA8" s="560"/>
      <c r="AB8" s="315">
        <f>+$E$8</f>
        <v>0</v>
      </c>
      <c r="AC8" s="316"/>
      <c r="AD8" s="324"/>
      <c r="AE8" s="419" t="s">
        <v>241</v>
      </c>
      <c r="AF8" s="420"/>
      <c r="AG8" s="559" t="e">
        <f>+VLOOKUP(AG4,'3-3R-CUPLI-CK4W75'!$B:$R,13,0)</f>
        <v>#N/A</v>
      </c>
      <c r="AH8" s="560"/>
      <c r="AI8" s="315">
        <f>+$E$8</f>
        <v>0</v>
      </c>
      <c r="AJ8" s="316"/>
      <c r="AK8" s="324"/>
      <c r="AL8" s="335"/>
      <c r="AM8" s="419" t="s">
        <v>241</v>
      </c>
      <c r="AN8" s="420"/>
      <c r="AO8" s="559" t="e">
        <f>+VLOOKUP(AO4,'3-3R-CUPLI-CK4W75'!$B:$R,13,0)</f>
        <v>#N/A</v>
      </c>
      <c r="AP8" s="560"/>
      <c r="AQ8" s="315">
        <f>+$E$8</f>
        <v>0</v>
      </c>
      <c r="AR8" s="316"/>
      <c r="AS8" s="324"/>
      <c r="AT8" s="419" t="s">
        <v>241</v>
      </c>
      <c r="AU8" s="420"/>
      <c r="AV8" s="559" t="e">
        <f>+VLOOKUP(AV4,'3-3R-CUPLI-CK4W75'!$B:$R,13,0)</f>
        <v>#N/A</v>
      </c>
      <c r="AW8" s="560"/>
      <c r="AX8" s="315">
        <f>+$E$8</f>
        <v>0</v>
      </c>
      <c r="AY8" s="316"/>
      <c r="AZ8" s="324"/>
      <c r="BA8" s="335"/>
      <c r="BB8" s="419" t="s">
        <v>241</v>
      </c>
      <c r="BC8" s="420"/>
      <c r="BD8" s="559" t="e">
        <f>+VLOOKUP(BD4,'3-3R-CUPLI-CK4W75'!$B:$R,13,0)</f>
        <v>#N/A</v>
      </c>
      <c r="BE8" s="560"/>
      <c r="BF8" s="315">
        <f>+$E$8</f>
        <v>0</v>
      </c>
      <c r="BG8" s="316"/>
      <c r="BH8" s="324"/>
      <c r="BI8" s="419" t="s">
        <v>241</v>
      </c>
      <c r="BJ8" s="420"/>
      <c r="BK8" s="559" t="e">
        <f>+VLOOKUP(BK4,'3-3R-CUPLI-CK4W75'!$B:$R,13,0)</f>
        <v>#N/A</v>
      </c>
      <c r="BL8" s="560"/>
      <c r="BM8" s="315">
        <f>+$E$8</f>
        <v>0</v>
      </c>
      <c r="BN8" s="316"/>
      <c r="BO8" s="324"/>
      <c r="BP8" s="335"/>
      <c r="BQ8" s="419" t="s">
        <v>241</v>
      </c>
      <c r="BR8" s="420"/>
      <c r="BS8" s="559" t="e">
        <f>+VLOOKUP(BS4,'3-3R-CUPLI-CK4W75'!$B:$R,13,0)</f>
        <v>#N/A</v>
      </c>
      <c r="BT8" s="560"/>
      <c r="BU8" s="315">
        <f>+$E$8</f>
        <v>0</v>
      </c>
      <c r="BV8" s="316"/>
      <c r="BW8" s="324"/>
      <c r="BX8" s="419" t="s">
        <v>241</v>
      </c>
      <c r="BY8" s="420"/>
      <c r="BZ8" s="559" t="e">
        <f>+VLOOKUP(BZ4,'3-3R-CUPLI-CK4W75'!$B:$R,13,0)</f>
        <v>#N/A</v>
      </c>
      <c r="CA8" s="560"/>
      <c r="CB8" s="315">
        <f>+$E$8</f>
        <v>0</v>
      </c>
      <c r="CC8" s="316"/>
      <c r="CD8" s="324"/>
      <c r="CE8" s="335"/>
      <c r="CF8" s="419" t="s">
        <v>241</v>
      </c>
      <c r="CG8" s="420"/>
      <c r="CH8" s="559" t="e">
        <f>+VLOOKUP(CH4,'3-3R-CUPLI-CK4W75'!$B:$R,13,0)</f>
        <v>#N/A</v>
      </c>
      <c r="CI8" s="560"/>
      <c r="CJ8" s="315">
        <f>+$E$8</f>
        <v>0</v>
      </c>
      <c r="CK8" s="316"/>
      <c r="CL8" s="324"/>
      <c r="CM8" s="326"/>
      <c r="CN8" s="326"/>
      <c r="CO8" s="326"/>
      <c r="CP8" s="326"/>
    </row>
    <row r="9" spans="1:94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"&amp;VLOOKUP(C4,'3-3R-CUPLI-CK4W75'!$B:$Z,9,0)</f>
        <v>Số lớp: 36</v>
      </c>
      <c r="D9" s="338" t="str">
        <f>+"Khổ sơ đồ: "&amp;VLOOKUP(C4,'2-2J-CTRLI-LP1743'!$B:$Z,23,0)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"&amp;VLOOKUP(K4,'3-3R-CUPLI-CK4W75'!$B:$Z,9,0)</f>
        <v>Số lớp: 36</v>
      </c>
      <c r="L9" s="338" t="str">
        <f>+"Khổ sơ đồ: "&amp;VLOOKUP(K4,'2-2J-CTRLI-LP1743'!$B:$Z,23,0)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"&amp;VLOOKUP(R4,'3-3R-CUPLI-CK4W75'!$B:$Z,9,0)</f>
        <v>#N/A</v>
      </c>
      <c r="S9" s="338" t="e">
        <f>+"Khổ sơ đồ: "&amp;VLOOKUP(R4,'2-2J-CTRLI-LP1743'!$B:$Z,23,0)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"&amp;VLOOKUP(Z4,'3-3R-CUPLI-CK4W75'!$B:$Z,9,0)</f>
        <v>#N/A</v>
      </c>
      <c r="AA9" s="338" t="e">
        <f>+"Khổ sơ đồ: "&amp;VLOOKUP(Z4,'2-2J-CTRLI-LP1743'!$B:$Z,23,0)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"&amp;VLOOKUP(AG4,'2-2J-CTRLI-LP1743'!$B:$Z,9,0)</f>
        <v>#N/A</v>
      </c>
      <c r="AH9" s="338" t="e">
        <f>+"Khổ sơ đồ: "&amp;VLOOKUP(AG4,'2-2J-CTRLI-LP1743'!$B:$Z,23,0)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"&amp;VLOOKUP(AO4,'2-2J-CTRLI-LP1743'!$B:$Z,9,0)</f>
        <v>#N/A</v>
      </c>
      <c r="AP9" s="338" t="e">
        <f>+"Khổ sơ đồ: "&amp;VLOOKUP(AO4,'2-2J-CTRLI-LP1743'!$B:$Z,23,0)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"&amp;VLOOKUP(AV4,'2-2J-CTRLI-LP1743'!$B:$Z,9,0)</f>
        <v>#N/A</v>
      </c>
      <c r="AW9" s="338" t="e">
        <f>+"Khổ sơ đồ: "&amp;VLOOKUP(AV4,'2-2J-CTRLI-LP1743'!$B:$Z,23,0)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"&amp;VLOOKUP(BD4,'2-2J-CTRLI-LP1743'!$B:$Z,9,0)</f>
        <v>#N/A</v>
      </c>
      <c r="BE9" s="338" t="e">
        <f>+"Khổ sơ đồ: "&amp;VLOOKUP(BD4,'2-2J-CTRLI-LP1743'!$B:$Z,23,0)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"&amp;VLOOKUP(BK4,'2-2J-CTRLI-LP1743'!$B:$Z,9,0)</f>
        <v>#N/A</v>
      </c>
      <c r="BL9" s="338" t="e">
        <f>+"Khổ sơ đồ: "&amp;VLOOKUP(BK4,'2-2J-CTRLI-LP1743'!$B:$Z,23,0)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"&amp;VLOOKUP(BS4,'2-2J-CTRLI-LP1743'!$B:$Z,9,0)</f>
        <v>#N/A</v>
      </c>
      <c r="BT9" s="338" t="e">
        <f>+"Khổ sơ đồ: "&amp;VLOOKUP(BS4,'2-2J-CTRLI-LP1743'!$B:$Z,23,0)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"&amp;VLOOKUP(BZ4,'2-2J-CTRLI-LP1743'!$B:$Z,9,0)</f>
        <v>#N/A</v>
      </c>
      <c r="CA9" s="338" t="e">
        <f>+"Khổ sơ đồ: "&amp;VLOOKUP(BZ4,'2-2J-CTRLI-LP1743'!$B:$Z,23,0)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"&amp;VLOOKUP(CH4,'2-2J-CTRLI-LP1743'!$B:$Z,9,0)</f>
        <v>#N/A</v>
      </c>
      <c r="CI9" s="338" t="e">
        <f>+"Khổ sơ đồ: "&amp;VLOOKUP(CH4,'2-2J-CTRLI-LP1743'!$B:$Z,23,0)</f>
        <v>#N/A</v>
      </c>
      <c r="CJ9" s="339">
        <f>+$E$9</f>
        <v>0</v>
      </c>
      <c r="CK9" s="340"/>
      <c r="CL9" s="324" t="s">
        <v>243</v>
      </c>
    </row>
    <row r="10" spans="1:94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  <c r="CP10" s="326"/>
    </row>
    <row r="11" spans="1:94" ht="63" customHeight="1">
      <c r="A11" s="419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7" t="s">
        <v>247</v>
      </c>
      <c r="H11" s="352"/>
      <c r="I11" s="419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7" t="s">
        <v>247</v>
      </c>
      <c r="P11" s="419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7" t="s">
        <v>247</v>
      </c>
      <c r="W11" s="352"/>
      <c r="X11" s="419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7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7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7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7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7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7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7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7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7" t="s">
        <v>247</v>
      </c>
      <c r="CM11" s="326"/>
      <c r="CN11" s="326"/>
      <c r="CO11" s="326"/>
      <c r="CP11" s="326"/>
    </row>
    <row r="12" spans="1:94" s="356" customFormat="1" ht="99.75" customHeight="1">
      <c r="A12" s="353" t="s">
        <v>177</v>
      </c>
      <c r="B12" s="554" t="str">
        <f>"*"&amp;C4&amp;"-"&amp;MID(D7,1,LEN(D7)-2)&amp;"*"</f>
        <v>*722164-24 *</v>
      </c>
      <c r="C12" s="554"/>
      <c r="D12" s="421" t="s">
        <v>248</v>
      </c>
      <c r="E12" s="555" t="s">
        <v>249</v>
      </c>
      <c r="F12" s="556"/>
      <c r="G12" s="558"/>
      <c r="H12" s="355"/>
      <c r="I12" s="353" t="s">
        <v>177</v>
      </c>
      <c r="J12" s="554" t="str">
        <f>"*"&amp;K4&amp;"-"&amp;MID(L7,1,LEN(L7)-2)&amp;"*"</f>
        <v>*722174-15 *</v>
      </c>
      <c r="K12" s="554"/>
      <c r="L12" s="421" t="s">
        <v>248</v>
      </c>
      <c r="M12" s="570" t="s">
        <v>249</v>
      </c>
      <c r="N12" s="571"/>
      <c r="O12" s="558"/>
      <c r="P12" s="353" t="s">
        <v>177</v>
      </c>
      <c r="Q12" s="554" t="e">
        <f>"*"&amp;R4&amp;"-"&amp;MID(S7,1,LEN(S7)-2)&amp;"*"</f>
        <v>#N/A</v>
      </c>
      <c r="R12" s="554"/>
      <c r="S12" s="421" t="s">
        <v>248</v>
      </c>
      <c r="T12" s="555" t="s">
        <v>249</v>
      </c>
      <c r="U12" s="556"/>
      <c r="V12" s="558"/>
      <c r="W12" s="355"/>
      <c r="X12" s="353" t="s">
        <v>177</v>
      </c>
      <c r="Y12" s="554" t="e">
        <f>"*"&amp;Z4&amp;"-"&amp;MID(AA7,1,LEN(AA7)-2)&amp;"*"</f>
        <v>#N/A</v>
      </c>
      <c r="Z12" s="554"/>
      <c r="AA12" s="421" t="s">
        <v>248</v>
      </c>
      <c r="AB12" s="555" t="s">
        <v>249</v>
      </c>
      <c r="AC12" s="556"/>
      <c r="AD12" s="558"/>
      <c r="AE12" s="353" t="s">
        <v>177</v>
      </c>
      <c r="AF12" s="554" t="e">
        <f>"*"&amp;AG4&amp;"-"&amp;MID(AH7,1,LEN(AH7)-2)&amp;"*"</f>
        <v>#N/A</v>
      </c>
      <c r="AG12" s="554"/>
      <c r="AH12" s="421" t="s">
        <v>248</v>
      </c>
      <c r="AI12" s="555" t="s">
        <v>249</v>
      </c>
      <c r="AJ12" s="556"/>
      <c r="AK12" s="558"/>
      <c r="AL12" s="355"/>
      <c r="AM12" s="353" t="s">
        <v>177</v>
      </c>
      <c r="AN12" s="554" t="e">
        <f>"*"&amp;AO4&amp;"-"&amp;MID(AP7,1,LEN(AP7)-2)&amp;"*"</f>
        <v>#N/A</v>
      </c>
      <c r="AO12" s="554"/>
      <c r="AP12" s="421" t="s">
        <v>248</v>
      </c>
      <c r="AQ12" s="555" t="s">
        <v>249</v>
      </c>
      <c r="AR12" s="556"/>
      <c r="AS12" s="558"/>
      <c r="AT12" s="353" t="s">
        <v>177</v>
      </c>
      <c r="AU12" s="554" t="e">
        <f>"*"&amp;AV4&amp;"-"&amp;MID(AW7,1,LEN(AW7)-2)&amp;"*"</f>
        <v>#N/A</v>
      </c>
      <c r="AV12" s="554"/>
      <c r="AW12" s="421" t="s">
        <v>248</v>
      </c>
      <c r="AX12" s="555" t="s">
        <v>249</v>
      </c>
      <c r="AY12" s="556"/>
      <c r="AZ12" s="558"/>
      <c r="BA12" s="355"/>
      <c r="BB12" s="353" t="s">
        <v>177</v>
      </c>
      <c r="BC12" s="554" t="e">
        <f>"*"&amp;BD4&amp;"-"&amp;MID(BE7,1,LEN(BE7)-2)&amp;"*"</f>
        <v>#N/A</v>
      </c>
      <c r="BD12" s="554"/>
      <c r="BE12" s="421" t="s">
        <v>248</v>
      </c>
      <c r="BF12" s="555" t="s">
        <v>249</v>
      </c>
      <c r="BG12" s="556"/>
      <c r="BH12" s="558"/>
      <c r="BI12" s="353" t="s">
        <v>177</v>
      </c>
      <c r="BJ12" s="554" t="e">
        <f>"*"&amp;BK4&amp;"-"&amp;MID(BL7,1,LEN(BL7)-2)&amp;"*"</f>
        <v>#N/A</v>
      </c>
      <c r="BK12" s="554"/>
      <c r="BL12" s="421" t="s">
        <v>248</v>
      </c>
      <c r="BM12" s="555" t="s">
        <v>249</v>
      </c>
      <c r="BN12" s="556"/>
      <c r="BO12" s="558"/>
      <c r="BP12" s="355"/>
      <c r="BQ12" s="353" t="s">
        <v>177</v>
      </c>
      <c r="BR12" s="554" t="e">
        <f>"*"&amp;BS4&amp;"-"&amp;MID(BT7,1,LEN(BT7)-2)&amp;"*"</f>
        <v>#N/A</v>
      </c>
      <c r="BS12" s="554"/>
      <c r="BT12" s="421" t="s">
        <v>248</v>
      </c>
      <c r="BU12" s="555" t="s">
        <v>249</v>
      </c>
      <c r="BV12" s="556"/>
      <c r="BW12" s="558"/>
      <c r="BX12" s="353" t="s">
        <v>177</v>
      </c>
      <c r="BY12" s="554" t="e">
        <f>"*"&amp;BZ4&amp;"-"&amp;MID(CA7,1,LEN(CA7)-2)&amp;"*"</f>
        <v>#N/A</v>
      </c>
      <c r="BZ12" s="554"/>
      <c r="CA12" s="421" t="s">
        <v>248</v>
      </c>
      <c r="CB12" s="555" t="s">
        <v>249</v>
      </c>
      <c r="CC12" s="556"/>
      <c r="CD12" s="558"/>
      <c r="CE12" s="355"/>
      <c r="CF12" s="353" t="s">
        <v>177</v>
      </c>
      <c r="CG12" s="554" t="e">
        <f>"*"&amp;CH4&amp;"-"&amp;MID(CI7,1,LEN(CI7)-2)&amp;"*"</f>
        <v>#N/A</v>
      </c>
      <c r="CH12" s="554"/>
      <c r="CI12" s="421" t="s">
        <v>248</v>
      </c>
      <c r="CJ12" s="555" t="s">
        <v>249</v>
      </c>
      <c r="CK12" s="556"/>
      <c r="CL12" s="558"/>
    </row>
    <row r="13" spans="1:94" s="356" customFormat="1" ht="57.75" customHeight="1">
      <c r="A13" s="551" t="str">
        <f>+'2-2J-CTRLI-LP1743'!F8</f>
        <v>Không phải 100% cotton</v>
      </c>
      <c r="B13" s="552"/>
      <c r="C13" s="552"/>
      <c r="D13" s="552"/>
      <c r="E13" s="552"/>
      <c r="F13" s="552"/>
      <c r="G13" s="553"/>
      <c r="H13" s="418"/>
      <c r="I13" s="551" t="str">
        <f>+$A$13</f>
        <v>Không phải 100% cotton</v>
      </c>
      <c r="J13" s="552"/>
      <c r="K13" s="552"/>
      <c r="L13" s="552"/>
      <c r="M13" s="552"/>
      <c r="N13" s="552"/>
      <c r="O13" s="553"/>
      <c r="P13" s="551" t="str">
        <f>+$A$13</f>
        <v>Không phải 100% cotton</v>
      </c>
      <c r="Q13" s="552"/>
      <c r="R13" s="552"/>
      <c r="S13" s="552"/>
      <c r="T13" s="552"/>
      <c r="U13" s="552"/>
      <c r="V13" s="553"/>
      <c r="W13" s="418"/>
      <c r="X13" s="551" t="str">
        <f>+$A$13</f>
        <v>Không phải 100% cotton</v>
      </c>
      <c r="Y13" s="552"/>
      <c r="Z13" s="552"/>
      <c r="AA13" s="552"/>
      <c r="AB13" s="552"/>
      <c r="AC13" s="552"/>
      <c r="AD13" s="553"/>
      <c r="AE13" s="551" t="str">
        <f>+$A$13</f>
        <v>Không phải 100% cotton</v>
      </c>
      <c r="AF13" s="552"/>
      <c r="AG13" s="552"/>
      <c r="AH13" s="552"/>
      <c r="AI13" s="552"/>
      <c r="AJ13" s="552"/>
      <c r="AK13" s="553"/>
      <c r="AL13" s="418"/>
      <c r="AM13" s="551" t="str">
        <f>+$A$13</f>
        <v>Không phải 100% cotton</v>
      </c>
      <c r="AN13" s="552"/>
      <c r="AO13" s="552"/>
      <c r="AP13" s="552"/>
      <c r="AQ13" s="552"/>
      <c r="AR13" s="552"/>
      <c r="AS13" s="553"/>
      <c r="AT13" s="551" t="str">
        <f>+$A$13</f>
        <v>Không phải 100% cotton</v>
      </c>
      <c r="AU13" s="552"/>
      <c r="AV13" s="552"/>
      <c r="AW13" s="552"/>
      <c r="AX13" s="552"/>
      <c r="AY13" s="552"/>
      <c r="AZ13" s="553"/>
      <c r="BA13" s="418"/>
      <c r="BB13" s="551" t="str">
        <f>+$A$13</f>
        <v>Không phải 100% cotton</v>
      </c>
      <c r="BC13" s="552"/>
      <c r="BD13" s="552"/>
      <c r="BE13" s="552"/>
      <c r="BF13" s="552"/>
      <c r="BG13" s="552"/>
      <c r="BH13" s="553"/>
      <c r="BI13" s="551" t="str">
        <f>+$A$13</f>
        <v>Không phải 100% cotton</v>
      </c>
      <c r="BJ13" s="552"/>
      <c r="BK13" s="552"/>
      <c r="BL13" s="552"/>
      <c r="BM13" s="552"/>
      <c r="BN13" s="552"/>
      <c r="BO13" s="553"/>
      <c r="BP13" s="418"/>
      <c r="BQ13" s="551" t="str">
        <f>+$A$13</f>
        <v>Không phải 100% cotton</v>
      </c>
      <c r="BR13" s="552"/>
      <c r="BS13" s="552"/>
      <c r="BT13" s="552"/>
      <c r="BU13" s="552"/>
      <c r="BV13" s="552"/>
      <c r="BW13" s="553"/>
      <c r="BX13" s="551" t="str">
        <f>+$A$13</f>
        <v>Không phải 100% cotton</v>
      </c>
      <c r="BY13" s="552"/>
      <c r="BZ13" s="552"/>
      <c r="CA13" s="552"/>
      <c r="CB13" s="552"/>
      <c r="CC13" s="552"/>
      <c r="CD13" s="553"/>
      <c r="CE13" s="418"/>
      <c r="CF13" s="551" t="str">
        <f>+$A$13</f>
        <v>Không phải 100% cotton</v>
      </c>
      <c r="CG13" s="552"/>
      <c r="CH13" s="552"/>
      <c r="CI13" s="552"/>
      <c r="CJ13" s="552"/>
      <c r="CK13" s="552"/>
      <c r="CL13" s="553"/>
    </row>
    <row r="14" spans="1:94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</row>
    <row r="15" spans="1:94" s="305" customFormat="1" ht="48.75" customHeight="1">
      <c r="A15" s="568"/>
      <c r="B15" s="569"/>
      <c r="C15" s="551" t="s">
        <v>228</v>
      </c>
      <c r="D15" s="552"/>
      <c r="E15" s="553"/>
      <c r="F15" s="302" t="s">
        <v>229</v>
      </c>
      <c r="G15" s="303"/>
      <c r="H15" s="304"/>
      <c r="I15" s="568"/>
      <c r="J15" s="569"/>
      <c r="K15" s="551" t="s">
        <v>228</v>
      </c>
      <c r="L15" s="552"/>
      <c r="M15" s="553"/>
      <c r="N15" s="302" t="s">
        <v>229</v>
      </c>
      <c r="O15" s="303"/>
      <c r="P15" s="568"/>
      <c r="Q15" s="569"/>
      <c r="R15" s="551" t="s">
        <v>228</v>
      </c>
      <c r="S15" s="552"/>
      <c r="T15" s="553"/>
      <c r="U15" s="302" t="s">
        <v>229</v>
      </c>
      <c r="V15" s="303"/>
      <c r="W15" s="304"/>
      <c r="X15" s="568"/>
      <c r="Y15" s="569"/>
      <c r="Z15" s="551" t="s">
        <v>228</v>
      </c>
      <c r="AA15" s="552"/>
      <c r="AB15" s="553"/>
      <c r="AC15" s="302" t="s">
        <v>229</v>
      </c>
      <c r="AD15" s="303"/>
      <c r="AE15" s="568"/>
      <c r="AF15" s="569"/>
      <c r="AG15" s="551" t="s">
        <v>228</v>
      </c>
      <c r="AH15" s="552"/>
      <c r="AI15" s="553"/>
      <c r="AJ15" s="302" t="s">
        <v>229</v>
      </c>
      <c r="AK15" s="303"/>
      <c r="AL15" s="304"/>
      <c r="AM15" s="568"/>
      <c r="AN15" s="569"/>
      <c r="AO15" s="551" t="s">
        <v>228</v>
      </c>
      <c r="AP15" s="552"/>
      <c r="AQ15" s="553"/>
      <c r="AR15" s="302" t="s">
        <v>229</v>
      </c>
      <c r="AS15" s="303"/>
      <c r="AT15" s="568"/>
      <c r="AU15" s="569"/>
      <c r="AV15" s="551" t="s">
        <v>228</v>
      </c>
      <c r="AW15" s="552"/>
      <c r="AX15" s="553"/>
      <c r="AY15" s="302" t="s">
        <v>229</v>
      </c>
      <c r="AZ15" s="303"/>
      <c r="BA15" s="304"/>
      <c r="BB15" s="568"/>
      <c r="BC15" s="569"/>
      <c r="BD15" s="551" t="s">
        <v>228</v>
      </c>
      <c r="BE15" s="552"/>
      <c r="BF15" s="553"/>
      <c r="BG15" s="302" t="s">
        <v>229</v>
      </c>
      <c r="BH15" s="303"/>
      <c r="BI15" s="568"/>
      <c r="BJ15" s="569"/>
      <c r="BK15" s="551" t="s">
        <v>228</v>
      </c>
      <c r="BL15" s="552"/>
      <c r="BM15" s="553"/>
      <c r="BN15" s="302" t="s">
        <v>229</v>
      </c>
      <c r="BO15" s="303"/>
      <c r="BP15" s="304"/>
      <c r="BQ15" s="568"/>
      <c r="BR15" s="569"/>
      <c r="BS15" s="551" t="s">
        <v>228</v>
      </c>
      <c r="BT15" s="552"/>
      <c r="BU15" s="553"/>
      <c r="BV15" s="302" t="s">
        <v>229</v>
      </c>
      <c r="BW15" s="303"/>
      <c r="BX15" s="568"/>
      <c r="BY15" s="569"/>
      <c r="BZ15" s="551" t="s">
        <v>228</v>
      </c>
      <c r="CA15" s="552"/>
      <c r="CB15" s="553"/>
      <c r="CC15" s="302" t="s">
        <v>229</v>
      </c>
      <c r="CD15" s="303"/>
      <c r="CE15" s="304"/>
      <c r="CF15" s="568"/>
      <c r="CG15" s="569"/>
      <c r="CH15" s="551" t="s">
        <v>228</v>
      </c>
      <c r="CI15" s="552"/>
      <c r="CJ15" s="553"/>
      <c r="CK15" s="302" t="s">
        <v>229</v>
      </c>
      <c r="CL15" s="303"/>
    </row>
    <row r="16" spans="1:94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"&amp;VLOOKUP('KO-IN-TEM-CUPL'!C18:D18,'1-1Y-2H-3N-BK-CTR-CUP-PRA680'!$B:$Z,7,0)&amp;CHAR(10)&amp;"Chi tiết: "&amp;'3-3R-CUPLI-CK4W75'!$V$8&amp;"*"&amp;'3-3R-CUPLI-CK4W75'!$W$8</f>
        <v>Pattern: DF3385S/ mnf.-color: NB3385-XBK
Chi tiết: CUPLI*2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"&amp;VLOOKUP('KO-IN-TEM-CUPL'!K18:L18,'1-1Y-2H-3N-BK-CTR-CUP-PRA680'!$B:$Z,7,0)&amp;CHAR(10)&amp;"Chi tiết: "&amp;'3-3R-CUPLI-CK4W75'!$V$8&amp;"*"&amp;'3-3R-CUPLI-CK4W75'!$W$8</f>
        <v>Pattern: DF3385S/ mnf.-color: NB3385-XBK
Chi tiết: CUPLI*2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"&amp;VLOOKUP('KO-IN-TEM-CUPL'!R18:S18,'1-1Y-2H-3N-BK-CTR-CUP-PRA680'!$B:$Z,7,0)&amp;CHAR(10)&amp;"Chi tiết: "&amp;'3-3R-CUPLI-CK4W75'!$V$8&amp;"*"&amp;'3-3R-CUPLI-CK4W75'!$W$8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"&amp;VLOOKUP('KO-IN-TEM-CUPL'!Z18:AA18,'1-1Y-2H-3N-BK-CTR-CUP-PRA680'!$B:$Z,7,0)&amp;CHAR(10)&amp;"Chi tiết: "&amp;'3-3R-CUPLI-CK4W75'!$V$8&amp;"*"&amp;'3-3R-CUPLI-CK4W75'!$W$8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"&amp;VLOOKUP('KO-IN-TEM-CUPL'!AG18:AH18,'1-1Y-2H-3N-BK-CTR-CUP-PRA680'!$B:$Z,7,0)&amp;CHAR(10)&amp;"Chi tiết: "&amp;'3-3R-CUPLI-CK4W75'!$V$8&amp;"*"&amp;'3-3R-CUPLI-CK4W75'!$W$8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"&amp;VLOOKUP('KO-IN-TEM-CUPL'!AO18:AP18,'1-1Y-2H-3N-BK-CTR-CUP-PRA680'!$B:$Z,7,0)&amp;CHAR(10)&amp;"Chi tiết: "&amp;'3-3R-CUPLI-CK4W75'!$V$8&amp;"*"&amp;'3-3R-CUPLI-CK4W75'!$W$8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"&amp;VLOOKUP('KO-IN-TEM-CUPL'!AV18:AW18,'1-1Y-2H-3N-BK-CTR-CUP-PRA680'!$B:$Z,7,0)&amp;CHAR(10)&amp;"Chi tiết: "&amp;'3-3R-CUPLI-CK4W75'!$V$8&amp;"*"&amp;'3-3R-CUPLI-CK4W75'!$W$8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"&amp;VLOOKUP('KO-IN-TEM-CUPL'!BD18:BE18,'1-1Y-2H-3N-BK-CTR-CUP-PRA680'!$B:$Z,7,0)&amp;CHAR(10)&amp;"Chi tiết: "&amp;'3-3R-CUPLI-CK4W75'!$V$8&amp;"*"&amp;'3-3R-CUPLI-CK4W75'!$W$8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"&amp;VLOOKUP('KO-IN-TEM-CUPL'!BK18:BL18,'1-1Y-2H-3N-BK-CTR-CUP-PRA680'!$B:$Z,7,0)&amp;CHAR(10)&amp;"Chi tiết: "&amp;'3-3R-CUPLI-CK4W75'!$V$8&amp;"*"&amp;'3-3R-CUPLI-CK4W75'!$W$8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"&amp;VLOOKUP('KO-IN-TEM-CUPL'!BS18:BT18,'1-1Y-2H-3N-BK-CTR-CUP-PRA680'!$B:$Z,7,0)&amp;CHAR(10)&amp;"Chi tiết: "&amp;'3-3R-CUPLI-CK4W75'!$V$8&amp;"*"&amp;'3-3R-CUPLI-CK4W75'!$W$8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"&amp;VLOOKUP('KO-IN-TEM-CUPL'!BZ18:CA18,'1-1Y-2H-3N-BK-CTR-CUP-PRA680'!$B:$Z,7,0)&amp;CHAR(10)&amp;"Chi tiết: "&amp;'3-3R-CUPLI-CK4W75'!$V$8&amp;"*"&amp;'3-3R-CUPLI-CK4W75'!$W$8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"&amp;VLOOKUP('KO-IN-TEM-CUPL'!CH18:CI18,'1-1Y-2H-3N-BK-CTR-CUP-PRA680'!$B:$Z,7,0)&amp;CHAR(10)&amp;"Chi tiết: "&amp;'3-3R-CUPLI-CK4W75'!$V$8&amp;"*"&amp;'3-3R-CUPLI-CK4W75'!$W$8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4">
        <f>VLOOKUP(C18,'2-2J-CTRLI-LP1743'!$B:$Z,2,0)</f>
        <v>722167</v>
      </c>
      <c r="D17" s="565"/>
      <c r="E17" s="315" t="str">
        <f>+$E$3</f>
        <v>CUPLI*2</v>
      </c>
      <c r="F17" s="316"/>
      <c r="G17" s="317" t="s">
        <v>235</v>
      </c>
      <c r="H17" s="318"/>
      <c r="I17" s="313" t="s">
        <v>234</v>
      </c>
      <c r="J17" s="314"/>
      <c r="K17" s="564">
        <f>VLOOKUP(K18,'2-2J-CTRLI-LP1743'!$B:$Z,2,0)</f>
        <v>722177</v>
      </c>
      <c r="L17" s="565"/>
      <c r="M17" s="315" t="str">
        <f>+$E$3</f>
        <v>CUPLI*2</v>
      </c>
      <c r="N17" s="316"/>
      <c r="O17" s="317" t="s">
        <v>235</v>
      </c>
      <c r="P17" s="313" t="s">
        <v>234</v>
      </c>
      <c r="Q17" s="314"/>
      <c r="R17" s="564" t="e">
        <f>VLOOKUP(R18,'2-2J-CTRLI-LP1743'!$B:$Z,2,0)</f>
        <v>#N/A</v>
      </c>
      <c r="S17" s="565"/>
      <c r="T17" s="315" t="str">
        <f>+$E$3</f>
        <v>CUPLI*2</v>
      </c>
      <c r="U17" s="316"/>
      <c r="V17" s="317" t="s">
        <v>235</v>
      </c>
      <c r="W17" s="318"/>
      <c r="X17" s="313" t="s">
        <v>234</v>
      </c>
      <c r="Y17" s="314"/>
      <c r="Z17" s="564" t="e">
        <f>VLOOKUP(Z18,'2-2J-CTRLI-LP1743'!$B:$Z,2,0)</f>
        <v>#N/A</v>
      </c>
      <c r="AA17" s="565"/>
      <c r="AB17" s="315" t="str">
        <f>+$E$3</f>
        <v>CUPLI*2</v>
      </c>
      <c r="AC17" s="316"/>
      <c r="AD17" s="317" t="s">
        <v>235</v>
      </c>
      <c r="AE17" s="313" t="s">
        <v>234</v>
      </c>
      <c r="AF17" s="314"/>
      <c r="AG17" s="564" t="e">
        <f>VLOOKUP(AG18,'2-2J-CTRLI-LP1743'!$B:$Z,2,0)</f>
        <v>#N/A</v>
      </c>
      <c r="AH17" s="565"/>
      <c r="AI17" s="315" t="str">
        <f>+$E$3</f>
        <v>CUPLI*2</v>
      </c>
      <c r="AJ17" s="316"/>
      <c r="AK17" s="317" t="s">
        <v>235</v>
      </c>
      <c r="AL17" s="318"/>
      <c r="AM17" s="313" t="s">
        <v>234</v>
      </c>
      <c r="AN17" s="314"/>
      <c r="AO17" s="564" t="e">
        <f>VLOOKUP(AO18,'2-2J-CTRLI-LP1743'!$B:$Z,2,0)</f>
        <v>#N/A</v>
      </c>
      <c r="AP17" s="565"/>
      <c r="AQ17" s="315" t="str">
        <f>+$E$3</f>
        <v>CUPLI*2</v>
      </c>
      <c r="AR17" s="316"/>
      <c r="AS17" s="317" t="s">
        <v>235</v>
      </c>
      <c r="AT17" s="313" t="s">
        <v>234</v>
      </c>
      <c r="AU17" s="314"/>
      <c r="AV17" s="564" t="e">
        <f>VLOOKUP(AV18,'2-2J-CTRLI-LP1743'!$B:$Z,2,0)</f>
        <v>#N/A</v>
      </c>
      <c r="AW17" s="565"/>
      <c r="AX17" s="315" t="str">
        <f>+$E$3</f>
        <v>CUPLI*2</v>
      </c>
      <c r="AY17" s="316"/>
      <c r="AZ17" s="317" t="s">
        <v>235</v>
      </c>
      <c r="BA17" s="318"/>
      <c r="BB17" s="313" t="s">
        <v>234</v>
      </c>
      <c r="BC17" s="314"/>
      <c r="BD17" s="564" t="e">
        <f>VLOOKUP(BD18,'2-2J-CTRLI-LP1743'!$B:$Z,2,0)</f>
        <v>#N/A</v>
      </c>
      <c r="BE17" s="565"/>
      <c r="BF17" s="315" t="str">
        <f>+$E$3</f>
        <v>CUPLI*2</v>
      </c>
      <c r="BG17" s="316"/>
      <c r="BH17" s="317" t="s">
        <v>235</v>
      </c>
      <c r="BI17" s="313" t="s">
        <v>234</v>
      </c>
      <c r="BJ17" s="314"/>
      <c r="BK17" s="564" t="e">
        <f>VLOOKUP(BK18,'2-2J-CTRLI-LP1743'!$B:$Z,2,0)</f>
        <v>#N/A</v>
      </c>
      <c r="BL17" s="565"/>
      <c r="BM17" s="315" t="str">
        <f>+$E$3</f>
        <v>CUPLI*2</v>
      </c>
      <c r="BN17" s="316"/>
      <c r="BO17" s="317" t="s">
        <v>235</v>
      </c>
      <c r="BP17" s="318"/>
      <c r="BQ17" s="313" t="s">
        <v>234</v>
      </c>
      <c r="BR17" s="314"/>
      <c r="BS17" s="564" t="e">
        <f>VLOOKUP(BS18,'2-2J-CTRLI-LP1743'!$B:$Z,2,0)</f>
        <v>#N/A</v>
      </c>
      <c r="BT17" s="565"/>
      <c r="BU17" s="315" t="str">
        <f>+$E$3</f>
        <v>CUPLI*2</v>
      </c>
      <c r="BV17" s="316"/>
      <c r="BW17" s="317" t="s">
        <v>235</v>
      </c>
      <c r="BX17" s="313" t="s">
        <v>234</v>
      </c>
      <c r="BY17" s="314"/>
      <c r="BZ17" s="564" t="e">
        <f>VLOOKUP(BZ18,'2-2J-CTRLI-LP1743'!$B:$Z,2,0)</f>
        <v>#N/A</v>
      </c>
      <c r="CA17" s="565"/>
      <c r="CB17" s="315" t="str">
        <f>+$E$3</f>
        <v>CUPLI*2</v>
      </c>
      <c r="CC17" s="316"/>
      <c r="CD17" s="317" t="s">
        <v>235</v>
      </c>
      <c r="CE17" s="318"/>
      <c r="CF17" s="313" t="s">
        <v>234</v>
      </c>
      <c r="CG17" s="314"/>
      <c r="CH17" s="564" t="e">
        <f>VLOOKUP(CH18,'2-2J-CTRLI-LP1743'!$B:$Z,2,0)</f>
        <v>#N/A</v>
      </c>
      <c r="CI17" s="565"/>
      <c r="CJ17" s="315" t="str">
        <f>+$E$3</f>
        <v>CUPLI*2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4">
        <f>+INDEX('2-2J-CTRLI-LP1743'!$B:$B,MATCH('KO-IN-TEM-CUPL'!B16,'2-2J-CTRLI-LP1743'!$AE:$AE,0))</f>
        <v>722168</v>
      </c>
      <c r="D18" s="565"/>
      <c r="E18" s="315">
        <f>+$E$4</f>
        <v>0</v>
      </c>
      <c r="F18" s="316"/>
      <c r="G18" s="320"/>
      <c r="H18" s="321"/>
      <c r="I18" s="319" t="s">
        <v>236</v>
      </c>
      <c r="J18" s="314"/>
      <c r="K18" s="564">
        <f>+INDEX('2-2J-CTRLI-LP1743'!$B:$B,MATCH('KO-IN-TEM-CUPL'!J16,'2-2J-CTRLI-LP1743'!$AE:$AE,0))</f>
        <v>722178</v>
      </c>
      <c r="L18" s="565"/>
      <c r="M18" s="315">
        <f>+$E$4</f>
        <v>0</v>
      </c>
      <c r="N18" s="316"/>
      <c r="O18" s="320"/>
      <c r="P18" s="319" t="s">
        <v>236</v>
      </c>
      <c r="Q18" s="314"/>
      <c r="R18" s="564" t="e">
        <f>+INDEX('2-2J-CTRLI-LP1743'!$B:$B,MATCH('KO-IN-TEM-CUPL'!Q16,'2-2J-CTRLI-LP1743'!$AE:$AE,0))</f>
        <v>#N/A</v>
      </c>
      <c r="S18" s="565"/>
      <c r="T18" s="315">
        <f>+$E$4</f>
        <v>0</v>
      </c>
      <c r="U18" s="316"/>
      <c r="V18" s="320"/>
      <c r="W18" s="321"/>
      <c r="X18" s="319" t="s">
        <v>236</v>
      </c>
      <c r="Y18" s="314"/>
      <c r="Z18" s="564" t="e">
        <f>+INDEX('2-2J-CTRLI-LP1743'!$B:$B,MATCH('KO-IN-TEM-CUPL'!Y16,'2-2J-CTRLI-LP1743'!$AE:$AE,0))</f>
        <v>#N/A</v>
      </c>
      <c r="AA18" s="565"/>
      <c r="AB18" s="315">
        <f>+$E$4</f>
        <v>0</v>
      </c>
      <c r="AC18" s="316"/>
      <c r="AD18" s="320"/>
      <c r="AE18" s="319" t="s">
        <v>236</v>
      </c>
      <c r="AF18" s="314"/>
      <c r="AG18" s="564" t="e">
        <f>+INDEX('2-2J-CTRLI-LP1743'!$B:$B,MATCH('KO-IN-TEM-CUPL'!AF16,'2-2J-CTRLI-LP1743'!$AE:$AE,0))</f>
        <v>#N/A</v>
      </c>
      <c r="AH18" s="565"/>
      <c r="AI18" s="315">
        <f>+$E$4</f>
        <v>0</v>
      </c>
      <c r="AJ18" s="316"/>
      <c r="AK18" s="320"/>
      <c r="AL18" s="321"/>
      <c r="AM18" s="319" t="s">
        <v>236</v>
      </c>
      <c r="AN18" s="314"/>
      <c r="AO18" s="564" t="e">
        <f>+INDEX('2-2J-CTRLI-LP1743'!$B:$B,MATCH('KO-IN-TEM-CUPL'!AN16,'2-2J-CTRLI-LP1743'!$AE:$AE,0))</f>
        <v>#N/A</v>
      </c>
      <c r="AP18" s="565"/>
      <c r="AQ18" s="315">
        <f>+$E$4</f>
        <v>0</v>
      </c>
      <c r="AR18" s="316"/>
      <c r="AS18" s="320"/>
      <c r="AT18" s="319" t="s">
        <v>236</v>
      </c>
      <c r="AU18" s="314"/>
      <c r="AV18" s="564" t="e">
        <f>+INDEX('2-2J-CTRLI-LP1743'!$B:$B,MATCH('KO-IN-TEM-CUPL'!AU16,'2-2J-CTRLI-LP1743'!$AE:$AE,0))</f>
        <v>#N/A</v>
      </c>
      <c r="AW18" s="565"/>
      <c r="AX18" s="315">
        <f>+$E$4</f>
        <v>0</v>
      </c>
      <c r="AY18" s="316"/>
      <c r="AZ18" s="320"/>
      <c r="BA18" s="321"/>
      <c r="BB18" s="319" t="s">
        <v>236</v>
      </c>
      <c r="BC18" s="314"/>
      <c r="BD18" s="564" t="e">
        <f>+INDEX('2-2J-CTRLI-LP1743'!$B:$B,MATCH('KO-IN-TEM-CUPL'!BC16,'2-2J-CTRLI-LP1743'!$AE:$AE,0))</f>
        <v>#N/A</v>
      </c>
      <c r="BE18" s="565"/>
      <c r="BF18" s="315">
        <f>+$E$4</f>
        <v>0</v>
      </c>
      <c r="BG18" s="316"/>
      <c r="BH18" s="320"/>
      <c r="BI18" s="319" t="s">
        <v>236</v>
      </c>
      <c r="BJ18" s="314"/>
      <c r="BK18" s="564" t="e">
        <f>+INDEX('2-2J-CTRLI-LP1743'!$B:$B,MATCH('KO-IN-TEM-CUPL'!BJ16,'2-2J-CTRLI-LP1743'!$AE:$AE,0))</f>
        <v>#N/A</v>
      </c>
      <c r="BL18" s="565"/>
      <c r="BM18" s="315">
        <f>+$E$4</f>
        <v>0</v>
      </c>
      <c r="BN18" s="316"/>
      <c r="BO18" s="320"/>
      <c r="BP18" s="321"/>
      <c r="BQ18" s="319" t="s">
        <v>236</v>
      </c>
      <c r="BR18" s="314"/>
      <c r="BS18" s="564" t="e">
        <f>+INDEX('2-2J-CTRLI-LP1743'!$B:$B,MATCH('KO-IN-TEM-CUPL'!BR16,'2-2J-CTRLI-LP1743'!$AE:$AE,0))</f>
        <v>#N/A</v>
      </c>
      <c r="BT18" s="565"/>
      <c r="BU18" s="315">
        <f>+$E$4</f>
        <v>0</v>
      </c>
      <c r="BV18" s="316"/>
      <c r="BW18" s="320"/>
      <c r="BX18" s="319" t="s">
        <v>236</v>
      </c>
      <c r="BY18" s="314"/>
      <c r="BZ18" s="564" t="e">
        <f>+INDEX('2-2J-CTRLI-LP1743'!$B:$B,MATCH('KO-IN-TEM-CUPL'!BY16,'2-2J-CTRLI-LP1743'!$AE:$AE,0))</f>
        <v>#N/A</v>
      </c>
      <c r="CA18" s="565"/>
      <c r="CB18" s="315">
        <f>+$E$4</f>
        <v>0</v>
      </c>
      <c r="CC18" s="316"/>
      <c r="CD18" s="320"/>
      <c r="CE18" s="321"/>
      <c r="CF18" s="319" t="s">
        <v>236</v>
      </c>
      <c r="CG18" s="314"/>
      <c r="CH18" s="564" t="e">
        <f>+INDEX('2-2J-CTRLI-LP1743'!$B:$B,MATCH('KO-IN-TEM-CUPL'!CG16,'2-2J-CTRLI-LP1743'!$AE:$AE,0))</f>
        <v>#N/A</v>
      </c>
      <c r="CI18" s="565"/>
      <c r="CJ18" s="315">
        <f>+$E$4</f>
        <v>0</v>
      </c>
      <c r="CK18" s="316"/>
      <c r="CL18" s="320"/>
    </row>
    <row r="19" spans="1:90" s="326" customFormat="1" ht="90.75" customHeight="1">
      <c r="A19" s="563" t="s">
        <v>237</v>
      </c>
      <c r="B19" s="563"/>
      <c r="C19" s="322" t="str">
        <f>VLOOKUP(C18,'3-3R-CUPLI-CK4W75'!$B:$Z,8,0)</f>
        <v>CK4W75-ZCA</v>
      </c>
      <c r="D19" s="367" t="str">
        <f>+"Tổng: "&amp;ROUNDUP(VLOOKUP(C18,'3-3R-CUPLI-CK4W75'!$B:$Z,5,0),2)&amp;" dz"</f>
        <v>Tổng: 21 dz</v>
      </c>
      <c r="E19" s="315">
        <f>+$E$5</f>
        <v>0</v>
      </c>
      <c r="F19" s="316"/>
      <c r="G19" s="324" t="s">
        <v>238</v>
      </c>
      <c r="H19" s="325"/>
      <c r="I19" s="563" t="s">
        <v>237</v>
      </c>
      <c r="J19" s="563"/>
      <c r="K19" s="322" t="str">
        <f>VLOOKUP(K18,'3-3R-CUPLI-CK4W75'!$B:$Z,8,0)</f>
        <v>CK4W75-ZCA</v>
      </c>
      <c r="L19" s="367" t="str">
        <f>+"Tổng: "&amp;ROUNDUP(VLOOKUP(K18,'3-3R-CUPLI-CK4W75'!$B:$Z,5,0),2)&amp;" dz"</f>
        <v>Tổng: 24 dz</v>
      </c>
      <c r="M19" s="315">
        <f>+$E$5</f>
        <v>0</v>
      </c>
      <c r="N19" s="316"/>
      <c r="O19" s="324" t="s">
        <v>238</v>
      </c>
      <c r="P19" s="563" t="s">
        <v>237</v>
      </c>
      <c r="Q19" s="563"/>
      <c r="R19" s="322" t="e">
        <f>VLOOKUP(R18,'3-3R-CUPLI-CK4W75'!$B:$Z,8,0)</f>
        <v>#N/A</v>
      </c>
      <c r="S19" s="367" t="e">
        <f>+"Tổng: "&amp;ROUNDUP(VLOOKUP(R18,'3-3R-CUPLI-CK4W75'!$B:$Z,5,0),2)&amp;" dz"</f>
        <v>#N/A</v>
      </c>
      <c r="T19" s="315">
        <f>+$E$5</f>
        <v>0</v>
      </c>
      <c r="U19" s="316"/>
      <c r="V19" s="324" t="s">
        <v>238</v>
      </c>
      <c r="W19" s="325"/>
      <c r="X19" s="563" t="s">
        <v>237</v>
      </c>
      <c r="Y19" s="563"/>
      <c r="Z19" s="322" t="e">
        <f>VLOOKUP(Z18,'3-3R-CUPLI-CK4W75'!$B:$Z,8,0)</f>
        <v>#N/A</v>
      </c>
      <c r="AA19" s="367" t="e">
        <f>+"Tổng: "&amp;ROUNDUP(VLOOKUP(Z18,'3-3R-CUPLI-CK4W75'!$B:$Z,5,0),2)&amp;" dz"</f>
        <v>#N/A</v>
      </c>
      <c r="AB19" s="315">
        <f>+$E$5</f>
        <v>0</v>
      </c>
      <c r="AC19" s="316"/>
      <c r="AD19" s="324" t="s">
        <v>238</v>
      </c>
      <c r="AE19" s="563" t="s">
        <v>237</v>
      </c>
      <c r="AF19" s="563"/>
      <c r="AG19" s="322" t="e">
        <f>VLOOKUP(AG18,'2-2J-CTRLI-LP1743'!$B:$Z,8,0)</f>
        <v>#N/A</v>
      </c>
      <c r="AH19" s="367" t="e">
        <f>+"Tổng: "&amp;ROUNDUP(VLOOKUP(AG18,'2-2J-CTRLI-LP1743'!$B:$Z,5,0),2)&amp;" dz"</f>
        <v>#N/A</v>
      </c>
      <c r="AI19" s="315">
        <f>+$E$5</f>
        <v>0</v>
      </c>
      <c r="AJ19" s="316"/>
      <c r="AK19" s="324" t="s">
        <v>238</v>
      </c>
      <c r="AL19" s="325"/>
      <c r="AM19" s="563" t="s">
        <v>237</v>
      </c>
      <c r="AN19" s="563"/>
      <c r="AO19" s="322" t="e">
        <f>VLOOKUP(AO18,'2-2J-CTRLI-LP1743'!$B:$Z,8,0)</f>
        <v>#N/A</v>
      </c>
      <c r="AP19" s="367" t="e">
        <f>+"Tổng: "&amp;ROUNDUP(VLOOKUP(AO18,'2-2J-CTRLI-LP1743'!$B:$Z,5,0),2)&amp;" dz"</f>
        <v>#N/A</v>
      </c>
      <c r="AQ19" s="315">
        <f>+$E$5</f>
        <v>0</v>
      </c>
      <c r="AR19" s="316"/>
      <c r="AS19" s="324" t="s">
        <v>238</v>
      </c>
      <c r="AT19" s="563" t="s">
        <v>237</v>
      </c>
      <c r="AU19" s="563"/>
      <c r="AV19" s="322" t="e">
        <f>VLOOKUP(AV18,'2-2J-CTRLI-LP1743'!$B:$Z,8,0)</f>
        <v>#N/A</v>
      </c>
      <c r="AW19" s="367" t="e">
        <f>+"Tổng: "&amp;ROUNDUP(VLOOKUP(AV18,'2-2J-CTRLI-LP1743'!$B:$Z,5,0),2)&amp;" dz"</f>
        <v>#N/A</v>
      </c>
      <c r="AX19" s="315">
        <f>+$E$5</f>
        <v>0</v>
      </c>
      <c r="AY19" s="316"/>
      <c r="AZ19" s="324" t="s">
        <v>238</v>
      </c>
      <c r="BA19" s="325"/>
      <c r="BB19" s="563" t="s">
        <v>237</v>
      </c>
      <c r="BC19" s="563"/>
      <c r="BD19" s="322" t="e">
        <f>VLOOKUP(BD18,'2-2J-CTRLI-LP1743'!$B:$Z,8,0)</f>
        <v>#N/A</v>
      </c>
      <c r="BE19" s="367" t="e">
        <f>+"Tổng: "&amp;ROUNDUP(VLOOKUP(BD18,'2-2J-CTRLI-LP1743'!$B:$Z,5,0),2)&amp;" dz"</f>
        <v>#N/A</v>
      </c>
      <c r="BF19" s="315">
        <f>+$E$5</f>
        <v>0</v>
      </c>
      <c r="BG19" s="316"/>
      <c r="BH19" s="324" t="s">
        <v>238</v>
      </c>
      <c r="BI19" s="563" t="s">
        <v>237</v>
      </c>
      <c r="BJ19" s="563"/>
      <c r="BK19" s="322" t="e">
        <f>VLOOKUP(BK18,'2-2J-CTRLI-LP1743'!$B:$Z,8,0)</f>
        <v>#N/A</v>
      </c>
      <c r="BL19" s="367" t="e">
        <f>+"Tổng: "&amp;ROUNDUP(VLOOKUP(BK18,'2-2J-CTRLI-LP1743'!$B:$Z,5,0),2)&amp;" dz"</f>
        <v>#N/A</v>
      </c>
      <c r="BM19" s="315">
        <f>+$E$5</f>
        <v>0</v>
      </c>
      <c r="BN19" s="316"/>
      <c r="BO19" s="324" t="s">
        <v>238</v>
      </c>
      <c r="BP19" s="325"/>
      <c r="BQ19" s="563" t="s">
        <v>237</v>
      </c>
      <c r="BR19" s="563"/>
      <c r="BS19" s="322" t="e">
        <f>VLOOKUP(BS18,'2-2J-CTRLI-LP1743'!$B:$Z,8,0)</f>
        <v>#N/A</v>
      </c>
      <c r="BT19" s="367" t="e">
        <f>+"Tổng: "&amp;ROUNDUP(VLOOKUP(BS18,'2-2J-CTRLI-LP1743'!$B:$Z,5,0),2)&amp;" dz"</f>
        <v>#N/A</v>
      </c>
      <c r="BU19" s="315">
        <f>+$E$5</f>
        <v>0</v>
      </c>
      <c r="BV19" s="316"/>
      <c r="BW19" s="324" t="s">
        <v>238</v>
      </c>
      <c r="BX19" s="563" t="s">
        <v>237</v>
      </c>
      <c r="BY19" s="563"/>
      <c r="BZ19" s="322" t="e">
        <f>VLOOKUP(BZ18,'2-2J-CTRLI-LP1743'!$B:$Z,8,0)</f>
        <v>#N/A</v>
      </c>
      <c r="CA19" s="367" t="e">
        <f>+"Tổng: "&amp;ROUNDUP(VLOOKUP(BZ18,'2-2J-CTRLI-LP1743'!$B:$Z,5,0),2)&amp;" dz"</f>
        <v>#N/A</v>
      </c>
      <c r="CB19" s="315">
        <f>+$E$5</f>
        <v>0</v>
      </c>
      <c r="CC19" s="316"/>
      <c r="CD19" s="324" t="s">
        <v>238</v>
      </c>
      <c r="CE19" s="325"/>
      <c r="CF19" s="563" t="s">
        <v>237</v>
      </c>
      <c r="CG19" s="563"/>
      <c r="CH19" s="322" t="e">
        <f>VLOOKUP(CH18,'2-2J-CTRLI-LP1743'!$B:$Z,8,0)</f>
        <v>#N/A</v>
      </c>
      <c r="CI19" s="367" t="e">
        <f>+"Tổng: "&amp;ROUNDUP(VLOOKUP(CH18,'2-2J-CTRLI-LP1743'!$B:$Z,5,0),2)&amp;" dz"</f>
        <v>#N/A</v>
      </c>
      <c r="CJ19" s="315">
        <f>+$E$5</f>
        <v>0</v>
      </c>
      <c r="CK19" s="316"/>
      <c r="CL19" s="324" t="s">
        <v>238</v>
      </c>
    </row>
    <row r="20" spans="1:90" ht="54.75" customHeight="1">
      <c r="A20" s="563" t="s">
        <v>239</v>
      </c>
      <c r="B20" s="563"/>
      <c r="C20" s="327" t="str">
        <f>VLOOKUP(C18,'3-3R-CUPLI-CK4W75'!$B:$Z,3,0)&amp;IFERROR(" ("&amp;VLOOKUP(C18,'3-3R-CUPLI-CK4W75'!$B:$Z,4,0)&amp;")","")</f>
        <v>36D (36D)</v>
      </c>
      <c r="D20" s="328"/>
      <c r="E20" s="315">
        <f>+$E$6</f>
        <v>0</v>
      </c>
      <c r="F20" s="316"/>
      <c r="G20" s="324"/>
      <c r="H20" s="325"/>
      <c r="I20" s="563" t="s">
        <v>239</v>
      </c>
      <c r="J20" s="563"/>
      <c r="K20" s="327" t="str">
        <f>VLOOKUP(K18,'3-3R-CUPLI-CK4W75'!$B:$Z,3,0)&amp;IFERROR(" ("&amp;VLOOKUP(K18,'3-3R-CUPLI-CK4W75'!$B:$Z,4,0)&amp;")","")</f>
        <v>36DD (36DD)</v>
      </c>
      <c r="L20" s="328"/>
      <c r="M20" s="315">
        <f>+$E$6</f>
        <v>0</v>
      </c>
      <c r="N20" s="316"/>
      <c r="O20" s="324"/>
      <c r="P20" s="563" t="s">
        <v>239</v>
      </c>
      <c r="Q20" s="563"/>
      <c r="R20" s="327" t="e">
        <f>VLOOKUP(R18,'3-3R-CUPLI-CK4W75'!$B:$Z,3,0)&amp;IFERROR(" ("&amp;VLOOKUP(R18,'3-3R-CUPLI-CK4W75'!$B:$Z,4,0)&amp;")","")</f>
        <v>#N/A</v>
      </c>
      <c r="S20" s="328"/>
      <c r="T20" s="315">
        <f>+$E$6</f>
        <v>0</v>
      </c>
      <c r="U20" s="316"/>
      <c r="V20" s="324"/>
      <c r="W20" s="325"/>
      <c r="X20" s="563" t="s">
        <v>239</v>
      </c>
      <c r="Y20" s="563"/>
      <c r="Z20" s="327" t="e">
        <f>VLOOKUP(Z18,'3-3R-CUPLI-CK4W75'!$B:$Z,3,0)&amp;IFERROR(" ("&amp;VLOOKUP(Z18,'3-3R-CUPLI-CK4W75'!$B:$Z,4,0)&amp;")","")</f>
        <v>#N/A</v>
      </c>
      <c r="AA20" s="328"/>
      <c r="AB20" s="315">
        <f>+$E$6</f>
        <v>0</v>
      </c>
      <c r="AC20" s="316"/>
      <c r="AD20" s="324"/>
      <c r="AE20" s="563" t="s">
        <v>239</v>
      </c>
      <c r="AF20" s="563"/>
      <c r="AG20" s="327" t="e">
        <f>VLOOKUP(AG18,'2-2J-CTRLI-LP1743'!$B:$Z,3,0)&amp;IFERROR(" ("&amp;VLOOKUP(AG18,'2-2J-CTRLI-LP1743'!$B:$Z,4,0)&amp;")","")</f>
        <v>#N/A</v>
      </c>
      <c r="AH20" s="328"/>
      <c r="AI20" s="315">
        <f>+$E$6</f>
        <v>0</v>
      </c>
      <c r="AJ20" s="316"/>
      <c r="AK20" s="324"/>
      <c r="AL20" s="325"/>
      <c r="AM20" s="563" t="s">
        <v>239</v>
      </c>
      <c r="AN20" s="563"/>
      <c r="AO20" s="327" t="e">
        <f>VLOOKUP(AO18,'2-2J-CTRLI-LP1743'!$B:$Z,3,0)&amp;IFERROR(" ("&amp;VLOOKUP(AO18,'2-2J-CTRLI-LP1743'!$B:$Z,4,0)&amp;")","")</f>
        <v>#N/A</v>
      </c>
      <c r="AP20" s="328"/>
      <c r="AQ20" s="315">
        <f>+$E$6</f>
        <v>0</v>
      </c>
      <c r="AR20" s="316"/>
      <c r="AS20" s="324"/>
      <c r="AT20" s="563" t="s">
        <v>239</v>
      </c>
      <c r="AU20" s="563"/>
      <c r="AV20" s="327" t="e">
        <f>VLOOKUP(AV18,'2-2J-CTRLI-LP1743'!$B:$Z,3,0)&amp;IFERROR(" ("&amp;VLOOKUP(AV18,'2-2J-CTRLI-LP1743'!$B:$Z,4,0)&amp;")","")</f>
        <v>#N/A</v>
      </c>
      <c r="AW20" s="328"/>
      <c r="AX20" s="315">
        <f>+$E$6</f>
        <v>0</v>
      </c>
      <c r="AY20" s="316"/>
      <c r="AZ20" s="324"/>
      <c r="BA20" s="325"/>
      <c r="BB20" s="563" t="s">
        <v>239</v>
      </c>
      <c r="BC20" s="563"/>
      <c r="BD20" s="327" t="e">
        <f>VLOOKUP(BD18,'2-2J-CTRLI-LP1743'!$B:$Z,3,0)&amp;IFERROR(" ("&amp;VLOOKUP(BD18,'2-2J-CTRLI-LP1743'!$B:$Z,4,0)&amp;")","")</f>
        <v>#N/A</v>
      </c>
      <c r="BE20" s="328"/>
      <c r="BF20" s="315">
        <f>+$E$6</f>
        <v>0</v>
      </c>
      <c r="BG20" s="316"/>
      <c r="BH20" s="324"/>
      <c r="BI20" s="563" t="s">
        <v>239</v>
      </c>
      <c r="BJ20" s="563"/>
      <c r="BK20" s="327" t="e">
        <f>VLOOKUP(BK18,'2-2J-CTRLI-LP1743'!$B:$Z,3,0)&amp;IFERROR(" ("&amp;VLOOKUP(BK18,'2-2J-CTRLI-LP1743'!$B:$Z,4,0)&amp;")","")</f>
        <v>#N/A</v>
      </c>
      <c r="BL20" s="328"/>
      <c r="BM20" s="315">
        <f>+$E$6</f>
        <v>0</v>
      </c>
      <c r="BN20" s="316"/>
      <c r="BO20" s="324"/>
      <c r="BP20" s="325"/>
      <c r="BQ20" s="563" t="s">
        <v>239</v>
      </c>
      <c r="BR20" s="563"/>
      <c r="BS20" s="327" t="e">
        <f>VLOOKUP(BS18,'2-2J-CTRLI-LP1743'!$B:$Z,3,0)&amp;IFERROR(" ("&amp;VLOOKUP(BS18,'2-2J-CTRLI-LP1743'!$B:$Z,4,0)&amp;")","")</f>
        <v>#N/A</v>
      </c>
      <c r="BT20" s="328"/>
      <c r="BU20" s="315">
        <f>+$E$6</f>
        <v>0</v>
      </c>
      <c r="BV20" s="316"/>
      <c r="BW20" s="324"/>
      <c r="BX20" s="563" t="s">
        <v>239</v>
      </c>
      <c r="BY20" s="563"/>
      <c r="BZ20" s="327" t="e">
        <f>VLOOKUP(BZ18,'2-2J-CTRLI-LP1743'!$B:$Z,3,0)&amp;IFERROR(" ("&amp;VLOOKUP(BZ18,'2-2J-CTRLI-LP1743'!$B:$Z,4,0)&amp;")","")</f>
        <v>#N/A</v>
      </c>
      <c r="CA20" s="328"/>
      <c r="CB20" s="315">
        <f>+$E$6</f>
        <v>0</v>
      </c>
      <c r="CC20" s="316"/>
      <c r="CD20" s="324"/>
      <c r="CE20" s="325"/>
      <c r="CF20" s="563" t="s">
        <v>239</v>
      </c>
      <c r="CG20" s="563"/>
      <c r="CH20" s="327" t="e">
        <f>VLOOKUP(CH18,'2-2J-CTRLI-LP1743'!$B:$Z,3,0)&amp;IFERROR(" ("&amp;VLOOKUP(CH18,'2-2J-CTRLI-LP1743'!$B:$Z,4,0)&amp;")","")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1" t="s">
        <v>240</v>
      </c>
      <c r="B21" s="562"/>
      <c r="C21" s="329" t="str">
        <f>VLOOKUP(C18,'3-3R-CUPLI-CK4W75'!$B:$Z,12,0)&amp;"BỘ"</f>
        <v>7BỘ</v>
      </c>
      <c r="D21" s="330" t="str">
        <f>ROUNDUP(VLOOKUP(C18,'3-3R-CUPLI-CK4W75'!$B:$Z,5,0),1)&amp;" DZ"</f>
        <v>21 DZ</v>
      </c>
      <c r="E21" s="315">
        <f>+$E$7</f>
        <v>0</v>
      </c>
      <c r="F21" s="316"/>
      <c r="G21" s="331"/>
      <c r="H21" s="332"/>
      <c r="I21" s="561" t="s">
        <v>240</v>
      </c>
      <c r="J21" s="562"/>
      <c r="K21" s="329" t="str">
        <f>VLOOKUP(K18,'3-3R-CUPLI-CK4W75'!$B:$Z,12,0)&amp;"BỘ"</f>
        <v>8BỘ</v>
      </c>
      <c r="L21" s="330" t="str">
        <f>ROUNDUP(VLOOKUP(K18,'3-3R-CUPLI-CK4W75'!$B:$Z,5,0),1)&amp;" DZ"</f>
        <v>24 DZ</v>
      </c>
      <c r="M21" s="315">
        <f>+$E$7</f>
        <v>0</v>
      </c>
      <c r="N21" s="316"/>
      <c r="O21" s="331"/>
      <c r="P21" s="561" t="s">
        <v>240</v>
      </c>
      <c r="Q21" s="562"/>
      <c r="R21" s="329" t="e">
        <f>VLOOKUP(R18,'3-3R-CUPLI-CK4W75'!$B:$Z,12,0)&amp;"BỘ"</f>
        <v>#N/A</v>
      </c>
      <c r="S21" s="330" t="e">
        <f>ROUNDUP(VLOOKUP(R18,'3-3R-CUPLI-CK4W75'!$B:$Z,5,0),1)&amp;" DZ"</f>
        <v>#N/A</v>
      </c>
      <c r="T21" s="315">
        <f>+$E$7</f>
        <v>0</v>
      </c>
      <c r="U21" s="316"/>
      <c r="V21" s="331"/>
      <c r="W21" s="332"/>
      <c r="X21" s="561" t="s">
        <v>240</v>
      </c>
      <c r="Y21" s="562"/>
      <c r="Z21" s="329" t="e">
        <f>VLOOKUP(Z18,'3-3R-CUPLI-CK4W75'!$B:$Z,12,0)&amp;"BỘ"</f>
        <v>#N/A</v>
      </c>
      <c r="AA21" s="330" t="e">
        <f>ROUNDUP(VLOOKUP(Z18,'3-3R-CUPLI-CK4W75'!$B:$Z,5,0),1)&amp;" DZ"</f>
        <v>#N/A</v>
      </c>
      <c r="AB21" s="315">
        <f>+$E$7</f>
        <v>0</v>
      </c>
      <c r="AC21" s="316"/>
      <c r="AD21" s="331"/>
      <c r="AE21" s="561" t="s">
        <v>240</v>
      </c>
      <c r="AF21" s="562"/>
      <c r="AG21" s="329" t="e">
        <f>VLOOKUP(AG18,'2-2J-CTRLI-LP1743'!$B:$Z,12,0)&amp;"BỘ"</f>
        <v>#N/A</v>
      </c>
      <c r="AH21" s="330" t="e">
        <f>ROUNDUP(VLOOKUP(AG18,'2-2J-CTRLI-LP1743'!$B:$Z,5,0),1)&amp;" DZ"</f>
        <v>#N/A</v>
      </c>
      <c r="AI21" s="315">
        <f>+$E$7</f>
        <v>0</v>
      </c>
      <c r="AJ21" s="316"/>
      <c r="AK21" s="331"/>
      <c r="AL21" s="332"/>
      <c r="AM21" s="561" t="s">
        <v>240</v>
      </c>
      <c r="AN21" s="562"/>
      <c r="AO21" s="329" t="e">
        <f>VLOOKUP(AO18,'2-2J-CTRLI-LP1743'!$B:$Z,12,0)&amp;"BỘ"</f>
        <v>#N/A</v>
      </c>
      <c r="AP21" s="330" t="e">
        <f>ROUNDUP(VLOOKUP(AO18,'2-2J-CTRLI-LP1743'!$B:$Z,5,0),1)&amp;" DZ"</f>
        <v>#N/A</v>
      </c>
      <c r="AQ21" s="315">
        <f>+$E$7</f>
        <v>0</v>
      </c>
      <c r="AR21" s="316"/>
      <c r="AS21" s="331"/>
      <c r="AT21" s="561" t="s">
        <v>240</v>
      </c>
      <c r="AU21" s="562"/>
      <c r="AV21" s="329" t="e">
        <f>VLOOKUP(AV18,'2-2J-CTRLI-LP1743'!$B:$Z,12,0)&amp;"BỘ"</f>
        <v>#N/A</v>
      </c>
      <c r="AW21" s="330" t="e">
        <f>ROUNDUP(VLOOKUP(AV18,'2-2J-CTRLI-LP1743'!$B:$Z,5,0),1)&amp;" DZ"</f>
        <v>#N/A</v>
      </c>
      <c r="AX21" s="315">
        <f>+$E$7</f>
        <v>0</v>
      </c>
      <c r="AY21" s="316"/>
      <c r="AZ21" s="331"/>
      <c r="BA21" s="332"/>
      <c r="BB21" s="561" t="s">
        <v>240</v>
      </c>
      <c r="BC21" s="562"/>
      <c r="BD21" s="329" t="e">
        <f>VLOOKUP(BD18,'2-2J-CTRLI-LP1743'!$B:$Z,12,0)&amp;"BỘ"</f>
        <v>#N/A</v>
      </c>
      <c r="BE21" s="330" t="e">
        <f>ROUNDUP(VLOOKUP(BD18,'2-2J-CTRLI-LP1743'!$B:$Z,5,0),1)&amp;" DZ"</f>
        <v>#N/A</v>
      </c>
      <c r="BF21" s="315">
        <f>+$E$7</f>
        <v>0</v>
      </c>
      <c r="BG21" s="316"/>
      <c r="BH21" s="331"/>
      <c r="BI21" s="561" t="s">
        <v>240</v>
      </c>
      <c r="BJ21" s="562"/>
      <c r="BK21" s="329" t="e">
        <f>VLOOKUP(BK18,'2-2J-CTRLI-LP1743'!$B:$Z,12,0)&amp;"BỘ"</f>
        <v>#N/A</v>
      </c>
      <c r="BL21" s="330" t="e">
        <f>ROUNDUP(VLOOKUP(BK18,'2-2J-CTRLI-LP1743'!$B:$Z,5,0),1)&amp;" DZ"</f>
        <v>#N/A</v>
      </c>
      <c r="BM21" s="315">
        <f>+$E$7</f>
        <v>0</v>
      </c>
      <c r="BN21" s="316"/>
      <c r="BO21" s="331"/>
      <c r="BP21" s="332"/>
      <c r="BQ21" s="561" t="s">
        <v>240</v>
      </c>
      <c r="BR21" s="562"/>
      <c r="BS21" s="329" t="e">
        <f>VLOOKUP(BS18,'2-2J-CTRLI-LP1743'!$B:$Z,12,0)&amp;"BỘ"</f>
        <v>#N/A</v>
      </c>
      <c r="BT21" s="330" t="e">
        <f>ROUNDUP(VLOOKUP(BS18,'2-2J-CTRLI-LP1743'!$B:$Z,5,0),1)&amp;" DZ"</f>
        <v>#N/A</v>
      </c>
      <c r="BU21" s="315">
        <f>+$E$7</f>
        <v>0</v>
      </c>
      <c r="BV21" s="316"/>
      <c r="BW21" s="331"/>
      <c r="BX21" s="561" t="s">
        <v>240</v>
      </c>
      <c r="BY21" s="562"/>
      <c r="BZ21" s="329" t="e">
        <f>VLOOKUP(BZ18,'2-2J-CTRLI-LP1743'!$B:$Z,12,0)&amp;"BỘ"</f>
        <v>#N/A</v>
      </c>
      <c r="CA21" s="330" t="e">
        <f>ROUNDUP(VLOOKUP(BZ18,'2-2J-CTRLI-LP1743'!$B:$Z,5,0),1)&amp;" DZ"</f>
        <v>#N/A</v>
      </c>
      <c r="CB21" s="315">
        <f>+$E$7</f>
        <v>0</v>
      </c>
      <c r="CC21" s="316"/>
      <c r="CD21" s="331"/>
      <c r="CE21" s="332"/>
      <c r="CF21" s="561" t="s">
        <v>240</v>
      </c>
      <c r="CG21" s="562"/>
      <c r="CH21" s="329" t="e">
        <f>VLOOKUP(CH18,'2-2J-CTRLI-LP1743'!$B:$Z,12,0)&amp;"BỘ"</f>
        <v>#N/A</v>
      </c>
      <c r="CI21" s="330" t="e">
        <f>ROUNDUP(VLOOKUP(CH18,'2-2J-CTRLI-LP1743'!$B:$Z,5,0),1)&amp;"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419" t="s">
        <v>241</v>
      </c>
      <c r="B22" s="420"/>
      <c r="C22" s="559" t="str">
        <f>+VLOOKUP(C18,'3-3R-CUPLI-CK4W75'!$B:$R,13,0)</f>
        <v>2202006US-CUPLI1</v>
      </c>
      <c r="D22" s="560"/>
      <c r="E22" s="315">
        <f>+$E$8</f>
        <v>0</v>
      </c>
      <c r="F22" s="316"/>
      <c r="G22" s="324"/>
      <c r="H22" s="335"/>
      <c r="I22" s="419" t="s">
        <v>241</v>
      </c>
      <c r="J22" s="420"/>
      <c r="K22" s="559" t="str">
        <f>+VLOOKUP(K18,'3-3R-CUPLI-CK4W75'!$B:$R,13,0)</f>
        <v>2202006US-CUPLI1</v>
      </c>
      <c r="L22" s="560"/>
      <c r="M22" s="315">
        <f>+$E$8</f>
        <v>0</v>
      </c>
      <c r="N22" s="316"/>
      <c r="O22" s="324"/>
      <c r="P22" s="419" t="s">
        <v>241</v>
      </c>
      <c r="Q22" s="420"/>
      <c r="R22" s="559" t="e">
        <f>+VLOOKUP(R18,'3-3R-CUPLI-CK4W75'!$B:$R,13,0)</f>
        <v>#N/A</v>
      </c>
      <c r="S22" s="560"/>
      <c r="T22" s="315">
        <f>+$E$8</f>
        <v>0</v>
      </c>
      <c r="U22" s="316"/>
      <c r="V22" s="324"/>
      <c r="W22" s="335"/>
      <c r="X22" s="419" t="s">
        <v>241</v>
      </c>
      <c r="Y22" s="420"/>
      <c r="Z22" s="559" t="e">
        <f>+VLOOKUP(Z18,'3-3R-CUPLI-CK4W75'!$B:$R,13,0)</f>
        <v>#N/A</v>
      </c>
      <c r="AA22" s="560"/>
      <c r="AB22" s="315">
        <f>+$E$8</f>
        <v>0</v>
      </c>
      <c r="AC22" s="316"/>
      <c r="AD22" s="324"/>
      <c r="AE22" s="419" t="s">
        <v>241</v>
      </c>
      <c r="AF22" s="420"/>
      <c r="AG22" s="559" t="e">
        <f>+VLOOKUP(AG18,'3-3R-CUPLI-CK4W75'!$B:$R,13,0)</f>
        <v>#N/A</v>
      </c>
      <c r="AH22" s="560"/>
      <c r="AI22" s="315">
        <f>+$E$8</f>
        <v>0</v>
      </c>
      <c r="AJ22" s="316"/>
      <c r="AK22" s="324"/>
      <c r="AL22" s="335"/>
      <c r="AM22" s="419" t="s">
        <v>241</v>
      </c>
      <c r="AN22" s="420"/>
      <c r="AO22" s="559" t="e">
        <f>+VLOOKUP(AO18,'3-3R-CUPLI-CK4W75'!$B:$R,13,0)</f>
        <v>#N/A</v>
      </c>
      <c r="AP22" s="560"/>
      <c r="AQ22" s="315">
        <f>+$E$8</f>
        <v>0</v>
      </c>
      <c r="AR22" s="316"/>
      <c r="AS22" s="324"/>
      <c r="AT22" s="419" t="s">
        <v>241</v>
      </c>
      <c r="AU22" s="420"/>
      <c r="AV22" s="559" t="e">
        <f>+VLOOKUP(AV18,'3-3R-CUPLI-CK4W75'!$B:$R,13,0)</f>
        <v>#N/A</v>
      </c>
      <c r="AW22" s="560"/>
      <c r="AX22" s="315">
        <f>+$E$8</f>
        <v>0</v>
      </c>
      <c r="AY22" s="316"/>
      <c r="AZ22" s="324"/>
      <c r="BA22" s="335"/>
      <c r="BB22" s="419" t="s">
        <v>241</v>
      </c>
      <c r="BC22" s="420"/>
      <c r="BD22" s="559" t="e">
        <f>+VLOOKUP(BD18,'3-3R-CUPLI-CK4W75'!$B:$R,13,0)</f>
        <v>#N/A</v>
      </c>
      <c r="BE22" s="560"/>
      <c r="BF22" s="315">
        <f>+$E$8</f>
        <v>0</v>
      </c>
      <c r="BG22" s="316"/>
      <c r="BH22" s="324"/>
      <c r="BI22" s="419" t="s">
        <v>241</v>
      </c>
      <c r="BJ22" s="420"/>
      <c r="BK22" s="559" t="e">
        <f>+VLOOKUP(BK18,'3-3R-CUPLI-CK4W75'!$B:$R,13,0)</f>
        <v>#N/A</v>
      </c>
      <c r="BL22" s="560"/>
      <c r="BM22" s="315">
        <f>+$E$8</f>
        <v>0</v>
      </c>
      <c r="BN22" s="316"/>
      <c r="BO22" s="324"/>
      <c r="BP22" s="335"/>
      <c r="BQ22" s="419" t="s">
        <v>241</v>
      </c>
      <c r="BR22" s="420"/>
      <c r="BS22" s="559" t="e">
        <f>+VLOOKUP(BS18,'3-3R-CUPLI-CK4W75'!$B:$R,13,0)</f>
        <v>#N/A</v>
      </c>
      <c r="BT22" s="560"/>
      <c r="BU22" s="315">
        <f>+$E$8</f>
        <v>0</v>
      </c>
      <c r="BV22" s="316"/>
      <c r="BW22" s="324"/>
      <c r="BX22" s="419" t="s">
        <v>241</v>
      </c>
      <c r="BY22" s="420"/>
      <c r="BZ22" s="559" t="e">
        <f>+VLOOKUP(BZ18,'3-3R-CUPLI-CK4W75'!$B:$R,13,0)</f>
        <v>#N/A</v>
      </c>
      <c r="CA22" s="560"/>
      <c r="CB22" s="315">
        <f>+$E$8</f>
        <v>0</v>
      </c>
      <c r="CC22" s="316"/>
      <c r="CD22" s="324"/>
      <c r="CE22" s="335"/>
      <c r="CF22" s="419" t="s">
        <v>241</v>
      </c>
      <c r="CG22" s="420"/>
      <c r="CH22" s="559" t="e">
        <f>+VLOOKUP(CH18,'3-3R-CUPLI-CK4W75'!$B:$R,13,0)</f>
        <v>#N/A</v>
      </c>
      <c r="CI22" s="560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"&amp;VLOOKUP(C18,'3-3R-CUPLI-CK4W75'!$B:$Z,9,0)</f>
        <v>Số lớp: 36</v>
      </c>
      <c r="D23" s="338" t="str">
        <f>+"Khổ sơ đồ: "&amp;VLOOKUP(C18,'2-2J-CTRLI-LP1743'!$B:$Z,23,0)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"&amp;VLOOKUP(K18,'3-3R-CUPLI-CK4W75'!$B:$Z,9,0)</f>
        <v>Số lớp: 36</v>
      </c>
      <c r="L23" s="338" t="str">
        <f>+"Khổ sơ đồ: "&amp;VLOOKUP(K18,'2-2J-CTRLI-LP1743'!$B:$Z,23,0)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"&amp;VLOOKUP(R18,'3-3R-CUPLI-CK4W75'!$B:$Z,9,0)</f>
        <v>#N/A</v>
      </c>
      <c r="S23" s="338" t="e">
        <f>+"Khổ sơ đồ: "&amp;VLOOKUP(R18,'2-2J-CTRLI-LP1743'!$B:$Z,23,0)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"&amp;VLOOKUP(Z18,'3-3R-CUPLI-CK4W75'!$B:$Z,9,0)</f>
        <v>#N/A</v>
      </c>
      <c r="AA23" s="338" t="e">
        <f>+"Khổ sơ đồ: "&amp;VLOOKUP(Z18,'2-2J-CTRLI-LP1743'!$B:$Z,23,0)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"&amp;VLOOKUP(AG18,'2-2J-CTRLI-LP1743'!$B:$Z,9,0)</f>
        <v>#N/A</v>
      </c>
      <c r="AH23" s="338" t="e">
        <f>+"Khổ sơ đồ: "&amp;VLOOKUP(AG18,'2-2J-CTRLI-LP1743'!$B:$Z,23,0)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"&amp;VLOOKUP(AO18,'2-2J-CTRLI-LP1743'!$B:$Z,9,0)</f>
        <v>#N/A</v>
      </c>
      <c r="AP23" s="338" t="e">
        <f>+"Khổ sơ đồ: "&amp;VLOOKUP(AO18,'2-2J-CTRLI-LP1743'!$B:$Z,23,0)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"&amp;VLOOKUP(AV18,'2-2J-CTRLI-LP1743'!$B:$Z,9,0)</f>
        <v>#N/A</v>
      </c>
      <c r="AW23" s="338" t="e">
        <f>+"Khổ sơ đồ: "&amp;VLOOKUP(AV18,'2-2J-CTRLI-LP1743'!$B:$Z,23,0)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"&amp;VLOOKUP(BD18,'2-2J-CTRLI-LP1743'!$B:$Z,9,0)</f>
        <v>#N/A</v>
      </c>
      <c r="BE23" s="338" t="e">
        <f>+"Khổ sơ đồ: "&amp;VLOOKUP(BD18,'2-2J-CTRLI-LP1743'!$B:$Z,23,0)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"&amp;VLOOKUP(BK18,'2-2J-CTRLI-LP1743'!$B:$Z,9,0)</f>
        <v>#N/A</v>
      </c>
      <c r="BL23" s="338" t="e">
        <f>+"Khổ sơ đồ: "&amp;VLOOKUP(BK18,'2-2J-CTRLI-LP1743'!$B:$Z,23,0)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"&amp;VLOOKUP(BS18,'2-2J-CTRLI-LP1743'!$B:$Z,9,0)</f>
        <v>#N/A</v>
      </c>
      <c r="BT23" s="338" t="e">
        <f>+"Khổ sơ đồ: "&amp;VLOOKUP(BS18,'2-2J-CTRLI-LP1743'!$B:$Z,23,0)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"&amp;VLOOKUP(BZ18,'2-2J-CTRLI-LP1743'!$B:$Z,9,0)</f>
        <v>#N/A</v>
      </c>
      <c r="CA23" s="338" t="e">
        <f>+"Khổ sơ đồ: "&amp;VLOOKUP(BZ18,'2-2J-CTRLI-LP1743'!$B:$Z,23,0)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"&amp;VLOOKUP(CH18,'2-2J-CTRLI-LP1743'!$B:$Z,9,0)</f>
        <v>#N/A</v>
      </c>
      <c r="CI23" s="338" t="e">
        <f>+"Khổ sơ đồ: "&amp;VLOOKUP(CH18,'2-2J-CTRLI-LP1743'!$B:$Z,23,0)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419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7" t="s">
        <v>247</v>
      </c>
      <c r="H25" s="352"/>
      <c r="I25" s="419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7" t="s">
        <v>247</v>
      </c>
      <c r="P25" s="419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7" t="s">
        <v>247</v>
      </c>
      <c r="W25" s="352"/>
      <c r="X25" s="419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7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7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7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7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7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7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7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7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7" t="s">
        <v>247</v>
      </c>
    </row>
    <row r="26" spans="1:90" s="356" customFormat="1" ht="99.75" customHeight="1">
      <c r="A26" s="353" t="s">
        <v>177</v>
      </c>
      <c r="B26" s="554" t="str">
        <f>"*"&amp;C18&amp;"-"&amp;MID(D21,1,LEN(D21)-2)&amp;"*"</f>
        <v>*722168-21 *</v>
      </c>
      <c r="C26" s="554"/>
      <c r="D26" s="421" t="s">
        <v>248</v>
      </c>
      <c r="E26" s="555" t="s">
        <v>249</v>
      </c>
      <c r="F26" s="556"/>
      <c r="G26" s="558"/>
      <c r="H26" s="355"/>
      <c r="I26" s="353" t="s">
        <v>177</v>
      </c>
      <c r="J26" s="554" t="str">
        <f>"*"&amp;K18&amp;"-"&amp;MID(L21,1,LEN(L21)-2)&amp;"*"</f>
        <v>*722178-24 *</v>
      </c>
      <c r="K26" s="554"/>
      <c r="L26" s="421" t="s">
        <v>248</v>
      </c>
      <c r="M26" s="555" t="s">
        <v>249</v>
      </c>
      <c r="N26" s="556"/>
      <c r="O26" s="558"/>
      <c r="P26" s="353" t="s">
        <v>177</v>
      </c>
      <c r="Q26" s="554" t="e">
        <f>"*"&amp;R18&amp;"-"&amp;MID(S21,1,LEN(S21)-2)&amp;"*"</f>
        <v>#N/A</v>
      </c>
      <c r="R26" s="554"/>
      <c r="S26" s="421" t="s">
        <v>248</v>
      </c>
      <c r="T26" s="555" t="s">
        <v>249</v>
      </c>
      <c r="U26" s="556"/>
      <c r="V26" s="558"/>
      <c r="W26" s="355"/>
      <c r="X26" s="353" t="s">
        <v>177</v>
      </c>
      <c r="Y26" s="554" t="e">
        <f>"*"&amp;Z18&amp;"-"&amp;MID(AA21,1,LEN(AA21)-2)&amp;"*"</f>
        <v>#N/A</v>
      </c>
      <c r="Z26" s="554"/>
      <c r="AA26" s="421" t="s">
        <v>248</v>
      </c>
      <c r="AB26" s="555" t="s">
        <v>249</v>
      </c>
      <c r="AC26" s="556"/>
      <c r="AD26" s="558"/>
      <c r="AE26" s="353" t="s">
        <v>177</v>
      </c>
      <c r="AF26" s="554" t="e">
        <f>"*"&amp;AG18&amp;"-"&amp;MID(AH21,1,LEN(AH21)-2)&amp;"*"</f>
        <v>#N/A</v>
      </c>
      <c r="AG26" s="554"/>
      <c r="AH26" s="421" t="s">
        <v>248</v>
      </c>
      <c r="AI26" s="555" t="s">
        <v>249</v>
      </c>
      <c r="AJ26" s="556"/>
      <c r="AK26" s="558"/>
      <c r="AL26" s="355"/>
      <c r="AM26" s="353" t="s">
        <v>177</v>
      </c>
      <c r="AN26" s="554" t="e">
        <f>"*"&amp;AO18&amp;"-"&amp;MID(AP21,1,LEN(AP21)-2)&amp;"*"</f>
        <v>#N/A</v>
      </c>
      <c r="AO26" s="554"/>
      <c r="AP26" s="421" t="s">
        <v>248</v>
      </c>
      <c r="AQ26" s="555" t="s">
        <v>249</v>
      </c>
      <c r="AR26" s="556"/>
      <c r="AS26" s="558"/>
      <c r="AT26" s="353" t="s">
        <v>177</v>
      </c>
      <c r="AU26" s="554" t="e">
        <f>"*"&amp;AV18&amp;"-"&amp;MID(AW21,1,LEN(AW21)-2)&amp;"*"</f>
        <v>#N/A</v>
      </c>
      <c r="AV26" s="554"/>
      <c r="AW26" s="421" t="s">
        <v>248</v>
      </c>
      <c r="AX26" s="555" t="s">
        <v>249</v>
      </c>
      <c r="AY26" s="556"/>
      <c r="AZ26" s="558"/>
      <c r="BA26" s="355"/>
      <c r="BB26" s="353" t="s">
        <v>177</v>
      </c>
      <c r="BC26" s="554" t="e">
        <f>"*"&amp;BD18&amp;"-"&amp;MID(BE21,1,LEN(BE21)-2)&amp;"*"</f>
        <v>#N/A</v>
      </c>
      <c r="BD26" s="554"/>
      <c r="BE26" s="421" t="s">
        <v>248</v>
      </c>
      <c r="BF26" s="555" t="s">
        <v>249</v>
      </c>
      <c r="BG26" s="556"/>
      <c r="BH26" s="558"/>
      <c r="BI26" s="353" t="s">
        <v>177</v>
      </c>
      <c r="BJ26" s="554" t="e">
        <f>"*"&amp;BK18&amp;"-"&amp;MID(BL21,1,LEN(BL21)-2)&amp;"*"</f>
        <v>#N/A</v>
      </c>
      <c r="BK26" s="554"/>
      <c r="BL26" s="421" t="s">
        <v>248</v>
      </c>
      <c r="BM26" s="555" t="s">
        <v>249</v>
      </c>
      <c r="BN26" s="556"/>
      <c r="BO26" s="558"/>
      <c r="BP26" s="355"/>
      <c r="BQ26" s="353" t="s">
        <v>177</v>
      </c>
      <c r="BR26" s="554" t="e">
        <f>"*"&amp;BS18&amp;"-"&amp;MID(BT21,1,LEN(BT21)-2)&amp;"*"</f>
        <v>#N/A</v>
      </c>
      <c r="BS26" s="554"/>
      <c r="BT26" s="421" t="s">
        <v>248</v>
      </c>
      <c r="BU26" s="555" t="s">
        <v>249</v>
      </c>
      <c r="BV26" s="556"/>
      <c r="BW26" s="558"/>
      <c r="BX26" s="353" t="s">
        <v>177</v>
      </c>
      <c r="BY26" s="554" t="e">
        <f>"*"&amp;BZ18&amp;"-"&amp;MID(CA21,1,LEN(CA21)-2)&amp;"*"</f>
        <v>#N/A</v>
      </c>
      <c r="BZ26" s="554"/>
      <c r="CA26" s="421" t="s">
        <v>248</v>
      </c>
      <c r="CB26" s="555" t="s">
        <v>249</v>
      </c>
      <c r="CC26" s="556"/>
      <c r="CD26" s="558"/>
      <c r="CE26" s="355"/>
      <c r="CF26" s="353" t="s">
        <v>177</v>
      </c>
      <c r="CG26" s="554" t="e">
        <f>"*"&amp;CH18&amp;"-"&amp;MID(CI21,1,LEN(CI21)-2)&amp;"*"</f>
        <v>#N/A</v>
      </c>
      <c r="CH26" s="554"/>
      <c r="CI26" s="421" t="s">
        <v>248</v>
      </c>
      <c r="CJ26" s="555" t="s">
        <v>249</v>
      </c>
      <c r="CK26" s="556"/>
      <c r="CL26" s="558"/>
    </row>
    <row r="27" spans="1:90" s="356" customFormat="1" ht="57.75" customHeight="1">
      <c r="A27" s="551" t="str">
        <f>+$A$13</f>
        <v>Không phải 100% cotton</v>
      </c>
      <c r="B27" s="552"/>
      <c r="C27" s="552"/>
      <c r="D27" s="552"/>
      <c r="E27" s="552"/>
      <c r="F27" s="552"/>
      <c r="G27" s="553"/>
      <c r="H27" s="418"/>
      <c r="I27" s="551" t="str">
        <f>+$A$13</f>
        <v>Không phải 100% cotton</v>
      </c>
      <c r="J27" s="552"/>
      <c r="K27" s="552"/>
      <c r="L27" s="552"/>
      <c r="M27" s="552"/>
      <c r="N27" s="552"/>
      <c r="O27" s="553"/>
      <c r="P27" s="551" t="str">
        <f>+$A$13</f>
        <v>Không phải 100% cotton</v>
      </c>
      <c r="Q27" s="552"/>
      <c r="R27" s="552"/>
      <c r="S27" s="552"/>
      <c r="T27" s="552"/>
      <c r="U27" s="552"/>
      <c r="V27" s="553"/>
      <c r="W27" s="418"/>
      <c r="X27" s="551" t="str">
        <f>+$A$13</f>
        <v>Không phải 100% cotton</v>
      </c>
      <c r="Y27" s="552"/>
      <c r="Z27" s="552"/>
      <c r="AA27" s="552"/>
      <c r="AB27" s="552"/>
      <c r="AC27" s="552"/>
      <c r="AD27" s="553"/>
      <c r="AE27" s="551" t="str">
        <f>+$A$13</f>
        <v>Không phải 100% cotton</v>
      </c>
      <c r="AF27" s="552"/>
      <c r="AG27" s="552"/>
      <c r="AH27" s="552"/>
      <c r="AI27" s="552"/>
      <c r="AJ27" s="552"/>
      <c r="AK27" s="553"/>
      <c r="AL27" s="418"/>
      <c r="AM27" s="551" t="str">
        <f>+$A$13</f>
        <v>Không phải 100% cotton</v>
      </c>
      <c r="AN27" s="552"/>
      <c r="AO27" s="552"/>
      <c r="AP27" s="552"/>
      <c r="AQ27" s="552"/>
      <c r="AR27" s="552"/>
      <c r="AS27" s="553"/>
      <c r="AT27" s="551" t="str">
        <f>+$A$13</f>
        <v>Không phải 100% cotton</v>
      </c>
      <c r="AU27" s="552"/>
      <c r="AV27" s="552"/>
      <c r="AW27" s="552"/>
      <c r="AX27" s="552"/>
      <c r="AY27" s="552"/>
      <c r="AZ27" s="553"/>
      <c r="BA27" s="418"/>
      <c r="BB27" s="551" t="str">
        <f>+$A$13</f>
        <v>Không phải 100% cotton</v>
      </c>
      <c r="BC27" s="552"/>
      <c r="BD27" s="552"/>
      <c r="BE27" s="552"/>
      <c r="BF27" s="552"/>
      <c r="BG27" s="552"/>
      <c r="BH27" s="553"/>
      <c r="BI27" s="551" t="str">
        <f>+$A$13</f>
        <v>Không phải 100% cotton</v>
      </c>
      <c r="BJ27" s="552"/>
      <c r="BK27" s="552"/>
      <c r="BL27" s="552"/>
      <c r="BM27" s="552"/>
      <c r="BN27" s="552"/>
      <c r="BO27" s="553"/>
      <c r="BP27" s="418"/>
      <c r="BQ27" s="551" t="str">
        <f>+$A$13</f>
        <v>Không phải 100% cotton</v>
      </c>
      <c r="BR27" s="552"/>
      <c r="BS27" s="552"/>
      <c r="BT27" s="552"/>
      <c r="BU27" s="552"/>
      <c r="BV27" s="552"/>
      <c r="BW27" s="553"/>
      <c r="BX27" s="551" t="str">
        <f>+$A$13</f>
        <v>Không phải 100% cotton</v>
      </c>
      <c r="BY27" s="552"/>
      <c r="BZ27" s="552"/>
      <c r="CA27" s="552"/>
      <c r="CB27" s="552"/>
      <c r="CC27" s="552"/>
      <c r="CD27" s="553"/>
      <c r="CE27" s="418"/>
      <c r="CF27" s="551" t="str">
        <f>+$A$13</f>
        <v>Không phải 100% cotton</v>
      </c>
      <c r="CG27" s="552"/>
      <c r="CH27" s="552"/>
      <c r="CI27" s="552"/>
      <c r="CJ27" s="552"/>
      <c r="CK27" s="552"/>
      <c r="CL27" s="553"/>
    </row>
    <row r="28" spans="1:90" s="305" customFormat="1" ht="48.75" customHeight="1">
      <c r="A28" s="568"/>
      <c r="B28" s="569"/>
      <c r="C28" s="551" t="s">
        <v>228</v>
      </c>
      <c r="D28" s="552"/>
      <c r="E28" s="553"/>
      <c r="F28" s="302" t="s">
        <v>229</v>
      </c>
      <c r="G28" s="303"/>
      <c r="H28" s="304"/>
      <c r="I28" s="568"/>
      <c r="J28" s="569"/>
      <c r="K28" s="551" t="s">
        <v>228</v>
      </c>
      <c r="L28" s="552"/>
      <c r="M28" s="553"/>
      <c r="N28" s="302" t="s">
        <v>229</v>
      </c>
      <c r="O28" s="303"/>
      <c r="P28" s="568"/>
      <c r="Q28" s="569"/>
      <c r="R28" s="551" t="s">
        <v>228</v>
      </c>
      <c r="S28" s="552"/>
      <c r="T28" s="553"/>
      <c r="U28" s="302" t="s">
        <v>229</v>
      </c>
      <c r="V28" s="303"/>
      <c r="W28" s="304"/>
      <c r="X28" s="568"/>
      <c r="Y28" s="569"/>
      <c r="Z28" s="551" t="s">
        <v>228</v>
      </c>
      <c r="AA28" s="552"/>
      <c r="AB28" s="553"/>
      <c r="AC28" s="302" t="s">
        <v>229</v>
      </c>
      <c r="AD28" s="303"/>
      <c r="AE28" s="568"/>
      <c r="AF28" s="569"/>
      <c r="AG28" s="551" t="s">
        <v>228</v>
      </c>
      <c r="AH28" s="552"/>
      <c r="AI28" s="553"/>
      <c r="AJ28" s="302" t="s">
        <v>229</v>
      </c>
      <c r="AK28" s="303"/>
      <c r="AL28" s="304"/>
      <c r="AM28" s="568"/>
      <c r="AN28" s="569"/>
      <c r="AO28" s="551" t="s">
        <v>228</v>
      </c>
      <c r="AP28" s="552"/>
      <c r="AQ28" s="553"/>
      <c r="AR28" s="302" t="s">
        <v>229</v>
      </c>
      <c r="AS28" s="303"/>
      <c r="AT28" s="568"/>
      <c r="AU28" s="569"/>
      <c r="AV28" s="551" t="s">
        <v>228</v>
      </c>
      <c r="AW28" s="552"/>
      <c r="AX28" s="553"/>
      <c r="AY28" s="302" t="s">
        <v>229</v>
      </c>
      <c r="AZ28" s="303"/>
      <c r="BA28" s="304"/>
      <c r="BB28" s="568"/>
      <c r="BC28" s="569"/>
      <c r="BD28" s="551" t="s">
        <v>228</v>
      </c>
      <c r="BE28" s="552"/>
      <c r="BF28" s="553"/>
      <c r="BG28" s="302" t="s">
        <v>229</v>
      </c>
      <c r="BH28" s="303"/>
      <c r="BI28" s="568"/>
      <c r="BJ28" s="569"/>
      <c r="BK28" s="551" t="s">
        <v>228</v>
      </c>
      <c r="BL28" s="552"/>
      <c r="BM28" s="553"/>
      <c r="BN28" s="302" t="s">
        <v>229</v>
      </c>
      <c r="BO28" s="303"/>
      <c r="BP28" s="304"/>
      <c r="BQ28" s="568"/>
      <c r="BR28" s="569"/>
      <c r="BS28" s="551" t="s">
        <v>228</v>
      </c>
      <c r="BT28" s="552"/>
      <c r="BU28" s="553"/>
      <c r="BV28" s="302" t="s">
        <v>229</v>
      </c>
      <c r="BW28" s="303"/>
      <c r="BX28" s="568"/>
      <c r="BY28" s="569"/>
      <c r="BZ28" s="551" t="s">
        <v>228</v>
      </c>
      <c r="CA28" s="552"/>
      <c r="CB28" s="553"/>
      <c r="CC28" s="302" t="s">
        <v>229</v>
      </c>
      <c r="CD28" s="303"/>
      <c r="CE28" s="304"/>
      <c r="CF28" s="568"/>
      <c r="CG28" s="569"/>
      <c r="CH28" s="551" t="s">
        <v>228</v>
      </c>
      <c r="CI28" s="552"/>
      <c r="CJ28" s="553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"&amp;VLOOKUP('KO-IN-TEM-CUPL'!C31:D31,'1-1Y-2H-3N-BK-CTR-CUP-PRA680'!$B:$Z,7,0)&amp;CHAR(10)&amp;"Chi tiết: "&amp;'3-3R-CUPLI-CK4W75'!$V$8&amp;"*"&amp;'3-3R-CUPLI-CK4W75'!$W$8</f>
        <v>Pattern: DF3385S/ mnf.-color: NB3385-XBK
Chi tiết: CUPLI*2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"&amp;VLOOKUP('KO-IN-TEM-CUPL'!K31:L31,'1-1Y-2H-3N-BK-CTR-CUP-PRA680'!$B:$Z,7,0)&amp;CHAR(10)&amp;"Chi tiết: "&amp;'3-3R-CUPLI-CK4W75'!$V$8&amp;"*"&amp;'3-3R-CUPLI-CK4W75'!$W$8</f>
        <v>Pattern: DF3385S/ mnf.-color: NB3385-XBK
Chi tiết: CUPLI*2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"&amp;VLOOKUP('KO-IN-TEM-CUPL'!R31:S31,'1-1Y-2H-3N-BK-CTR-CUP-PRA680'!$B:$Z,7,0)&amp;CHAR(10)&amp;"Chi tiết: "&amp;'3-3R-CUPLI-CK4W75'!$V$8&amp;"*"&amp;'3-3R-CUPLI-CK4W75'!$W$8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"&amp;VLOOKUP('KO-IN-TEM-CUPL'!Z31:AA31,'1-1Y-2H-3N-BK-CTR-CUP-PRA680'!$B:$Z,7,0)&amp;CHAR(10)&amp;"Chi tiết: "&amp;'3-3R-CUPLI-CK4W75'!$V$8&amp;"*"&amp;'3-3R-CUPLI-CK4W75'!$W$8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"&amp;VLOOKUP('KO-IN-TEM-CUPL'!AG31:AH31,'1-1Y-2H-3N-BK-CTR-CUP-PRA680'!$B:$Z,7,0)&amp;CHAR(10)&amp;"Chi tiết: "&amp;'3-3R-CUPLI-CK4W75'!$V$8&amp;"*"&amp;'3-3R-CUPLI-CK4W75'!$W$8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"&amp;VLOOKUP('KO-IN-TEM-CUPL'!AO31:AP31,'1-1Y-2H-3N-BK-CTR-CUP-PRA680'!$B:$Z,7,0)&amp;CHAR(10)&amp;"Chi tiết: "&amp;'3-3R-CUPLI-CK4W75'!$V$8&amp;"*"&amp;'3-3R-CUPLI-CK4W75'!$W$8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"&amp;VLOOKUP('KO-IN-TEM-CUPL'!AV31:AW31,'1-1Y-2H-3N-BK-CTR-CUP-PRA680'!$B:$Z,7,0)&amp;CHAR(10)&amp;"Chi tiết: "&amp;'3-3R-CUPLI-CK4W75'!$V$8&amp;"*"&amp;'3-3R-CUPLI-CK4W75'!$W$8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"&amp;VLOOKUP('KO-IN-TEM-CUPL'!BD31:BE31,'1-1Y-2H-3N-BK-CTR-CUP-PRA680'!$B:$Z,7,0)&amp;CHAR(10)&amp;"Chi tiết: "&amp;'3-3R-CUPLI-CK4W75'!$V$8&amp;"*"&amp;'3-3R-CUPLI-CK4W75'!$W$8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"&amp;VLOOKUP('KO-IN-TEM-CUPL'!BK31:BL31,'1-1Y-2H-3N-BK-CTR-CUP-PRA680'!$B:$Z,7,0)&amp;CHAR(10)&amp;"Chi tiết: "&amp;'3-3R-CUPLI-CK4W75'!$V$8&amp;"*"&amp;'3-3R-CUPLI-CK4W75'!$W$8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"&amp;VLOOKUP('KO-IN-TEM-CUPL'!BS31:BT31,'1-1Y-2H-3N-BK-CTR-CUP-PRA680'!$B:$Z,7,0)&amp;CHAR(10)&amp;"Chi tiết: "&amp;'3-3R-CUPLI-CK4W75'!$V$8&amp;"*"&amp;'3-3R-CUPLI-CK4W75'!$W$8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"&amp;VLOOKUP('KO-IN-TEM-CUPL'!BZ31:CA31,'1-1Y-2H-3N-BK-CTR-CUP-PRA680'!$B:$Z,7,0)&amp;CHAR(10)&amp;"Chi tiết: "&amp;'3-3R-CUPLI-CK4W75'!$V$8&amp;"*"&amp;'3-3R-CUPLI-CK4W75'!$W$8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"&amp;VLOOKUP('KO-IN-TEM-CUPL'!CH31:CI31,'1-1Y-2H-3N-BK-CTR-CUP-PRA680'!$B:$Z,7,0)&amp;CHAR(10)&amp;"Chi tiết: "&amp;'3-3R-CUPLI-CK4W75'!$V$8&amp;"*"&amp;'3-3R-CUPLI-CK4W75'!$W$8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4">
        <f>VLOOKUP(C31,'2-2J-CTRLI-LP1743'!$B:$Z,2,0)</f>
        <v>722169</v>
      </c>
      <c r="D30" s="565"/>
      <c r="E30" s="315" t="str">
        <f>+$E$3</f>
        <v>CUPLI*2</v>
      </c>
      <c r="F30" s="316"/>
      <c r="G30" s="317" t="s">
        <v>235</v>
      </c>
      <c r="H30" s="318"/>
      <c r="I30" s="313" t="s">
        <v>234</v>
      </c>
      <c r="J30" s="314"/>
      <c r="K30" s="564">
        <f>VLOOKUP(K31,'2-2J-CTRLI-LP1743'!$B:$Z,2,0)</f>
        <v>722179</v>
      </c>
      <c r="L30" s="565"/>
      <c r="M30" s="315" t="str">
        <f>+$E$3</f>
        <v>CUPLI*2</v>
      </c>
      <c r="N30" s="316"/>
      <c r="O30" s="317" t="s">
        <v>235</v>
      </c>
      <c r="P30" s="313" t="s">
        <v>234</v>
      </c>
      <c r="Q30" s="314"/>
      <c r="R30" s="564" t="e">
        <f>VLOOKUP(R31,'2-2J-CTRLI-LP1743'!$B:$Z,2,0)</f>
        <v>#N/A</v>
      </c>
      <c r="S30" s="565"/>
      <c r="T30" s="315" t="str">
        <f>+$E$3</f>
        <v>CUPLI*2</v>
      </c>
      <c r="U30" s="316"/>
      <c r="V30" s="317" t="s">
        <v>235</v>
      </c>
      <c r="W30" s="318"/>
      <c r="X30" s="313" t="s">
        <v>234</v>
      </c>
      <c r="Y30" s="314"/>
      <c r="Z30" s="564" t="e">
        <f>VLOOKUP(Z31,'2-2J-CTRLI-LP1743'!$B:$Z,2,0)</f>
        <v>#N/A</v>
      </c>
      <c r="AA30" s="565"/>
      <c r="AB30" s="315" t="str">
        <f>+$E$3</f>
        <v>CUPLI*2</v>
      </c>
      <c r="AC30" s="316"/>
      <c r="AD30" s="317" t="s">
        <v>235</v>
      </c>
      <c r="AE30" s="313" t="s">
        <v>234</v>
      </c>
      <c r="AF30" s="314"/>
      <c r="AG30" s="564" t="e">
        <f>VLOOKUP(AG31,'2-2J-CTRLI-LP1743'!$B:$Z,2,0)</f>
        <v>#N/A</v>
      </c>
      <c r="AH30" s="565"/>
      <c r="AI30" s="315" t="str">
        <f>+$E$3</f>
        <v>CUPLI*2</v>
      </c>
      <c r="AJ30" s="316"/>
      <c r="AK30" s="317" t="s">
        <v>235</v>
      </c>
      <c r="AL30" s="318"/>
      <c r="AM30" s="313" t="s">
        <v>234</v>
      </c>
      <c r="AN30" s="314"/>
      <c r="AO30" s="564" t="e">
        <f>VLOOKUP(AO31,'2-2J-CTRLI-LP1743'!$B:$Z,2,0)</f>
        <v>#N/A</v>
      </c>
      <c r="AP30" s="565"/>
      <c r="AQ30" s="315" t="str">
        <f>+$E$3</f>
        <v>CUPLI*2</v>
      </c>
      <c r="AR30" s="316"/>
      <c r="AS30" s="317" t="s">
        <v>235</v>
      </c>
      <c r="AT30" s="313" t="s">
        <v>234</v>
      </c>
      <c r="AU30" s="314"/>
      <c r="AV30" s="564" t="e">
        <f>VLOOKUP(AV31,'2-2J-CTRLI-LP1743'!$B:$Z,2,0)</f>
        <v>#N/A</v>
      </c>
      <c r="AW30" s="565"/>
      <c r="AX30" s="315" t="str">
        <f>+$E$3</f>
        <v>CUPLI*2</v>
      </c>
      <c r="AY30" s="316"/>
      <c r="AZ30" s="317" t="s">
        <v>235</v>
      </c>
      <c r="BA30" s="318"/>
      <c r="BB30" s="313" t="s">
        <v>234</v>
      </c>
      <c r="BC30" s="314"/>
      <c r="BD30" s="564" t="e">
        <f>VLOOKUP(BD31,'2-2J-CTRLI-LP1743'!$B:$Z,2,0)</f>
        <v>#N/A</v>
      </c>
      <c r="BE30" s="565"/>
      <c r="BF30" s="315" t="str">
        <f>+$E$3</f>
        <v>CUPLI*2</v>
      </c>
      <c r="BG30" s="316"/>
      <c r="BH30" s="317" t="s">
        <v>235</v>
      </c>
      <c r="BI30" s="313" t="s">
        <v>234</v>
      </c>
      <c r="BJ30" s="314"/>
      <c r="BK30" s="564" t="e">
        <f>VLOOKUP(BK31,'2-2J-CTRLI-LP1743'!$B:$Z,2,0)</f>
        <v>#N/A</v>
      </c>
      <c r="BL30" s="565"/>
      <c r="BM30" s="315" t="str">
        <f>+$E$3</f>
        <v>CUPLI*2</v>
      </c>
      <c r="BN30" s="316"/>
      <c r="BO30" s="317" t="s">
        <v>235</v>
      </c>
      <c r="BP30" s="318"/>
      <c r="BQ30" s="313" t="s">
        <v>234</v>
      </c>
      <c r="BR30" s="314"/>
      <c r="BS30" s="564" t="e">
        <f>VLOOKUP(BS31,'2-2J-CTRLI-LP1743'!$B:$Z,2,0)</f>
        <v>#N/A</v>
      </c>
      <c r="BT30" s="565"/>
      <c r="BU30" s="315" t="str">
        <f>+$E$3</f>
        <v>CUPLI*2</v>
      </c>
      <c r="BV30" s="316"/>
      <c r="BW30" s="317" t="s">
        <v>235</v>
      </c>
      <c r="BX30" s="313" t="s">
        <v>234</v>
      </c>
      <c r="BY30" s="314"/>
      <c r="BZ30" s="564" t="e">
        <f>VLOOKUP(BZ31,'2-2J-CTRLI-LP1743'!$B:$Z,2,0)</f>
        <v>#N/A</v>
      </c>
      <c r="CA30" s="565"/>
      <c r="CB30" s="315" t="str">
        <f>+$E$3</f>
        <v>CUPLI*2</v>
      </c>
      <c r="CC30" s="316"/>
      <c r="CD30" s="317" t="s">
        <v>235</v>
      </c>
      <c r="CE30" s="318"/>
      <c r="CF30" s="313" t="s">
        <v>234</v>
      </c>
      <c r="CG30" s="314"/>
      <c r="CH30" s="564" t="e">
        <f>VLOOKUP(CH31,'2-2J-CTRLI-LP1743'!$B:$Z,2,0)</f>
        <v>#N/A</v>
      </c>
      <c r="CI30" s="565"/>
      <c r="CJ30" s="315" t="str">
        <f>+$E$3</f>
        <v>CUPLI*2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4">
        <f>+INDEX('2-2J-CTRLI-LP1743'!$B:$B,MATCH('KO-IN-TEM-CUPL'!B29,'2-2J-CTRLI-LP1743'!$AE:$AE,0))</f>
        <v>722170</v>
      </c>
      <c r="D31" s="565"/>
      <c r="E31" s="315">
        <f>+$E$4</f>
        <v>0</v>
      </c>
      <c r="F31" s="316"/>
      <c r="G31" s="320"/>
      <c r="H31" s="321"/>
      <c r="I31" s="319" t="s">
        <v>236</v>
      </c>
      <c r="J31" s="314"/>
      <c r="K31" s="564">
        <f>+INDEX('2-2J-CTRLI-LP1743'!$B:$B,MATCH('KO-IN-TEM-CUPL'!J29,'2-2J-CTRLI-LP1743'!$AE:$AE,0))</f>
        <v>722180</v>
      </c>
      <c r="L31" s="565"/>
      <c r="M31" s="315">
        <f>+$E$4</f>
        <v>0</v>
      </c>
      <c r="N31" s="316"/>
      <c r="O31" s="320"/>
      <c r="P31" s="319" t="s">
        <v>236</v>
      </c>
      <c r="Q31" s="314"/>
      <c r="R31" s="564" t="e">
        <f>+INDEX('2-2J-CTRLI-LP1743'!$B:$B,MATCH('KO-IN-TEM-CUPL'!Q29,'2-2J-CTRLI-LP1743'!$AE:$AE,0))</f>
        <v>#N/A</v>
      </c>
      <c r="S31" s="565"/>
      <c r="T31" s="315">
        <f>+$E$4</f>
        <v>0</v>
      </c>
      <c r="U31" s="316"/>
      <c r="V31" s="320"/>
      <c r="W31" s="321"/>
      <c r="X31" s="319" t="s">
        <v>236</v>
      </c>
      <c r="Y31" s="314"/>
      <c r="Z31" s="564" t="e">
        <f>+INDEX('2-2J-CTRLI-LP1743'!$B:$B,MATCH('KO-IN-TEM-CUPL'!Y29,'2-2J-CTRLI-LP1743'!$AE:$AE,0))</f>
        <v>#N/A</v>
      </c>
      <c r="AA31" s="565"/>
      <c r="AB31" s="315">
        <f>+$E$4</f>
        <v>0</v>
      </c>
      <c r="AC31" s="316"/>
      <c r="AD31" s="320"/>
      <c r="AE31" s="319" t="s">
        <v>236</v>
      </c>
      <c r="AF31" s="314"/>
      <c r="AG31" s="564" t="e">
        <f>+INDEX('2-2J-CTRLI-LP1743'!$B:$B,MATCH('KO-IN-TEM-CUPL'!AF29,'2-2J-CTRLI-LP1743'!$AE:$AE,0))</f>
        <v>#N/A</v>
      </c>
      <c r="AH31" s="565"/>
      <c r="AI31" s="315">
        <f>+$E$4</f>
        <v>0</v>
      </c>
      <c r="AJ31" s="316"/>
      <c r="AK31" s="320"/>
      <c r="AL31" s="321"/>
      <c r="AM31" s="319" t="s">
        <v>236</v>
      </c>
      <c r="AN31" s="314"/>
      <c r="AO31" s="564" t="e">
        <f>+INDEX('2-2J-CTRLI-LP1743'!$B:$B,MATCH('KO-IN-TEM-CUPL'!AN29,'2-2J-CTRLI-LP1743'!$AE:$AE,0))</f>
        <v>#N/A</v>
      </c>
      <c r="AP31" s="565"/>
      <c r="AQ31" s="315">
        <f>+$E$4</f>
        <v>0</v>
      </c>
      <c r="AR31" s="316"/>
      <c r="AS31" s="320"/>
      <c r="AT31" s="319" t="s">
        <v>236</v>
      </c>
      <c r="AU31" s="314"/>
      <c r="AV31" s="564" t="e">
        <f>+INDEX('2-2J-CTRLI-LP1743'!$B:$B,MATCH('KO-IN-TEM-CUPL'!AU29,'2-2J-CTRLI-LP1743'!$AE:$AE,0))</f>
        <v>#N/A</v>
      </c>
      <c r="AW31" s="565"/>
      <c r="AX31" s="315">
        <f>+$E$4</f>
        <v>0</v>
      </c>
      <c r="AY31" s="316"/>
      <c r="AZ31" s="320"/>
      <c r="BA31" s="321"/>
      <c r="BB31" s="319" t="s">
        <v>236</v>
      </c>
      <c r="BC31" s="314"/>
      <c r="BD31" s="564" t="e">
        <f>+INDEX('2-2J-CTRLI-LP1743'!$B:$B,MATCH('KO-IN-TEM-CUPL'!BC29,'2-2J-CTRLI-LP1743'!$AE:$AE,0))</f>
        <v>#N/A</v>
      </c>
      <c r="BE31" s="565"/>
      <c r="BF31" s="315">
        <f>+$E$4</f>
        <v>0</v>
      </c>
      <c r="BG31" s="316"/>
      <c r="BH31" s="320"/>
      <c r="BI31" s="319" t="s">
        <v>236</v>
      </c>
      <c r="BJ31" s="314"/>
      <c r="BK31" s="564" t="e">
        <f>+INDEX('2-2J-CTRLI-LP1743'!$B:$B,MATCH('KO-IN-TEM-CUPL'!BJ29,'2-2J-CTRLI-LP1743'!$AE:$AE,0))</f>
        <v>#N/A</v>
      </c>
      <c r="BL31" s="565"/>
      <c r="BM31" s="315">
        <f>+$E$4</f>
        <v>0</v>
      </c>
      <c r="BN31" s="316"/>
      <c r="BO31" s="320"/>
      <c r="BP31" s="321"/>
      <c r="BQ31" s="319" t="s">
        <v>236</v>
      </c>
      <c r="BR31" s="314"/>
      <c r="BS31" s="564" t="e">
        <f>+INDEX('2-2J-CTRLI-LP1743'!$B:$B,MATCH('KO-IN-TEM-CUPL'!BR29,'2-2J-CTRLI-LP1743'!$AE:$AE,0))</f>
        <v>#N/A</v>
      </c>
      <c r="BT31" s="565"/>
      <c r="BU31" s="315">
        <f>+$E$4</f>
        <v>0</v>
      </c>
      <c r="BV31" s="316"/>
      <c r="BW31" s="320"/>
      <c r="BX31" s="319" t="s">
        <v>236</v>
      </c>
      <c r="BY31" s="314"/>
      <c r="BZ31" s="564" t="e">
        <f>+INDEX('2-2J-CTRLI-LP1743'!$B:$B,MATCH('KO-IN-TEM-CUPL'!BY29,'2-2J-CTRLI-LP1743'!$AE:$AE,0))</f>
        <v>#N/A</v>
      </c>
      <c r="CA31" s="565"/>
      <c r="CB31" s="315">
        <f>+$E$4</f>
        <v>0</v>
      </c>
      <c r="CC31" s="316"/>
      <c r="CD31" s="320"/>
      <c r="CE31" s="321"/>
      <c r="CF31" s="319" t="s">
        <v>236</v>
      </c>
      <c r="CG31" s="314"/>
      <c r="CH31" s="564" t="e">
        <f>+INDEX('2-2J-CTRLI-LP1743'!$B:$B,MATCH('KO-IN-TEM-CUPL'!CG29,'2-2J-CTRLI-LP1743'!$AE:$AE,0))</f>
        <v>#N/A</v>
      </c>
      <c r="CI31" s="565"/>
      <c r="CJ31" s="315">
        <f>+$E$4</f>
        <v>0</v>
      </c>
      <c r="CK31" s="316"/>
      <c r="CL31" s="320"/>
    </row>
    <row r="32" spans="1:90" s="326" customFormat="1" ht="90.75" customHeight="1">
      <c r="A32" s="563" t="s">
        <v>237</v>
      </c>
      <c r="B32" s="563"/>
      <c r="C32" s="322" t="str">
        <f>VLOOKUP(C31,'3-3R-CUPLI-CK4W75'!$B:$Z,8,0)</f>
        <v>CK4W75-ZCA</v>
      </c>
      <c r="D32" s="367" t="str">
        <f>+"Tổng: "&amp;ROUNDUP(VLOOKUP(C31,'3-3R-CUPLI-CK4W75'!$B:$Z,5,0),2)&amp;" dz"</f>
        <v>Tổng: 27 dz</v>
      </c>
      <c r="E32" s="315">
        <f>+$E$5</f>
        <v>0</v>
      </c>
      <c r="F32" s="316"/>
      <c r="G32" s="324" t="s">
        <v>238</v>
      </c>
      <c r="H32" s="325"/>
      <c r="I32" s="563" t="s">
        <v>237</v>
      </c>
      <c r="J32" s="563"/>
      <c r="K32" s="322" t="str">
        <f>VLOOKUP(K31,'3-3R-CUPLI-CK4W75'!$B:$Z,8,0)</f>
        <v>CK4W75-ZCA</v>
      </c>
      <c r="L32" s="367" t="str">
        <f>+"Tổng: "&amp;ROUNDUP(VLOOKUP(K31,'3-3R-CUPLI-CK4W75'!$B:$Z,5,0),2)&amp;" dz"</f>
        <v>Tổng: 33 dz</v>
      </c>
      <c r="M32" s="315">
        <f>+$E$5</f>
        <v>0</v>
      </c>
      <c r="N32" s="316"/>
      <c r="O32" s="324" t="s">
        <v>238</v>
      </c>
      <c r="P32" s="563" t="s">
        <v>237</v>
      </c>
      <c r="Q32" s="563"/>
      <c r="R32" s="322" t="e">
        <f>VLOOKUP(R31,'3-3R-CUPLI-CK4W75'!$B:$Z,8,0)</f>
        <v>#N/A</v>
      </c>
      <c r="S32" s="367" t="e">
        <f>+"Tổng: "&amp;ROUNDUP(VLOOKUP(R31,'3-3R-CUPLI-CK4W75'!$B:$Z,5,0),2)&amp;" dz"</f>
        <v>#N/A</v>
      </c>
      <c r="T32" s="315">
        <f>+$E$5</f>
        <v>0</v>
      </c>
      <c r="U32" s="316"/>
      <c r="V32" s="324" t="s">
        <v>238</v>
      </c>
      <c r="W32" s="325"/>
      <c r="X32" s="563" t="s">
        <v>237</v>
      </c>
      <c r="Y32" s="563"/>
      <c r="Z32" s="322" t="e">
        <f>VLOOKUP(Z31,'3-3R-CUPLI-CK4W75'!$B:$Z,8,0)</f>
        <v>#N/A</v>
      </c>
      <c r="AA32" s="367" t="e">
        <f>+"Tổng: "&amp;ROUNDUP(VLOOKUP(Z31,'3-3R-CUPLI-CK4W75'!$B:$Z,5,0),2)&amp;" dz"</f>
        <v>#N/A</v>
      </c>
      <c r="AB32" s="315">
        <f>+$E$5</f>
        <v>0</v>
      </c>
      <c r="AC32" s="316"/>
      <c r="AD32" s="324" t="s">
        <v>238</v>
      </c>
      <c r="AE32" s="563" t="s">
        <v>237</v>
      </c>
      <c r="AF32" s="563"/>
      <c r="AG32" s="322" t="e">
        <f>VLOOKUP(AG31,'3-3R-CUPLI-CK4W75'!$B:$Z,8,0)</f>
        <v>#N/A</v>
      </c>
      <c r="AH32" s="367" t="e">
        <f>+"Tổng: "&amp;ROUNDUP(VLOOKUP(AG31,'3-3R-CUPLI-CK4W75'!$B:$Z,5,0),2)&amp;" dz"</f>
        <v>#N/A</v>
      </c>
      <c r="AI32" s="315">
        <f>+$E$5</f>
        <v>0</v>
      </c>
      <c r="AJ32" s="316"/>
      <c r="AK32" s="324" t="s">
        <v>238</v>
      </c>
      <c r="AL32" s="325"/>
      <c r="AM32" s="563" t="s">
        <v>237</v>
      </c>
      <c r="AN32" s="563"/>
      <c r="AO32" s="322" t="e">
        <f>VLOOKUP(AO31,'2-2J-CTRLI-LP1743'!$B:$Z,8,0)</f>
        <v>#N/A</v>
      </c>
      <c r="AP32" s="367" t="e">
        <f>+"Tổng: "&amp;ROUNDUP(VLOOKUP(AO31,'2-2J-CTRLI-LP1743'!$B:$Z,5,0),2)&amp;" dz"</f>
        <v>#N/A</v>
      </c>
      <c r="AQ32" s="315">
        <f>+$E$5</f>
        <v>0</v>
      </c>
      <c r="AR32" s="316"/>
      <c r="AS32" s="324" t="s">
        <v>238</v>
      </c>
      <c r="AT32" s="563" t="s">
        <v>237</v>
      </c>
      <c r="AU32" s="563"/>
      <c r="AV32" s="322" t="e">
        <f>VLOOKUP(AV31,'2-2J-CTRLI-LP1743'!$B:$Z,8,0)</f>
        <v>#N/A</v>
      </c>
      <c r="AW32" s="367" t="e">
        <f>+"Tổng: "&amp;ROUNDUP(VLOOKUP(AV31,'2-2J-CTRLI-LP1743'!$B:$Z,5,0),2)&amp;" dz"</f>
        <v>#N/A</v>
      </c>
      <c r="AX32" s="315">
        <f>+$E$5</f>
        <v>0</v>
      </c>
      <c r="AY32" s="316"/>
      <c r="AZ32" s="324" t="s">
        <v>238</v>
      </c>
      <c r="BA32" s="325"/>
      <c r="BB32" s="563" t="s">
        <v>237</v>
      </c>
      <c r="BC32" s="563"/>
      <c r="BD32" s="322" t="e">
        <f>VLOOKUP(BD31,'2-2J-CTRLI-LP1743'!$B:$Z,8,0)</f>
        <v>#N/A</v>
      </c>
      <c r="BE32" s="367" t="e">
        <f>+"Tổng: "&amp;ROUNDUP(VLOOKUP(BD31,'2-2J-CTRLI-LP1743'!$B:$Z,5,0),2)&amp;" dz"</f>
        <v>#N/A</v>
      </c>
      <c r="BF32" s="315">
        <f>+$E$5</f>
        <v>0</v>
      </c>
      <c r="BG32" s="316"/>
      <c r="BH32" s="324" t="s">
        <v>238</v>
      </c>
      <c r="BI32" s="563" t="s">
        <v>237</v>
      </c>
      <c r="BJ32" s="563"/>
      <c r="BK32" s="322" t="e">
        <f>VLOOKUP(BK31,'2-2J-CTRLI-LP1743'!$B:$Z,8,0)</f>
        <v>#N/A</v>
      </c>
      <c r="BL32" s="367" t="e">
        <f>+"Tổng: "&amp;ROUNDUP(VLOOKUP(BK31,'2-2J-CTRLI-LP1743'!$B:$Z,5,0),2)&amp;" dz"</f>
        <v>#N/A</v>
      </c>
      <c r="BM32" s="315">
        <f>+$E$5</f>
        <v>0</v>
      </c>
      <c r="BN32" s="316"/>
      <c r="BO32" s="324" t="s">
        <v>238</v>
      </c>
      <c r="BP32" s="325"/>
      <c r="BQ32" s="563" t="s">
        <v>237</v>
      </c>
      <c r="BR32" s="563"/>
      <c r="BS32" s="322" t="e">
        <f>VLOOKUP(BS31,'2-2J-CTRLI-LP1743'!$B:$Z,8,0)</f>
        <v>#N/A</v>
      </c>
      <c r="BT32" s="367" t="e">
        <f>+"Tổng: "&amp;ROUNDUP(VLOOKUP(BS31,'2-2J-CTRLI-LP1743'!$B:$Z,5,0),2)&amp;" dz"</f>
        <v>#N/A</v>
      </c>
      <c r="BU32" s="315">
        <f>+$E$5</f>
        <v>0</v>
      </c>
      <c r="BV32" s="316"/>
      <c r="BW32" s="324" t="s">
        <v>238</v>
      </c>
      <c r="BX32" s="563" t="s">
        <v>237</v>
      </c>
      <c r="BY32" s="563"/>
      <c r="BZ32" s="322" t="e">
        <f>VLOOKUP(BZ31,'2-2J-CTRLI-LP1743'!$B:$Z,8,0)</f>
        <v>#N/A</v>
      </c>
      <c r="CA32" s="367" t="e">
        <f>+"Tổng: "&amp;ROUNDUP(VLOOKUP(BZ31,'2-2J-CTRLI-LP1743'!$B:$Z,5,0),2)&amp;" dz"</f>
        <v>#N/A</v>
      </c>
      <c r="CB32" s="315">
        <f>+$E$5</f>
        <v>0</v>
      </c>
      <c r="CC32" s="316"/>
      <c r="CD32" s="324" t="s">
        <v>238</v>
      </c>
      <c r="CE32" s="325"/>
      <c r="CF32" s="563" t="s">
        <v>237</v>
      </c>
      <c r="CG32" s="563"/>
      <c r="CH32" s="322" t="e">
        <f>VLOOKUP(CH31,'2-2J-CTRLI-LP1743'!$B:$Z,8,0)</f>
        <v>#N/A</v>
      </c>
      <c r="CI32" s="367" t="e">
        <f>+"Tổng: "&amp;ROUNDUP(VLOOKUP(CH31,'2-2J-CTRLI-LP1743'!$B:$Z,5,0),2)&amp;" dz"</f>
        <v>#N/A</v>
      </c>
      <c r="CJ32" s="315">
        <f>+$E$5</f>
        <v>0</v>
      </c>
      <c r="CK32" s="316"/>
      <c r="CL32" s="324" t="s">
        <v>238</v>
      </c>
    </row>
    <row r="33" spans="1:90" ht="54.75" customHeight="1">
      <c r="A33" s="563" t="s">
        <v>239</v>
      </c>
      <c r="B33" s="563"/>
      <c r="C33" s="327" t="str">
        <f>VLOOKUP(C31,'3-3R-CUPLI-CK4W75'!$B:$Z,3,0)&amp;IFERROR(" ("&amp;VLOOKUP(C31,'3-3R-CUPLI-CK4W75'!$B:$Z,4,0)&amp;")","")</f>
        <v>38D (38D )</v>
      </c>
      <c r="D33" s="328"/>
      <c r="E33" s="315">
        <f>+$E$6</f>
        <v>0</v>
      </c>
      <c r="F33" s="316"/>
      <c r="G33" s="324"/>
      <c r="H33" s="325"/>
      <c r="I33" s="563" t="s">
        <v>239</v>
      </c>
      <c r="J33" s="563"/>
      <c r="K33" s="327" t="str">
        <f>VLOOKUP(K31,'3-3R-CUPLI-CK4W75'!$B:$Z,3,0)&amp;IFERROR(" ("&amp;VLOOKUP(K31,'3-3R-CUPLI-CK4W75'!$B:$Z,4,0)&amp;")","")</f>
        <v>38DD (38DD)</v>
      </c>
      <c r="L33" s="328"/>
      <c r="M33" s="315">
        <f>+$E$6</f>
        <v>0</v>
      </c>
      <c r="N33" s="316"/>
      <c r="O33" s="324"/>
      <c r="P33" s="563" t="s">
        <v>239</v>
      </c>
      <c r="Q33" s="563"/>
      <c r="R33" s="327" t="e">
        <f>VLOOKUP(R31,'3-3R-CUPLI-CK4W75'!$B:$Z,3,0)&amp;IFERROR(" ("&amp;VLOOKUP(R31,'3-3R-CUPLI-CK4W75'!$B:$Z,4,0)&amp;")","")</f>
        <v>#N/A</v>
      </c>
      <c r="S33" s="328"/>
      <c r="T33" s="315">
        <f>+$E$6</f>
        <v>0</v>
      </c>
      <c r="U33" s="316"/>
      <c r="V33" s="324"/>
      <c r="W33" s="325"/>
      <c r="X33" s="563" t="s">
        <v>239</v>
      </c>
      <c r="Y33" s="563"/>
      <c r="Z33" s="327" t="e">
        <f>VLOOKUP(Z31,'3-3R-CUPLI-CK4W75'!$B:$Z,3,0)&amp;IFERROR(" ("&amp;VLOOKUP(Z31,'3-3R-CUPLI-CK4W75'!$B:$Z,4,0)&amp;")","")</f>
        <v>#N/A</v>
      </c>
      <c r="AA33" s="328"/>
      <c r="AB33" s="315">
        <f>+$E$6</f>
        <v>0</v>
      </c>
      <c r="AC33" s="316"/>
      <c r="AD33" s="324"/>
      <c r="AE33" s="563" t="s">
        <v>239</v>
      </c>
      <c r="AF33" s="563"/>
      <c r="AG33" s="327" t="e">
        <f>VLOOKUP(AG31,'3-3R-CUPLI-CK4W75'!$B:$Z,3,0)&amp;IFERROR(" ("&amp;VLOOKUP(AG31,'3-3R-CUPLI-CK4W75'!$B:$Z,4,0)&amp;")","")</f>
        <v>#N/A</v>
      </c>
      <c r="AH33" s="328"/>
      <c r="AI33" s="315">
        <f>+$E$6</f>
        <v>0</v>
      </c>
      <c r="AJ33" s="316"/>
      <c r="AK33" s="324"/>
      <c r="AL33" s="325"/>
      <c r="AM33" s="563" t="s">
        <v>239</v>
      </c>
      <c r="AN33" s="563"/>
      <c r="AO33" s="327" t="e">
        <f>VLOOKUP(AO31,'2-2J-CTRLI-LP1743'!$B:$Z,3,0)&amp;IFERROR(" ("&amp;VLOOKUP(AO31,'2-2J-CTRLI-LP1743'!$B:$Z,4,0)&amp;")","")</f>
        <v>#N/A</v>
      </c>
      <c r="AP33" s="328"/>
      <c r="AQ33" s="315">
        <f>+$E$6</f>
        <v>0</v>
      </c>
      <c r="AR33" s="316"/>
      <c r="AS33" s="324"/>
      <c r="AT33" s="563" t="s">
        <v>239</v>
      </c>
      <c r="AU33" s="563"/>
      <c r="AV33" s="327" t="e">
        <f>VLOOKUP(AV31,'2-2J-CTRLI-LP1743'!$B:$Z,3,0)&amp;IFERROR(" ("&amp;VLOOKUP(AV31,'2-2J-CTRLI-LP1743'!$B:$Z,4,0)&amp;")","")</f>
        <v>#N/A</v>
      </c>
      <c r="AW33" s="328"/>
      <c r="AX33" s="315">
        <f>+$E$6</f>
        <v>0</v>
      </c>
      <c r="AY33" s="316"/>
      <c r="AZ33" s="324"/>
      <c r="BA33" s="325"/>
      <c r="BB33" s="563" t="s">
        <v>239</v>
      </c>
      <c r="BC33" s="563"/>
      <c r="BD33" s="327" t="e">
        <f>VLOOKUP(BD31,'2-2J-CTRLI-LP1743'!$B:$Z,3,0)&amp;IFERROR(" ("&amp;VLOOKUP(BD31,'2-2J-CTRLI-LP1743'!$B:$Z,4,0)&amp;")","")</f>
        <v>#N/A</v>
      </c>
      <c r="BE33" s="328"/>
      <c r="BF33" s="315">
        <f>+$E$6</f>
        <v>0</v>
      </c>
      <c r="BG33" s="316"/>
      <c r="BH33" s="324"/>
      <c r="BI33" s="563" t="s">
        <v>239</v>
      </c>
      <c r="BJ33" s="563"/>
      <c r="BK33" s="327" t="e">
        <f>VLOOKUP(BK31,'2-2J-CTRLI-LP1743'!$B:$Z,3,0)&amp;IFERROR(" ("&amp;VLOOKUP(BK31,'2-2J-CTRLI-LP1743'!$B:$Z,4,0)&amp;")","")</f>
        <v>#N/A</v>
      </c>
      <c r="BL33" s="328"/>
      <c r="BM33" s="315">
        <f>+$E$6</f>
        <v>0</v>
      </c>
      <c r="BN33" s="316"/>
      <c r="BO33" s="324"/>
      <c r="BP33" s="325"/>
      <c r="BQ33" s="563" t="s">
        <v>239</v>
      </c>
      <c r="BR33" s="563"/>
      <c r="BS33" s="327" t="e">
        <f>VLOOKUP(BS31,'2-2J-CTRLI-LP1743'!$B:$Z,3,0)&amp;IFERROR(" ("&amp;VLOOKUP(BS31,'2-2J-CTRLI-LP1743'!$B:$Z,4,0)&amp;")","")</f>
        <v>#N/A</v>
      </c>
      <c r="BT33" s="328"/>
      <c r="BU33" s="315">
        <f>+$E$6</f>
        <v>0</v>
      </c>
      <c r="BV33" s="316"/>
      <c r="BW33" s="324"/>
      <c r="BX33" s="563" t="s">
        <v>239</v>
      </c>
      <c r="BY33" s="563"/>
      <c r="BZ33" s="327" t="e">
        <f>VLOOKUP(BZ31,'2-2J-CTRLI-LP1743'!$B:$Z,3,0)&amp;IFERROR(" ("&amp;VLOOKUP(BZ31,'2-2J-CTRLI-LP1743'!$B:$Z,4,0)&amp;")","")</f>
        <v>#N/A</v>
      </c>
      <c r="CA33" s="328"/>
      <c r="CB33" s="315">
        <f>+$E$6</f>
        <v>0</v>
      </c>
      <c r="CC33" s="316"/>
      <c r="CD33" s="324"/>
      <c r="CE33" s="325"/>
      <c r="CF33" s="563" t="s">
        <v>239</v>
      </c>
      <c r="CG33" s="563"/>
      <c r="CH33" s="327" t="e">
        <f>VLOOKUP(CH31,'2-2J-CTRLI-LP1743'!$B:$Z,3,0)&amp;IFERROR(" ("&amp;VLOOKUP(CH31,'2-2J-CTRLI-LP1743'!$B:$Z,4,0)&amp;")","")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1" t="s">
        <v>240</v>
      </c>
      <c r="B34" s="562"/>
      <c r="C34" s="329" t="str">
        <f>VLOOKUP(C31,'3-3R-CUPLI-CK4W75'!$B:$Z,12,0)&amp;"BỘ"</f>
        <v>9BỘ</v>
      </c>
      <c r="D34" s="330" t="str">
        <f>ROUNDUP(VLOOKUP(C31,'3-3R-CUPLI-CK4W75'!$B:$Z,5,0),1)&amp;" DZ"</f>
        <v>27 DZ</v>
      </c>
      <c r="E34" s="315">
        <f>+$E$7</f>
        <v>0</v>
      </c>
      <c r="F34" s="316"/>
      <c r="G34" s="331"/>
      <c r="H34" s="332"/>
      <c r="I34" s="561" t="s">
        <v>240</v>
      </c>
      <c r="J34" s="562"/>
      <c r="K34" s="329" t="str">
        <f>VLOOKUP(K31,'3-3R-CUPLI-CK4W75'!$B:$Z,12,0)&amp;"BỘ"</f>
        <v>11BỘ</v>
      </c>
      <c r="L34" s="330" t="str">
        <f>ROUNDUP(VLOOKUP(K31,'3-3R-CUPLI-CK4W75'!$B:$Z,5,0),1)&amp;" DZ"</f>
        <v>33 DZ</v>
      </c>
      <c r="M34" s="315">
        <f>+$E$7</f>
        <v>0</v>
      </c>
      <c r="N34" s="316"/>
      <c r="O34" s="331"/>
      <c r="P34" s="561" t="s">
        <v>240</v>
      </c>
      <c r="Q34" s="562"/>
      <c r="R34" s="329" t="e">
        <f>VLOOKUP(R31,'3-3R-CUPLI-CK4W75'!$B:$Z,12,0)&amp;"BỘ"</f>
        <v>#N/A</v>
      </c>
      <c r="S34" s="330" t="e">
        <f>ROUNDUP(VLOOKUP(R31,'3-3R-CUPLI-CK4W75'!$B:$Z,5,0),1)&amp;" DZ"</f>
        <v>#N/A</v>
      </c>
      <c r="T34" s="315">
        <f>+$E$7</f>
        <v>0</v>
      </c>
      <c r="U34" s="316"/>
      <c r="V34" s="331"/>
      <c r="W34" s="332"/>
      <c r="X34" s="561" t="s">
        <v>240</v>
      </c>
      <c r="Y34" s="562"/>
      <c r="Z34" s="329" t="e">
        <f>VLOOKUP(Z31,'3-3R-CUPLI-CK4W75'!$B:$Z,12,0)&amp;"BỘ"</f>
        <v>#N/A</v>
      </c>
      <c r="AA34" s="330" t="e">
        <f>ROUNDUP(VLOOKUP(Z31,'3-3R-CUPLI-CK4W75'!$B:$Z,5,0),1)&amp;" DZ"</f>
        <v>#N/A</v>
      </c>
      <c r="AB34" s="315">
        <f>+$E$7</f>
        <v>0</v>
      </c>
      <c r="AC34" s="316"/>
      <c r="AD34" s="331"/>
      <c r="AE34" s="561" t="s">
        <v>240</v>
      </c>
      <c r="AF34" s="562"/>
      <c r="AG34" s="329" t="e">
        <f>VLOOKUP(AG31,'3-3R-CUPLI-CK4W75'!$B:$Z,12,0)&amp;"BỘ"</f>
        <v>#N/A</v>
      </c>
      <c r="AH34" s="330" t="e">
        <f>ROUNDUP(VLOOKUP(AG31,'3-3R-CUPLI-CK4W75'!$B:$Z,5,0),1)&amp;" DZ"</f>
        <v>#N/A</v>
      </c>
      <c r="AI34" s="315">
        <f>+$E$7</f>
        <v>0</v>
      </c>
      <c r="AJ34" s="316"/>
      <c r="AK34" s="331"/>
      <c r="AL34" s="332"/>
      <c r="AM34" s="561" t="s">
        <v>240</v>
      </c>
      <c r="AN34" s="562"/>
      <c r="AO34" s="329" t="e">
        <f>VLOOKUP(AO31,'2-2J-CTRLI-LP1743'!$B:$Z,12,0)&amp;"BỘ"</f>
        <v>#N/A</v>
      </c>
      <c r="AP34" s="330" t="e">
        <f>ROUNDUP(VLOOKUP(AO31,'2-2J-CTRLI-LP1743'!$B:$Z,5,0),1)&amp;" DZ"</f>
        <v>#N/A</v>
      </c>
      <c r="AQ34" s="315">
        <f>+$E$7</f>
        <v>0</v>
      </c>
      <c r="AR34" s="316"/>
      <c r="AS34" s="331"/>
      <c r="AT34" s="561" t="s">
        <v>240</v>
      </c>
      <c r="AU34" s="562"/>
      <c r="AV34" s="329" t="e">
        <f>VLOOKUP(AV31,'2-2J-CTRLI-LP1743'!$B:$Z,12,0)&amp;"BỘ"</f>
        <v>#N/A</v>
      </c>
      <c r="AW34" s="330" t="e">
        <f>ROUNDUP(VLOOKUP(AV31,'2-2J-CTRLI-LP1743'!$B:$Z,5,0),1)&amp;" DZ"</f>
        <v>#N/A</v>
      </c>
      <c r="AX34" s="315">
        <f>+$E$7</f>
        <v>0</v>
      </c>
      <c r="AY34" s="316"/>
      <c r="AZ34" s="331"/>
      <c r="BA34" s="332"/>
      <c r="BB34" s="561" t="s">
        <v>240</v>
      </c>
      <c r="BC34" s="562"/>
      <c r="BD34" s="329" t="e">
        <f>VLOOKUP(BD31,'2-2J-CTRLI-LP1743'!$B:$Z,12,0)&amp;"BỘ"</f>
        <v>#N/A</v>
      </c>
      <c r="BE34" s="330" t="e">
        <f>ROUNDUP(VLOOKUP(BD31,'2-2J-CTRLI-LP1743'!$B:$Z,5,0),1)&amp;" DZ"</f>
        <v>#N/A</v>
      </c>
      <c r="BF34" s="315">
        <f>+$E$7</f>
        <v>0</v>
      </c>
      <c r="BG34" s="316"/>
      <c r="BH34" s="331"/>
      <c r="BI34" s="561" t="s">
        <v>240</v>
      </c>
      <c r="BJ34" s="562"/>
      <c r="BK34" s="329" t="e">
        <f>VLOOKUP(BK31,'2-2J-CTRLI-LP1743'!$B:$Z,12,0)&amp;"BỘ"</f>
        <v>#N/A</v>
      </c>
      <c r="BL34" s="330" t="e">
        <f>ROUNDUP(VLOOKUP(BK31,'2-2J-CTRLI-LP1743'!$B:$Z,5,0),1)&amp;" DZ"</f>
        <v>#N/A</v>
      </c>
      <c r="BM34" s="315">
        <f>+$E$7</f>
        <v>0</v>
      </c>
      <c r="BN34" s="316"/>
      <c r="BO34" s="331"/>
      <c r="BP34" s="332"/>
      <c r="BQ34" s="561" t="s">
        <v>240</v>
      </c>
      <c r="BR34" s="562"/>
      <c r="BS34" s="329" t="e">
        <f>VLOOKUP(BS31,'2-2J-CTRLI-LP1743'!$B:$Z,12,0)&amp;"BỘ"</f>
        <v>#N/A</v>
      </c>
      <c r="BT34" s="330" t="e">
        <f>ROUNDUP(VLOOKUP(BS31,'2-2J-CTRLI-LP1743'!$B:$Z,5,0),1)&amp;" DZ"</f>
        <v>#N/A</v>
      </c>
      <c r="BU34" s="315">
        <f>+$E$7</f>
        <v>0</v>
      </c>
      <c r="BV34" s="316"/>
      <c r="BW34" s="331"/>
      <c r="BX34" s="561" t="s">
        <v>240</v>
      </c>
      <c r="BY34" s="562"/>
      <c r="BZ34" s="329" t="e">
        <f>VLOOKUP(BZ31,'2-2J-CTRLI-LP1743'!$B:$Z,12,0)&amp;"BỘ"</f>
        <v>#N/A</v>
      </c>
      <c r="CA34" s="330" t="e">
        <f>ROUNDUP(VLOOKUP(BZ31,'2-2J-CTRLI-LP1743'!$B:$Z,5,0),1)&amp;" DZ"</f>
        <v>#N/A</v>
      </c>
      <c r="CB34" s="315">
        <f>+$E$7</f>
        <v>0</v>
      </c>
      <c r="CC34" s="316"/>
      <c r="CD34" s="331"/>
      <c r="CE34" s="332"/>
      <c r="CF34" s="561" t="s">
        <v>240</v>
      </c>
      <c r="CG34" s="562"/>
      <c r="CH34" s="329" t="e">
        <f>VLOOKUP(CH31,'2-2J-CTRLI-LP1743'!$B:$Z,12,0)&amp;"BỘ"</f>
        <v>#N/A</v>
      </c>
      <c r="CI34" s="330" t="e">
        <f>ROUNDUP(VLOOKUP(CH31,'2-2J-CTRLI-LP1743'!$B:$Z,5,0),1)&amp;"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419" t="s">
        <v>241</v>
      </c>
      <c r="B35" s="420"/>
      <c r="C35" s="559" t="str">
        <f>+VLOOKUP(C31,'3-3R-CUPLI-CK4W75'!$B:$R,13,0)</f>
        <v>2202006US-CUPLI1</v>
      </c>
      <c r="D35" s="560"/>
      <c r="E35" s="315">
        <f>+$E$8</f>
        <v>0</v>
      </c>
      <c r="F35" s="316"/>
      <c r="G35" s="324"/>
      <c r="H35" s="335"/>
      <c r="I35" s="419" t="s">
        <v>241</v>
      </c>
      <c r="J35" s="420"/>
      <c r="K35" s="559" t="str">
        <f>+VLOOKUP(K31,'3-3R-CUPLI-CK4W75'!$B:$R,13,0)</f>
        <v>2202006US-CUPLI1</v>
      </c>
      <c r="L35" s="560"/>
      <c r="M35" s="315">
        <f>+$E$8</f>
        <v>0</v>
      </c>
      <c r="N35" s="316"/>
      <c r="O35" s="324"/>
      <c r="P35" s="419" t="s">
        <v>241</v>
      </c>
      <c r="Q35" s="420"/>
      <c r="R35" s="559" t="e">
        <f>+VLOOKUP(R31,'3-3R-CUPLI-CK4W75'!$B:$R,13,0)</f>
        <v>#N/A</v>
      </c>
      <c r="S35" s="560"/>
      <c r="T35" s="315">
        <f>+$E$8</f>
        <v>0</v>
      </c>
      <c r="U35" s="316"/>
      <c r="V35" s="324"/>
      <c r="W35" s="335"/>
      <c r="X35" s="419" t="s">
        <v>241</v>
      </c>
      <c r="Y35" s="420"/>
      <c r="Z35" s="559" t="e">
        <f>+VLOOKUP(Z31,'3-3R-CUPLI-CK4W75'!$B:$R,13,0)</f>
        <v>#N/A</v>
      </c>
      <c r="AA35" s="560"/>
      <c r="AB35" s="315">
        <f>+$E$8</f>
        <v>0</v>
      </c>
      <c r="AC35" s="316"/>
      <c r="AD35" s="324"/>
      <c r="AE35" s="419" t="s">
        <v>241</v>
      </c>
      <c r="AF35" s="420"/>
      <c r="AG35" s="559" t="e">
        <f>+VLOOKUP(AG31,'3-3R-CUPLI-CK4W75'!$B:$R,13,0)</f>
        <v>#N/A</v>
      </c>
      <c r="AH35" s="560"/>
      <c r="AI35" s="315">
        <f>+$E$8</f>
        <v>0</v>
      </c>
      <c r="AJ35" s="316"/>
      <c r="AK35" s="324"/>
      <c r="AL35" s="335"/>
      <c r="AM35" s="419" t="s">
        <v>241</v>
      </c>
      <c r="AN35" s="420"/>
      <c r="AO35" s="559" t="e">
        <f>+VLOOKUP(AO31,'3-3R-CUPLI-CK4W75'!$B:$R,13,0)</f>
        <v>#N/A</v>
      </c>
      <c r="AP35" s="560"/>
      <c r="AQ35" s="315">
        <f>+$E$8</f>
        <v>0</v>
      </c>
      <c r="AR35" s="316"/>
      <c r="AS35" s="324"/>
      <c r="AT35" s="419" t="s">
        <v>241</v>
      </c>
      <c r="AU35" s="420"/>
      <c r="AV35" s="559" t="e">
        <f>+VLOOKUP(AV31,'3-3R-CUPLI-CK4W75'!$B:$R,13,0)</f>
        <v>#N/A</v>
      </c>
      <c r="AW35" s="560"/>
      <c r="AX35" s="315">
        <f>+$E$8</f>
        <v>0</v>
      </c>
      <c r="AY35" s="316"/>
      <c r="AZ35" s="324"/>
      <c r="BA35" s="335"/>
      <c r="BB35" s="419" t="s">
        <v>241</v>
      </c>
      <c r="BC35" s="420"/>
      <c r="BD35" s="559" t="e">
        <f>+VLOOKUP(BD31,'3-3R-CUPLI-CK4W75'!$B:$R,13,0)</f>
        <v>#N/A</v>
      </c>
      <c r="BE35" s="560"/>
      <c r="BF35" s="315">
        <f>+$E$8</f>
        <v>0</v>
      </c>
      <c r="BG35" s="316"/>
      <c r="BH35" s="324"/>
      <c r="BI35" s="419" t="s">
        <v>241</v>
      </c>
      <c r="BJ35" s="420"/>
      <c r="BK35" s="559" t="e">
        <f>+VLOOKUP(BK31,'3-3R-CUPLI-CK4W75'!$B:$R,13,0)</f>
        <v>#N/A</v>
      </c>
      <c r="BL35" s="560"/>
      <c r="BM35" s="315">
        <f>+$E$8</f>
        <v>0</v>
      </c>
      <c r="BN35" s="316"/>
      <c r="BO35" s="324"/>
      <c r="BP35" s="335"/>
      <c r="BQ35" s="419" t="s">
        <v>241</v>
      </c>
      <c r="BR35" s="420"/>
      <c r="BS35" s="559" t="e">
        <f>+VLOOKUP(BS31,'3-3R-CUPLI-CK4W75'!$B:$R,13,0)</f>
        <v>#N/A</v>
      </c>
      <c r="BT35" s="560"/>
      <c r="BU35" s="315">
        <f>+$E$8</f>
        <v>0</v>
      </c>
      <c r="BV35" s="316"/>
      <c r="BW35" s="324"/>
      <c r="BX35" s="419" t="s">
        <v>241</v>
      </c>
      <c r="BY35" s="420"/>
      <c r="BZ35" s="559" t="e">
        <f>+VLOOKUP(BZ31,'3-3R-CUPLI-CK4W75'!$B:$R,13,0)</f>
        <v>#N/A</v>
      </c>
      <c r="CA35" s="560"/>
      <c r="CB35" s="315">
        <f>+$E$8</f>
        <v>0</v>
      </c>
      <c r="CC35" s="316"/>
      <c r="CD35" s="324"/>
      <c r="CE35" s="335"/>
      <c r="CF35" s="419" t="s">
        <v>241</v>
      </c>
      <c r="CG35" s="420"/>
      <c r="CH35" s="559" t="e">
        <f>+VLOOKUP(CH31,'3-3R-CUPLI-CK4W75'!$B:$R,13,0)</f>
        <v>#N/A</v>
      </c>
      <c r="CI35" s="560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"&amp;VLOOKUP(C31,'3-3R-CUPLI-CK4W75'!$B:$Z,9,0)</f>
        <v>Số lớp: 36</v>
      </c>
      <c r="D36" s="338" t="str">
        <f>+"Khổ sơ đồ: "&amp;VLOOKUP(C31,'2-2J-CTRLI-LP1743'!$B:$Z,23,0)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"&amp;VLOOKUP(K31,'3-3R-CUPLI-CK4W75'!$B:$Z,9,0)</f>
        <v>Số lớp: 36</v>
      </c>
      <c r="L36" s="338" t="str">
        <f>+"Khổ sơ đồ: "&amp;VLOOKUP(K31,'2-2J-CTRLI-LP1743'!$B:$Z,23,0)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"&amp;VLOOKUP(R31,'3-3R-CUPLI-CK4W75'!$B:$Z,9,0)</f>
        <v>#N/A</v>
      </c>
      <c r="S36" s="338" t="e">
        <f>+"Khổ sơ đồ: "&amp;VLOOKUP(R31,'2-2J-CTRLI-LP1743'!$B:$Z,23,0)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"&amp;VLOOKUP(Z31,'3-3R-CUPLI-CK4W75'!$B:$Z,9,0)</f>
        <v>#N/A</v>
      </c>
      <c r="AA36" s="338" t="e">
        <f>+"Khổ sơ đồ: "&amp;VLOOKUP(Z31,'2-2J-CTRLI-LP1743'!$B:$Z,23,0)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"&amp;VLOOKUP(AG31,'3-3R-CUPLI-CK4W75'!$B:$Z,9,0)</f>
        <v>#N/A</v>
      </c>
      <c r="AH36" s="338" t="e">
        <f>+"Khổ sơ đồ: "&amp;VLOOKUP(AG31,'2-2J-CTRLI-LP1743'!$B:$Z,23,0)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"&amp;VLOOKUP(AO31,'2-2J-CTRLI-LP1743'!$B:$Z,9,0)</f>
        <v>#N/A</v>
      </c>
      <c r="AP36" s="338" t="e">
        <f>+"Khổ sơ đồ: "&amp;VLOOKUP(AO31,'2-2J-CTRLI-LP1743'!$B:$Z,23,0)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"&amp;VLOOKUP(AV31,'2-2J-CTRLI-LP1743'!$B:$Z,9,0)</f>
        <v>#N/A</v>
      </c>
      <c r="AW36" s="338" t="e">
        <f>+"Khổ sơ đồ: "&amp;VLOOKUP(AV31,'2-2J-CTRLI-LP1743'!$B:$Z,23,0)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"&amp;VLOOKUP(BD31,'2-2J-CTRLI-LP1743'!$B:$Z,9,0)</f>
        <v>#N/A</v>
      </c>
      <c r="BE36" s="338" t="e">
        <f>+"Khổ sơ đồ: "&amp;VLOOKUP(BD31,'2-2J-CTRLI-LP1743'!$B:$Z,23,0)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"&amp;VLOOKUP(BK31,'2-2J-CTRLI-LP1743'!$B:$Z,9,0)</f>
        <v>#N/A</v>
      </c>
      <c r="BL36" s="338" t="e">
        <f>+"Khổ sơ đồ: "&amp;VLOOKUP(BK31,'2-2J-CTRLI-LP1743'!$B:$Z,23,0)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"&amp;VLOOKUP(BS31,'2-2J-CTRLI-LP1743'!$B:$Z,9,0)</f>
        <v>#N/A</v>
      </c>
      <c r="BT36" s="338" t="e">
        <f>+"Khổ sơ đồ: "&amp;VLOOKUP(BS31,'2-2J-CTRLI-LP1743'!$B:$Z,23,0)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"&amp;VLOOKUP(BZ31,'2-2J-CTRLI-LP1743'!$B:$Z,9,0)</f>
        <v>#N/A</v>
      </c>
      <c r="CA36" s="338" t="e">
        <f>+"Khổ sơ đồ: "&amp;VLOOKUP(BZ31,'2-2J-CTRLI-LP1743'!$B:$Z,23,0)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"&amp;VLOOKUP(CH31,'2-2J-CTRLI-LP1743'!$B:$Z,9,0)</f>
        <v>#N/A</v>
      </c>
      <c r="CI36" s="338" t="e">
        <f>+"Khổ sơ đồ: "&amp;VLOOKUP(CH31,'2-2J-CTRLI-LP1743'!$B:$Z,23,0)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419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7" t="s">
        <v>247</v>
      </c>
      <c r="H38" s="352"/>
      <c r="I38" s="419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7" t="s">
        <v>247</v>
      </c>
      <c r="P38" s="419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7" t="s">
        <v>247</v>
      </c>
      <c r="W38" s="352"/>
      <c r="X38" s="419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7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7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7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7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7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7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7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7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7" t="s">
        <v>247</v>
      </c>
    </row>
    <row r="39" spans="1:90" s="356" customFormat="1" ht="99.75" customHeight="1">
      <c r="A39" s="353" t="s">
        <v>177</v>
      </c>
      <c r="B39" s="554" t="str">
        <f>"*"&amp;C31&amp;"-"&amp;MID(D34,1,LEN(D34)-2)&amp;"*"</f>
        <v>*722170-27 *</v>
      </c>
      <c r="C39" s="554"/>
      <c r="D39" s="421" t="s">
        <v>248</v>
      </c>
      <c r="E39" s="555" t="s">
        <v>249</v>
      </c>
      <c r="F39" s="556"/>
      <c r="G39" s="558"/>
      <c r="H39" s="355"/>
      <c r="I39" s="353" t="s">
        <v>177</v>
      </c>
      <c r="J39" s="554" t="str">
        <f>"*"&amp;K31&amp;"-"&amp;MID(L34,1,LEN(L34)-2)&amp;"*"</f>
        <v>*722180-33 *</v>
      </c>
      <c r="K39" s="554"/>
      <c r="L39" s="421" t="s">
        <v>248</v>
      </c>
      <c r="M39" s="555" t="s">
        <v>249</v>
      </c>
      <c r="N39" s="556"/>
      <c r="O39" s="558"/>
      <c r="P39" s="353" t="s">
        <v>177</v>
      </c>
      <c r="Q39" s="554" t="e">
        <f>"*"&amp;R31&amp;"-"&amp;MID(S34,1,LEN(S34)-2)&amp;"*"</f>
        <v>#N/A</v>
      </c>
      <c r="R39" s="554"/>
      <c r="S39" s="421" t="s">
        <v>248</v>
      </c>
      <c r="T39" s="555" t="s">
        <v>249</v>
      </c>
      <c r="U39" s="556"/>
      <c r="V39" s="558"/>
      <c r="W39" s="355"/>
      <c r="X39" s="353" t="s">
        <v>177</v>
      </c>
      <c r="Y39" s="554" t="e">
        <f>"*"&amp;Z31&amp;"-"&amp;MID(AA34,1,LEN(AA34)-2)&amp;"*"</f>
        <v>#N/A</v>
      </c>
      <c r="Z39" s="554"/>
      <c r="AA39" s="421" t="s">
        <v>248</v>
      </c>
      <c r="AB39" s="555" t="s">
        <v>249</v>
      </c>
      <c r="AC39" s="556"/>
      <c r="AD39" s="558"/>
      <c r="AE39" s="353" t="s">
        <v>177</v>
      </c>
      <c r="AF39" s="554" t="e">
        <f>"*"&amp;AG31&amp;"-"&amp;MID(AH34,1,LEN(AH34)-2)&amp;"*"</f>
        <v>#N/A</v>
      </c>
      <c r="AG39" s="554"/>
      <c r="AH39" s="421" t="s">
        <v>248</v>
      </c>
      <c r="AI39" s="555" t="s">
        <v>249</v>
      </c>
      <c r="AJ39" s="556"/>
      <c r="AK39" s="558"/>
      <c r="AL39" s="355"/>
      <c r="AM39" s="353" t="s">
        <v>177</v>
      </c>
      <c r="AN39" s="554" t="e">
        <f>"*"&amp;AO31&amp;"-"&amp;MID(AP34,1,LEN(AP34)-2)&amp;"*"</f>
        <v>#N/A</v>
      </c>
      <c r="AO39" s="554"/>
      <c r="AP39" s="421" t="s">
        <v>248</v>
      </c>
      <c r="AQ39" s="555" t="s">
        <v>249</v>
      </c>
      <c r="AR39" s="556"/>
      <c r="AS39" s="558"/>
      <c r="AT39" s="353" t="s">
        <v>177</v>
      </c>
      <c r="AU39" s="554" t="e">
        <f>"*"&amp;AV31&amp;"-"&amp;MID(AW34,1,LEN(AW34)-2)&amp;"*"</f>
        <v>#N/A</v>
      </c>
      <c r="AV39" s="554"/>
      <c r="AW39" s="421" t="s">
        <v>248</v>
      </c>
      <c r="AX39" s="555" t="s">
        <v>249</v>
      </c>
      <c r="AY39" s="556"/>
      <c r="AZ39" s="558"/>
      <c r="BA39" s="355"/>
      <c r="BB39" s="353" t="s">
        <v>177</v>
      </c>
      <c r="BC39" s="554" t="e">
        <f>"*"&amp;BD31&amp;"-"&amp;MID(BE34,1,LEN(BE34)-2)&amp;"*"</f>
        <v>#N/A</v>
      </c>
      <c r="BD39" s="554"/>
      <c r="BE39" s="421" t="s">
        <v>248</v>
      </c>
      <c r="BF39" s="555" t="s">
        <v>249</v>
      </c>
      <c r="BG39" s="556"/>
      <c r="BH39" s="558"/>
      <c r="BI39" s="353" t="s">
        <v>177</v>
      </c>
      <c r="BJ39" s="554" t="e">
        <f>"*"&amp;BK31&amp;"-"&amp;MID(BL34,1,LEN(BL34)-2)&amp;"*"</f>
        <v>#N/A</v>
      </c>
      <c r="BK39" s="554"/>
      <c r="BL39" s="421" t="s">
        <v>248</v>
      </c>
      <c r="BM39" s="555" t="s">
        <v>249</v>
      </c>
      <c r="BN39" s="556"/>
      <c r="BO39" s="558"/>
      <c r="BP39" s="355"/>
      <c r="BQ39" s="353" t="s">
        <v>177</v>
      </c>
      <c r="BR39" s="554" t="e">
        <f>"*"&amp;BS31&amp;"-"&amp;MID(BT34,1,LEN(BT34)-2)&amp;"*"</f>
        <v>#N/A</v>
      </c>
      <c r="BS39" s="554"/>
      <c r="BT39" s="421" t="s">
        <v>248</v>
      </c>
      <c r="BU39" s="555" t="s">
        <v>249</v>
      </c>
      <c r="BV39" s="556"/>
      <c r="BW39" s="558"/>
      <c r="BX39" s="353" t="s">
        <v>177</v>
      </c>
      <c r="BY39" s="554" t="e">
        <f>"*"&amp;BZ31&amp;"-"&amp;MID(CA34,1,LEN(CA34)-2)&amp;"*"</f>
        <v>#N/A</v>
      </c>
      <c r="BZ39" s="554"/>
      <c r="CA39" s="421" t="s">
        <v>248</v>
      </c>
      <c r="CB39" s="555" t="s">
        <v>249</v>
      </c>
      <c r="CC39" s="556"/>
      <c r="CD39" s="558"/>
      <c r="CE39" s="355"/>
      <c r="CF39" s="353" t="s">
        <v>177</v>
      </c>
      <c r="CG39" s="554" t="e">
        <f>"*"&amp;CH31&amp;"-"&amp;MID(CI34,1,LEN(CI34)-2)&amp;"*"</f>
        <v>#N/A</v>
      </c>
      <c r="CH39" s="554"/>
      <c r="CI39" s="421" t="s">
        <v>248</v>
      </c>
      <c r="CJ39" s="555" t="s">
        <v>249</v>
      </c>
      <c r="CK39" s="556"/>
      <c r="CL39" s="558"/>
    </row>
    <row r="40" spans="1:90" s="356" customFormat="1" ht="57.75" customHeight="1">
      <c r="A40" s="551" t="str">
        <f>+$A$13</f>
        <v>Không phải 100% cotton</v>
      </c>
      <c r="B40" s="552"/>
      <c r="C40" s="552"/>
      <c r="D40" s="552"/>
      <c r="E40" s="552"/>
      <c r="F40" s="552"/>
      <c r="G40" s="553"/>
      <c r="H40" s="418"/>
      <c r="I40" s="551" t="str">
        <f>+$A$13</f>
        <v>Không phải 100% cotton</v>
      </c>
      <c r="J40" s="552"/>
      <c r="K40" s="552"/>
      <c r="L40" s="552"/>
      <c r="M40" s="552"/>
      <c r="N40" s="552"/>
      <c r="O40" s="553"/>
      <c r="P40" s="551" t="str">
        <f>+$A$13</f>
        <v>Không phải 100% cotton</v>
      </c>
      <c r="Q40" s="552"/>
      <c r="R40" s="552"/>
      <c r="S40" s="552"/>
      <c r="T40" s="552"/>
      <c r="U40" s="552"/>
      <c r="V40" s="553"/>
      <c r="W40" s="418"/>
      <c r="X40" s="551" t="str">
        <f>+$A$13</f>
        <v>Không phải 100% cotton</v>
      </c>
      <c r="Y40" s="552"/>
      <c r="Z40" s="552"/>
      <c r="AA40" s="552"/>
      <c r="AB40" s="552"/>
      <c r="AC40" s="552"/>
      <c r="AD40" s="553"/>
      <c r="AE40" s="551" t="str">
        <f>+$A$13</f>
        <v>Không phải 100% cotton</v>
      </c>
      <c r="AF40" s="552"/>
      <c r="AG40" s="552"/>
      <c r="AH40" s="552"/>
      <c r="AI40" s="552"/>
      <c r="AJ40" s="552"/>
      <c r="AK40" s="553"/>
      <c r="AL40" s="418"/>
      <c r="AM40" s="551" t="str">
        <f>+$A$13</f>
        <v>Không phải 100% cotton</v>
      </c>
      <c r="AN40" s="552"/>
      <c r="AO40" s="552"/>
      <c r="AP40" s="552"/>
      <c r="AQ40" s="552"/>
      <c r="AR40" s="552"/>
      <c r="AS40" s="553"/>
      <c r="AT40" s="551" t="str">
        <f>+$A$13</f>
        <v>Không phải 100% cotton</v>
      </c>
      <c r="AU40" s="552"/>
      <c r="AV40" s="552"/>
      <c r="AW40" s="552"/>
      <c r="AX40" s="552"/>
      <c r="AY40" s="552"/>
      <c r="AZ40" s="553"/>
      <c r="BA40" s="418"/>
      <c r="BB40" s="551" t="str">
        <f>+$A$13</f>
        <v>Không phải 100% cotton</v>
      </c>
      <c r="BC40" s="552"/>
      <c r="BD40" s="552"/>
      <c r="BE40" s="552"/>
      <c r="BF40" s="552"/>
      <c r="BG40" s="552"/>
      <c r="BH40" s="553"/>
      <c r="BI40" s="551" t="str">
        <f>+$A$13</f>
        <v>Không phải 100% cotton</v>
      </c>
      <c r="BJ40" s="552"/>
      <c r="BK40" s="552"/>
      <c r="BL40" s="552"/>
      <c r="BM40" s="552"/>
      <c r="BN40" s="552"/>
      <c r="BO40" s="553"/>
      <c r="BP40" s="418"/>
      <c r="BQ40" s="551" t="str">
        <f>+$A$13</f>
        <v>Không phải 100% cotton</v>
      </c>
      <c r="BR40" s="552"/>
      <c r="BS40" s="552"/>
      <c r="BT40" s="552"/>
      <c r="BU40" s="552"/>
      <c r="BV40" s="552"/>
      <c r="BW40" s="553"/>
      <c r="BX40" s="551" t="str">
        <f>+$A$13</f>
        <v>Không phải 100% cotton</v>
      </c>
      <c r="BY40" s="552"/>
      <c r="BZ40" s="552"/>
      <c r="CA40" s="552"/>
      <c r="CB40" s="552"/>
      <c r="CC40" s="552"/>
      <c r="CD40" s="553"/>
      <c r="CE40" s="418"/>
      <c r="CF40" s="551" t="str">
        <f>+$A$13</f>
        <v>Không phải 100% cotton</v>
      </c>
      <c r="CG40" s="552"/>
      <c r="CH40" s="552"/>
      <c r="CI40" s="552"/>
      <c r="CJ40" s="552"/>
      <c r="CK40" s="552"/>
      <c r="CL40" s="553"/>
    </row>
  </sheetData>
  <mergeCells count="468">
    <mergeCell ref="BX40:CD40"/>
    <mergeCell ref="CF40:CL40"/>
    <mergeCell ref="BZ35:CA35"/>
    <mergeCell ref="CH35:CI35"/>
    <mergeCell ref="CD38:CD39"/>
    <mergeCell ref="CL38:CL39"/>
    <mergeCell ref="BY39:BZ39"/>
    <mergeCell ref="CB39:CC39"/>
    <mergeCell ref="CG39:CH39"/>
    <mergeCell ref="CJ39:CK39"/>
    <mergeCell ref="BX32:BY32"/>
    <mergeCell ref="CF32:CG32"/>
    <mergeCell ref="BX33:BY33"/>
    <mergeCell ref="CF33:CG33"/>
    <mergeCell ref="BX34:BY34"/>
    <mergeCell ref="CF34:CG34"/>
    <mergeCell ref="BZ29:CA29"/>
    <mergeCell ref="CH29:CI29"/>
    <mergeCell ref="BZ30:CA30"/>
    <mergeCell ref="CH30:CI30"/>
    <mergeCell ref="BZ31:CA31"/>
    <mergeCell ref="CH31:CI31"/>
    <mergeCell ref="BX27:CD27"/>
    <mergeCell ref="CF27:CL27"/>
    <mergeCell ref="BX28:BY28"/>
    <mergeCell ref="BZ28:CB28"/>
    <mergeCell ref="CF28:CG28"/>
    <mergeCell ref="CH28:CJ28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19:BY19"/>
    <mergeCell ref="CF19:CG19"/>
    <mergeCell ref="BX20:BY20"/>
    <mergeCell ref="CF20:CG20"/>
    <mergeCell ref="BX21:BY21"/>
    <mergeCell ref="CF21:CG21"/>
    <mergeCell ref="BZ16:CA16"/>
    <mergeCell ref="CH16:CI16"/>
    <mergeCell ref="BZ17:CA17"/>
    <mergeCell ref="CH17:CI17"/>
    <mergeCell ref="BZ18:CA18"/>
    <mergeCell ref="CH18:CI18"/>
    <mergeCell ref="CF13:CL13"/>
    <mergeCell ref="BX15:BY15"/>
    <mergeCell ref="BZ15:CB15"/>
    <mergeCell ref="CF15:CG15"/>
    <mergeCell ref="CH15:CJ15"/>
    <mergeCell ref="CD11:CD12"/>
    <mergeCell ref="CL11:CL12"/>
    <mergeCell ref="BY12:BZ12"/>
    <mergeCell ref="CB12:CC12"/>
    <mergeCell ref="CG12:CH12"/>
    <mergeCell ref="CJ12:CK12"/>
    <mergeCell ref="BX1:BY1"/>
    <mergeCell ref="BZ1:CB1"/>
    <mergeCell ref="CF1:CG1"/>
    <mergeCell ref="CH1:CJ1"/>
    <mergeCell ref="BZ2:CA2"/>
    <mergeCell ref="CH2:CI2"/>
    <mergeCell ref="BM39:BN39"/>
    <mergeCell ref="BR39:BS39"/>
    <mergeCell ref="BU39:BV39"/>
    <mergeCell ref="BS22:BT22"/>
    <mergeCell ref="BS8:BT8"/>
    <mergeCell ref="BX6:BY6"/>
    <mergeCell ref="CF6:CG6"/>
    <mergeCell ref="BX7:BY7"/>
    <mergeCell ref="CF7:CG7"/>
    <mergeCell ref="BZ8:CA8"/>
    <mergeCell ref="CH8:CI8"/>
    <mergeCell ref="BZ3:CA3"/>
    <mergeCell ref="CH3:CI3"/>
    <mergeCell ref="BZ4:CA4"/>
    <mergeCell ref="CH4:CI4"/>
    <mergeCell ref="BX5:BY5"/>
    <mergeCell ref="CF5:CG5"/>
    <mergeCell ref="BX13:CD13"/>
    <mergeCell ref="AT40:AZ40"/>
    <mergeCell ref="BB40:BH40"/>
    <mergeCell ref="BI40:BO40"/>
    <mergeCell ref="BQ40:BW40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AT34:AU34"/>
    <mergeCell ref="BB34:BC34"/>
    <mergeCell ref="BI34:BJ34"/>
    <mergeCell ref="BQ34:BR34"/>
    <mergeCell ref="AV35:AW35"/>
    <mergeCell ref="BD35:BE35"/>
    <mergeCell ref="BK35:BL35"/>
    <mergeCell ref="AT32:AU32"/>
    <mergeCell ref="BB32:BC32"/>
    <mergeCell ref="BI32:BJ32"/>
    <mergeCell ref="BQ32:BR32"/>
    <mergeCell ref="AT33:AU33"/>
    <mergeCell ref="BB33:BC33"/>
    <mergeCell ref="BI33:BJ33"/>
    <mergeCell ref="BQ33:BR33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Q28:BR28"/>
    <mergeCell ref="BS28:BU28"/>
    <mergeCell ref="AV29:AW29"/>
    <mergeCell ref="BD29:BE29"/>
    <mergeCell ref="BK29:BL29"/>
    <mergeCell ref="BS29:BT29"/>
    <mergeCell ref="AT28:AU28"/>
    <mergeCell ref="AV28:AX28"/>
    <mergeCell ref="BB28:BC28"/>
    <mergeCell ref="BD28:BF28"/>
    <mergeCell ref="BI28:BJ28"/>
    <mergeCell ref="BK28:BM28"/>
    <mergeCell ref="BM26:BN26"/>
    <mergeCell ref="BR26:BS26"/>
    <mergeCell ref="BU26:BV26"/>
    <mergeCell ref="AT27:AZ27"/>
    <mergeCell ref="BB27:BH27"/>
    <mergeCell ref="BI27:BO27"/>
    <mergeCell ref="BQ27:BW27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AT21:AU21"/>
    <mergeCell ref="BB21:BC21"/>
    <mergeCell ref="BI21:BJ21"/>
    <mergeCell ref="BQ21:BR21"/>
    <mergeCell ref="AV22:AW22"/>
    <mergeCell ref="BD22:BE22"/>
    <mergeCell ref="BK22:BL22"/>
    <mergeCell ref="AT19:AU19"/>
    <mergeCell ref="BB19:BC19"/>
    <mergeCell ref="BI19:BJ19"/>
    <mergeCell ref="BQ19:BR19"/>
    <mergeCell ref="AT20:AU20"/>
    <mergeCell ref="BB20:BC20"/>
    <mergeCell ref="BI20:BJ20"/>
    <mergeCell ref="BQ20:BR20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Q15:BR15"/>
    <mergeCell ref="BS15:BU15"/>
    <mergeCell ref="AV16:AW16"/>
    <mergeCell ref="BD16:BE16"/>
    <mergeCell ref="BK16:BL16"/>
    <mergeCell ref="BS16:BT16"/>
    <mergeCell ref="AT15:AU15"/>
    <mergeCell ref="AV15:AX15"/>
    <mergeCell ref="BB15:BC15"/>
    <mergeCell ref="BD15:BF15"/>
    <mergeCell ref="BI15:BJ15"/>
    <mergeCell ref="BK15:BM15"/>
    <mergeCell ref="BM12:BN12"/>
    <mergeCell ref="BR12:BS12"/>
    <mergeCell ref="BU12:BV12"/>
    <mergeCell ref="AT13:AZ13"/>
    <mergeCell ref="BB13:BH13"/>
    <mergeCell ref="BI13:BO13"/>
    <mergeCell ref="BQ13:BW13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AT7:AU7"/>
    <mergeCell ref="BB7:BC7"/>
    <mergeCell ref="BI7:BJ7"/>
    <mergeCell ref="BQ7:BR7"/>
    <mergeCell ref="AV8:AW8"/>
    <mergeCell ref="BD8:BE8"/>
    <mergeCell ref="BK8:BL8"/>
    <mergeCell ref="BI5:BJ5"/>
    <mergeCell ref="BQ5:BR5"/>
    <mergeCell ref="AT6:AU6"/>
    <mergeCell ref="BB6:BC6"/>
    <mergeCell ref="BI6:BJ6"/>
    <mergeCell ref="BQ6:BR6"/>
    <mergeCell ref="BK3:BL3"/>
    <mergeCell ref="BS3:BT3"/>
    <mergeCell ref="AV4:AW4"/>
    <mergeCell ref="BD4:BE4"/>
    <mergeCell ref="BK4:BL4"/>
    <mergeCell ref="BS4:BT4"/>
    <mergeCell ref="BI1:BJ1"/>
    <mergeCell ref="BK1:BM1"/>
    <mergeCell ref="BQ1:BR1"/>
    <mergeCell ref="BS1:BU1"/>
    <mergeCell ref="AV2:AW2"/>
    <mergeCell ref="BD2:BE2"/>
    <mergeCell ref="BK2:BL2"/>
    <mergeCell ref="BS2:BT2"/>
    <mergeCell ref="AE40:AK40"/>
    <mergeCell ref="AM40:AS40"/>
    <mergeCell ref="AT1:AU1"/>
    <mergeCell ref="AV1:AX1"/>
    <mergeCell ref="BB1:BC1"/>
    <mergeCell ref="BD1:BF1"/>
    <mergeCell ref="AV3:AW3"/>
    <mergeCell ref="BD3:BE3"/>
    <mergeCell ref="AT5:AU5"/>
    <mergeCell ref="BB5:BC5"/>
    <mergeCell ref="AG35:AH35"/>
    <mergeCell ref="AO35:AP35"/>
    <mergeCell ref="AK38:AK39"/>
    <mergeCell ref="AS38:AS39"/>
    <mergeCell ref="AF39:AG39"/>
    <mergeCell ref="AI39:AJ39"/>
    <mergeCell ref="AN39:AO39"/>
    <mergeCell ref="AQ39:AR39"/>
    <mergeCell ref="AE32:AF32"/>
    <mergeCell ref="AM32:AN32"/>
    <mergeCell ref="AE33:AF33"/>
    <mergeCell ref="AM33:AN33"/>
    <mergeCell ref="AE34:AF34"/>
    <mergeCell ref="AM34:AN34"/>
    <mergeCell ref="AG29:AH29"/>
    <mergeCell ref="AO29:AP29"/>
    <mergeCell ref="AG30:AH30"/>
    <mergeCell ref="AO30:AP30"/>
    <mergeCell ref="AG31:AH31"/>
    <mergeCell ref="AO31:AP31"/>
    <mergeCell ref="AE27:AK27"/>
    <mergeCell ref="AM27:AS27"/>
    <mergeCell ref="AE28:AF28"/>
    <mergeCell ref="AG28:AI28"/>
    <mergeCell ref="AM28:AN28"/>
    <mergeCell ref="AO28:AQ28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E19:AF19"/>
    <mergeCell ref="AM19:AN19"/>
    <mergeCell ref="AE20:AF20"/>
    <mergeCell ref="AM20:AN20"/>
    <mergeCell ref="AE21:AF21"/>
    <mergeCell ref="AM21:AN21"/>
    <mergeCell ref="AG16:AH16"/>
    <mergeCell ref="AO16:AP16"/>
    <mergeCell ref="AG17:AH17"/>
    <mergeCell ref="AO17:AP17"/>
    <mergeCell ref="AG18:AH18"/>
    <mergeCell ref="AO18:AP18"/>
    <mergeCell ref="AE13:AK13"/>
    <mergeCell ref="AM13:AS13"/>
    <mergeCell ref="AE15:AF15"/>
    <mergeCell ref="AG15:AI15"/>
    <mergeCell ref="AM15:AN15"/>
    <mergeCell ref="AO15:AQ15"/>
    <mergeCell ref="AK11:AK12"/>
    <mergeCell ref="AS11:AS12"/>
    <mergeCell ref="AF12:AG12"/>
    <mergeCell ref="AI12:AJ12"/>
    <mergeCell ref="AN12:AO12"/>
    <mergeCell ref="AQ12:AR12"/>
    <mergeCell ref="AE6:AF6"/>
    <mergeCell ref="AM6:AN6"/>
    <mergeCell ref="AE7:AF7"/>
    <mergeCell ref="AM7:AN7"/>
    <mergeCell ref="AG8:AH8"/>
    <mergeCell ref="AO8:AP8"/>
    <mergeCell ref="AG3:AH3"/>
    <mergeCell ref="AO3:AP3"/>
    <mergeCell ref="AG4:AH4"/>
    <mergeCell ref="AO4:AP4"/>
    <mergeCell ref="AE5:AF5"/>
    <mergeCell ref="AM5:AN5"/>
    <mergeCell ref="AE1:AF1"/>
    <mergeCell ref="AG1:AI1"/>
    <mergeCell ref="AM1:AN1"/>
    <mergeCell ref="AO1:AQ1"/>
    <mergeCell ref="AG2:AH2"/>
    <mergeCell ref="AO2:AP2"/>
    <mergeCell ref="T39:U39"/>
    <mergeCell ref="Y39:Z39"/>
    <mergeCell ref="AB39:AC39"/>
    <mergeCell ref="A40:G40"/>
    <mergeCell ref="I40:O40"/>
    <mergeCell ref="P40:V40"/>
    <mergeCell ref="X40:AD40"/>
    <mergeCell ref="Z35:AA35"/>
    <mergeCell ref="G38:G39"/>
    <mergeCell ref="O38:O39"/>
    <mergeCell ref="V38:V39"/>
    <mergeCell ref="AD38:AD39"/>
    <mergeCell ref="B39:C39"/>
    <mergeCell ref="E39:F39"/>
    <mergeCell ref="J39:K39"/>
    <mergeCell ref="M39:N39"/>
    <mergeCell ref="Q39:R39"/>
    <mergeCell ref="A34:B34"/>
    <mergeCell ref="I34:J34"/>
    <mergeCell ref="P34:Q34"/>
    <mergeCell ref="X34:Y34"/>
    <mergeCell ref="C35:D35"/>
    <mergeCell ref="K35:L35"/>
    <mergeCell ref="R35:S35"/>
    <mergeCell ref="A32:B32"/>
    <mergeCell ref="I32:J32"/>
    <mergeCell ref="P32:Q32"/>
    <mergeCell ref="X32:Y32"/>
    <mergeCell ref="A33:B33"/>
    <mergeCell ref="I33:J33"/>
    <mergeCell ref="P33:Q33"/>
    <mergeCell ref="X33:Y33"/>
    <mergeCell ref="C30:D30"/>
    <mergeCell ref="K30:L30"/>
    <mergeCell ref="R30:S30"/>
    <mergeCell ref="Z30:AA30"/>
    <mergeCell ref="C31:D31"/>
    <mergeCell ref="K31:L31"/>
    <mergeCell ref="R31:S31"/>
    <mergeCell ref="Z31:AA31"/>
    <mergeCell ref="X28:Y28"/>
    <mergeCell ref="Z28:AB28"/>
    <mergeCell ref="C29:D29"/>
    <mergeCell ref="K29:L29"/>
    <mergeCell ref="R29:S29"/>
    <mergeCell ref="Z29:AA29"/>
    <mergeCell ref="A28:B28"/>
    <mergeCell ref="C28:E28"/>
    <mergeCell ref="I28:J28"/>
    <mergeCell ref="K28:M28"/>
    <mergeCell ref="P28:Q28"/>
    <mergeCell ref="R28:T28"/>
    <mergeCell ref="T26:U26"/>
    <mergeCell ref="Y26:Z26"/>
    <mergeCell ref="AB26:AC26"/>
    <mergeCell ref="A27:G27"/>
    <mergeCell ref="I27:O27"/>
    <mergeCell ref="P27:V27"/>
    <mergeCell ref="X27:AD27"/>
    <mergeCell ref="Z22:AA22"/>
    <mergeCell ref="G25:G26"/>
    <mergeCell ref="O25:O26"/>
    <mergeCell ref="V25:V26"/>
    <mergeCell ref="AD25:AD26"/>
    <mergeCell ref="B26:C26"/>
    <mergeCell ref="E26:F26"/>
    <mergeCell ref="J26:K26"/>
    <mergeCell ref="M26:N26"/>
    <mergeCell ref="Q26:R26"/>
    <mergeCell ref="A21:B21"/>
    <mergeCell ref="I21:J21"/>
    <mergeCell ref="P21:Q21"/>
    <mergeCell ref="X21:Y21"/>
    <mergeCell ref="C22:D22"/>
    <mergeCell ref="K22:L22"/>
    <mergeCell ref="R22:S22"/>
    <mergeCell ref="A19:B19"/>
    <mergeCell ref="I19:J19"/>
    <mergeCell ref="P19:Q19"/>
    <mergeCell ref="X19:Y19"/>
    <mergeCell ref="A20:B20"/>
    <mergeCell ref="I20:J20"/>
    <mergeCell ref="P20:Q20"/>
    <mergeCell ref="X20:Y20"/>
    <mergeCell ref="C17:D17"/>
    <mergeCell ref="K17:L17"/>
    <mergeCell ref="R17:S17"/>
    <mergeCell ref="Z17:AA17"/>
    <mergeCell ref="C18:D18"/>
    <mergeCell ref="K18:L18"/>
    <mergeCell ref="R18:S18"/>
    <mergeCell ref="Z18:AA18"/>
    <mergeCell ref="X15:Y15"/>
    <mergeCell ref="Z15:AB15"/>
    <mergeCell ref="C16:D16"/>
    <mergeCell ref="K16:L16"/>
    <mergeCell ref="R16:S16"/>
    <mergeCell ref="Z16:AA16"/>
    <mergeCell ref="A15:B15"/>
    <mergeCell ref="C15:E15"/>
    <mergeCell ref="I15:J15"/>
    <mergeCell ref="K15:M15"/>
    <mergeCell ref="P15:Q15"/>
    <mergeCell ref="R15:T15"/>
    <mergeCell ref="T12:U12"/>
    <mergeCell ref="Y12:Z12"/>
    <mergeCell ref="AB12:AC12"/>
    <mergeCell ref="A13:G13"/>
    <mergeCell ref="I13:O13"/>
    <mergeCell ref="P13:V13"/>
    <mergeCell ref="X13:AD13"/>
    <mergeCell ref="Z8:AA8"/>
    <mergeCell ref="G11:G12"/>
    <mergeCell ref="O11:O12"/>
    <mergeCell ref="V11:V12"/>
    <mergeCell ref="AD11:AD12"/>
    <mergeCell ref="B12:C12"/>
    <mergeCell ref="E12:F12"/>
    <mergeCell ref="J12:K12"/>
    <mergeCell ref="M12:N12"/>
    <mergeCell ref="Q12:R12"/>
    <mergeCell ref="A7:B7"/>
    <mergeCell ref="I7:J7"/>
    <mergeCell ref="P7:Q7"/>
    <mergeCell ref="X7:Y7"/>
    <mergeCell ref="C8:D8"/>
    <mergeCell ref="K8:L8"/>
    <mergeCell ref="R8:S8"/>
    <mergeCell ref="A5:B5"/>
    <mergeCell ref="I5:J5"/>
    <mergeCell ref="P5:Q5"/>
    <mergeCell ref="X5:Y5"/>
    <mergeCell ref="A6:B6"/>
    <mergeCell ref="I6:J6"/>
    <mergeCell ref="P6:Q6"/>
    <mergeCell ref="X6:Y6"/>
    <mergeCell ref="Z3:AA3"/>
    <mergeCell ref="C4:D4"/>
    <mergeCell ref="K4:L4"/>
    <mergeCell ref="R4:S4"/>
    <mergeCell ref="Z4:AA4"/>
    <mergeCell ref="X1:Y1"/>
    <mergeCell ref="Z1:AB1"/>
    <mergeCell ref="C2:D2"/>
    <mergeCell ref="K2:L2"/>
    <mergeCell ref="R2:S2"/>
    <mergeCell ref="Z2:AA2"/>
    <mergeCell ref="A1:B1"/>
    <mergeCell ref="C1:E1"/>
    <mergeCell ref="I1:J1"/>
    <mergeCell ref="K1:M1"/>
    <mergeCell ref="P1:Q1"/>
    <mergeCell ref="R1:T1"/>
    <mergeCell ref="C3:D3"/>
    <mergeCell ref="K3:L3"/>
    <mergeCell ref="R3:S3"/>
  </mergeCells>
  <conditionalFormatting sqref="C4:D4">
    <cfRule type="expression" dxfId="202" priority="11">
      <formula>C4&gt;0</formula>
    </cfRule>
  </conditionalFormatting>
  <conditionalFormatting sqref="C18:D18 K18:L18 R18:S18 Z18:AA18 Z4:AA4 R4:S4 K4:L4">
    <cfRule type="expression" dxfId="201" priority="10">
      <formula>C4&gt;0</formula>
    </cfRule>
  </conditionalFormatting>
  <conditionalFormatting sqref="Z31:AA31 R31:S31 K31:L31 C31:D31">
    <cfRule type="expression" dxfId="200" priority="9">
      <formula>C31&gt;0</formula>
    </cfRule>
  </conditionalFormatting>
  <conditionalFormatting sqref="AG18:AH18 AO18:AP18 AO4:AP4 AG4:AH4">
    <cfRule type="expression" dxfId="199" priority="8">
      <formula>AG4&gt;0</formula>
    </cfRule>
  </conditionalFormatting>
  <conditionalFormatting sqref="AO31:AP31 AG31:AH31">
    <cfRule type="expression" dxfId="198" priority="7">
      <formula>AG31&gt;0</formula>
    </cfRule>
  </conditionalFormatting>
  <conditionalFormatting sqref="AV18:AW18 BD18:BE18 BD4:BE4 AV4:AW4">
    <cfRule type="expression" dxfId="197" priority="6">
      <formula>AV4&gt;0</formula>
    </cfRule>
  </conditionalFormatting>
  <conditionalFormatting sqref="BD31:BE31 AV31:AW31">
    <cfRule type="expression" dxfId="196" priority="5">
      <formula>AV31&gt;0</formula>
    </cfRule>
  </conditionalFormatting>
  <conditionalFormatting sqref="BK18:BL18 BS18:BT18 BS4:BT4 BK4:BL4">
    <cfRule type="expression" dxfId="195" priority="4">
      <formula>BK4&gt;0</formula>
    </cfRule>
  </conditionalFormatting>
  <conditionalFormatting sqref="BS31:BT31 BK31:BL31">
    <cfRule type="expression" dxfId="194" priority="3">
      <formula>BK31&gt;0</formula>
    </cfRule>
  </conditionalFormatting>
  <conditionalFormatting sqref="BZ18:CA18 CH18:CI18 CH4:CI4 BZ4:CA4">
    <cfRule type="expression" dxfId="193" priority="2">
      <formula>BZ4&gt;0</formula>
    </cfRule>
  </conditionalFormatting>
  <conditionalFormatting sqref="CH31:CI31 BZ31:CA31">
    <cfRule type="expression" dxfId="192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2"/>
  <dimension ref="A1:H241"/>
  <sheetViews>
    <sheetView view="pageBreakPreview" zoomScale="85" zoomScaleNormal="100" zoomScaleSheetLayoutView="85" workbookViewId="0">
      <selection activeCell="M16" sqref="M16"/>
    </sheetView>
  </sheetViews>
  <sheetFormatPr defaultColWidth="9.125" defaultRowHeight="25.5"/>
  <cols>
    <col min="1" max="1" width="9.125" style="8"/>
    <col min="2" max="2" width="16.75" style="62" customWidth="1"/>
    <col min="3" max="3" width="30.25" style="187" customWidth="1"/>
    <col min="4" max="4" width="9.125" style="12"/>
    <col min="5" max="5" width="16.75" style="62" customWidth="1"/>
    <col min="6" max="6" width="30.25" style="187" customWidth="1"/>
    <col min="7" max="7" width="9.125" style="12"/>
    <col min="8" max="8" width="18.75" style="12" customWidth="1"/>
    <col min="9" max="16384" width="9.125" style="12"/>
  </cols>
  <sheetData>
    <row r="1" spans="1:8" ht="18">
      <c r="B1" s="572" t="s">
        <v>126</v>
      </c>
      <c r="C1" s="572"/>
      <c r="D1" s="179"/>
      <c r="E1" s="572"/>
      <c r="F1" s="572"/>
    </row>
    <row r="2" spans="1:8" ht="30.75" customHeight="1">
      <c r="A2" s="180" t="s">
        <v>70</v>
      </c>
      <c r="B2" s="573" t="s">
        <v>127</v>
      </c>
      <c r="C2" s="573"/>
      <c r="D2" s="181"/>
      <c r="E2" s="573" t="s">
        <v>127</v>
      </c>
      <c r="F2" s="573"/>
      <c r="G2" s="12" t="s">
        <v>128</v>
      </c>
      <c r="H2" s="12" t="s">
        <v>129</v>
      </c>
    </row>
    <row r="3" spans="1:8" ht="30.75" customHeight="1">
      <c r="A3" s="182">
        <v>1</v>
      </c>
      <c r="B3" s="183" t="s">
        <v>130</v>
      </c>
      <c r="C3" s="184" t="e">
        <f>+VLOOKUP(A3,Table1[],2,0)</f>
        <v>#N/A</v>
      </c>
      <c r="D3" s="179">
        <f>1+A3</f>
        <v>2</v>
      </c>
      <c r="E3" s="183" t="s">
        <v>130</v>
      </c>
      <c r="F3" s="184" t="e">
        <f>+VLOOKUP(D3,Table1[],2,0)</f>
        <v>#N/A</v>
      </c>
      <c r="G3" s="12" t="b">
        <f>IF(Table1[[#This Row],[Copy WO]]&gt;0,MAX($G$2:$G2)+1)</f>
        <v>0</v>
      </c>
    </row>
    <row r="4" spans="1:8" ht="30.75" customHeight="1">
      <c r="B4" s="183" t="s">
        <v>131</v>
      </c>
      <c r="C4" s="184" t="s">
        <v>208</v>
      </c>
      <c r="D4" s="179"/>
      <c r="E4" s="183" t="s">
        <v>131</v>
      </c>
      <c r="F4" s="184" t="s">
        <v>208</v>
      </c>
      <c r="G4" s="12" t="b">
        <f>IF(Table1[[#This Row],[Copy WO]]&gt;0,MAX($G$2:$G3)+1)</f>
        <v>0</v>
      </c>
    </row>
    <row r="5" spans="1:8" ht="30.75" customHeight="1">
      <c r="B5" s="183" t="s">
        <v>132</v>
      </c>
      <c r="C5" s="184" t="e">
        <v>#N/A</v>
      </c>
      <c r="D5" s="179"/>
      <c r="E5" s="183" t="s">
        <v>132</v>
      </c>
      <c r="F5" s="184" t="e">
        <v>#N/A</v>
      </c>
      <c r="G5" s="12" t="b">
        <f>IF(Table1[[#This Row],[Copy WO]]&gt;0,MAX($G$2:$G4)+1)</f>
        <v>0</v>
      </c>
    </row>
    <row r="6" spans="1:8" ht="30.75" customHeight="1">
      <c r="B6" s="183" t="s">
        <v>133</v>
      </c>
      <c r="C6" s="184" t="e">
        <v>#N/A</v>
      </c>
      <c r="D6" s="179"/>
      <c r="E6" s="183" t="s">
        <v>133</v>
      </c>
      <c r="F6" s="184" t="e">
        <v>#N/A</v>
      </c>
      <c r="G6" s="12" t="b">
        <f>IF(Table1[[#This Row],[Copy WO]]&gt;0,MAX($G$2:$G5)+1)</f>
        <v>0</v>
      </c>
    </row>
    <row r="7" spans="1:8" ht="30.75" customHeight="1">
      <c r="B7" s="183" t="s">
        <v>134</v>
      </c>
      <c r="C7" s="184" t="s">
        <v>209</v>
      </c>
      <c r="D7" s="179"/>
      <c r="E7" s="183" t="s">
        <v>134</v>
      </c>
      <c r="F7" s="184" t="s">
        <v>209</v>
      </c>
      <c r="G7" s="12" t="b">
        <f>IF(Table1[[#This Row],[Copy WO]]&gt;0,MAX($G$2:$G6)+1)</f>
        <v>0</v>
      </c>
    </row>
    <row r="8" spans="1:8" ht="30.75" customHeight="1">
      <c r="B8" s="183" t="s">
        <v>135</v>
      </c>
      <c r="C8" s="184" t="e">
        <v>#N/A</v>
      </c>
      <c r="D8" s="179"/>
      <c r="E8" s="183" t="s">
        <v>135</v>
      </c>
      <c r="F8" s="184" t="e">
        <v>#N/A</v>
      </c>
      <c r="G8" s="12" t="b">
        <f>IF(Table1[[#This Row],[Copy WO]]&gt;0,MAX($G$2:$G7)+1)</f>
        <v>0</v>
      </c>
    </row>
    <row r="9" spans="1:8" ht="30.75" customHeight="1">
      <c r="B9" s="183" t="s">
        <v>136</v>
      </c>
      <c r="C9" s="185"/>
      <c r="D9" s="179"/>
      <c r="E9" s="183" t="s">
        <v>136</v>
      </c>
      <c r="F9" s="186"/>
      <c r="G9" s="12" t="b">
        <f>IF(Table1[[#This Row],[Copy WO]]&gt;0,MAX($G$2:$G8)+1)</f>
        <v>0</v>
      </c>
    </row>
    <row r="10" spans="1:8" ht="30.75" customHeight="1">
      <c r="B10" s="183" t="s">
        <v>137</v>
      </c>
      <c r="C10" s="185"/>
      <c r="D10" s="179"/>
      <c r="E10" s="183" t="s">
        <v>137</v>
      </c>
      <c r="F10" s="186"/>
      <c r="G10" s="12" t="b">
        <f>IF(Table1[[#This Row],[Copy WO]]&gt;0,MAX($G$2:$G9)+1)</f>
        <v>0</v>
      </c>
    </row>
    <row r="11" spans="1:8" ht="21" customHeight="1">
      <c r="G11" s="12" t="b">
        <f>IF(Table1[[#This Row],[Copy WO]]&gt;0,MAX($G$2:$G10)+1)</f>
        <v>0</v>
      </c>
    </row>
    <row r="12" spans="1:8" ht="30.75" customHeight="1">
      <c r="B12" s="573" t="s">
        <v>127</v>
      </c>
      <c r="C12" s="573"/>
      <c r="D12" s="181"/>
      <c r="E12" s="573" t="s">
        <v>127</v>
      </c>
      <c r="F12" s="573"/>
      <c r="G12" s="12" t="b">
        <f>IF(Table1[[#This Row],[Copy WO]]&gt;0,MAX($G$2:$G11)+1)</f>
        <v>0</v>
      </c>
    </row>
    <row r="13" spans="1:8" ht="30.75" customHeight="1">
      <c r="A13" s="182">
        <f>1+D3</f>
        <v>3</v>
      </c>
      <c r="B13" s="183" t="s">
        <v>130</v>
      </c>
      <c r="C13" s="184" t="e">
        <f>+VLOOKUP(A13,Table1[],2,0)</f>
        <v>#N/A</v>
      </c>
      <c r="D13" s="179">
        <f>1+A13</f>
        <v>4</v>
      </c>
      <c r="E13" s="183" t="s">
        <v>130</v>
      </c>
      <c r="F13" s="184" t="e">
        <f>+VLOOKUP(D13,Table1[],2,0)</f>
        <v>#N/A</v>
      </c>
      <c r="G13" s="12" t="b">
        <f>IF(Table1[[#This Row],[Copy WO]]&gt;0,MAX($G$2:$G12)+1)</f>
        <v>0</v>
      </c>
    </row>
    <row r="14" spans="1:8" ht="30.75" customHeight="1">
      <c r="B14" s="183" t="s">
        <v>131</v>
      </c>
      <c r="C14" s="184" t="s">
        <v>208</v>
      </c>
      <c r="D14" s="179"/>
      <c r="E14" s="183" t="s">
        <v>131</v>
      </c>
      <c r="F14" s="184" t="s">
        <v>208</v>
      </c>
      <c r="G14" s="12" t="b">
        <f>IF(Table1[[#This Row],[Copy WO]]&gt;0,MAX($G$2:$G13)+1)</f>
        <v>0</v>
      </c>
    </row>
    <row r="15" spans="1:8" ht="30.75" customHeight="1">
      <c r="B15" s="183" t="s">
        <v>132</v>
      </c>
      <c r="C15" s="184" t="e">
        <v>#N/A</v>
      </c>
      <c r="D15" s="179"/>
      <c r="E15" s="183" t="s">
        <v>132</v>
      </c>
      <c r="F15" s="184" t="e">
        <v>#N/A</v>
      </c>
      <c r="G15" s="12" t="b">
        <f>IF(Table1[[#This Row],[Copy WO]]&gt;0,MAX($G$2:$G14)+1)</f>
        <v>0</v>
      </c>
    </row>
    <row r="16" spans="1:8" ht="30.75" customHeight="1">
      <c r="B16" s="183" t="s">
        <v>133</v>
      </c>
      <c r="C16" s="184" t="e">
        <v>#N/A</v>
      </c>
      <c r="D16" s="179"/>
      <c r="E16" s="183" t="s">
        <v>133</v>
      </c>
      <c r="F16" s="184" t="e">
        <v>#N/A</v>
      </c>
      <c r="G16" s="12" t="b">
        <f>IF(Table1[[#This Row],[Copy WO]]&gt;0,MAX($G$2:$G15)+1)</f>
        <v>0</v>
      </c>
    </row>
    <row r="17" spans="1:7" ht="30.75" customHeight="1">
      <c r="B17" s="183" t="s">
        <v>134</v>
      </c>
      <c r="C17" s="184" t="s">
        <v>209</v>
      </c>
      <c r="D17" s="179"/>
      <c r="E17" s="183" t="s">
        <v>134</v>
      </c>
      <c r="F17" s="184" t="s">
        <v>209</v>
      </c>
      <c r="G17" s="12" t="b">
        <f>IF(Table1[[#This Row],[Copy WO]]&gt;0,MAX($G$2:$G16)+1)</f>
        <v>0</v>
      </c>
    </row>
    <row r="18" spans="1:7" ht="30.75" customHeight="1">
      <c r="B18" s="183" t="s">
        <v>135</v>
      </c>
      <c r="C18" s="184" t="e">
        <v>#N/A</v>
      </c>
      <c r="D18" s="179"/>
      <c r="E18" s="183" t="s">
        <v>135</v>
      </c>
      <c r="F18" s="184" t="e">
        <v>#N/A</v>
      </c>
    </row>
    <row r="19" spans="1:7" ht="30.75" customHeight="1">
      <c r="B19" s="183" t="s">
        <v>136</v>
      </c>
      <c r="C19" s="185"/>
      <c r="D19" s="179"/>
      <c r="E19" s="183" t="s">
        <v>136</v>
      </c>
      <c r="F19" s="186"/>
    </row>
    <row r="20" spans="1:7" ht="30.75" customHeight="1">
      <c r="B20" s="183" t="s">
        <v>137</v>
      </c>
      <c r="C20" s="185"/>
      <c r="D20" s="179"/>
      <c r="E20" s="183" t="s">
        <v>137</v>
      </c>
      <c r="F20" s="186"/>
    </row>
    <row r="21" spans="1:7" ht="21.75" customHeight="1"/>
    <row r="22" spans="1:7" ht="30.75" customHeight="1">
      <c r="B22" s="574" t="s">
        <v>127</v>
      </c>
      <c r="C22" s="575"/>
      <c r="D22" s="181"/>
      <c r="E22" s="573" t="s">
        <v>127</v>
      </c>
      <c r="F22" s="573"/>
    </row>
    <row r="23" spans="1:7" ht="30.75" customHeight="1">
      <c r="A23" s="182">
        <f>1+D13</f>
        <v>5</v>
      </c>
      <c r="B23" s="183" t="s">
        <v>130</v>
      </c>
      <c r="C23" s="184" t="e">
        <f>+VLOOKUP(A23,Table1[],2,0)</f>
        <v>#N/A</v>
      </c>
      <c r="D23" s="179">
        <f>1+A23</f>
        <v>6</v>
      </c>
      <c r="E23" s="183" t="s">
        <v>130</v>
      </c>
      <c r="F23" s="184" t="e">
        <f>+VLOOKUP(D23,Table1[],2,0)</f>
        <v>#N/A</v>
      </c>
    </row>
    <row r="24" spans="1:7" ht="30.75" customHeight="1">
      <c r="B24" s="183" t="s">
        <v>131</v>
      </c>
      <c r="C24" s="184" t="s">
        <v>208</v>
      </c>
      <c r="D24" s="179"/>
      <c r="E24" s="183" t="s">
        <v>131</v>
      </c>
      <c r="F24" s="184" t="s">
        <v>208</v>
      </c>
    </row>
    <row r="25" spans="1:7" ht="30.75" customHeight="1">
      <c r="B25" s="183" t="s">
        <v>132</v>
      </c>
      <c r="C25" s="184" t="e">
        <v>#N/A</v>
      </c>
      <c r="D25" s="179"/>
      <c r="E25" s="183" t="s">
        <v>132</v>
      </c>
      <c r="F25" s="184" t="e">
        <v>#N/A</v>
      </c>
    </row>
    <row r="26" spans="1:7" ht="30.75" customHeight="1">
      <c r="B26" s="183" t="s">
        <v>133</v>
      </c>
      <c r="C26" s="184" t="e">
        <v>#N/A</v>
      </c>
      <c r="D26" s="179"/>
      <c r="E26" s="183" t="s">
        <v>133</v>
      </c>
      <c r="F26" s="184" t="e">
        <v>#N/A</v>
      </c>
    </row>
    <row r="27" spans="1:7" ht="30.75" customHeight="1">
      <c r="B27" s="183" t="s">
        <v>134</v>
      </c>
      <c r="C27" s="184" t="s">
        <v>209</v>
      </c>
      <c r="D27" s="179"/>
      <c r="E27" s="183" t="s">
        <v>134</v>
      </c>
      <c r="F27" s="184" t="s">
        <v>209</v>
      </c>
    </row>
    <row r="28" spans="1:7" ht="30.75" customHeight="1">
      <c r="B28" s="183" t="s">
        <v>135</v>
      </c>
      <c r="C28" s="184" t="e">
        <v>#N/A</v>
      </c>
      <c r="D28" s="179"/>
      <c r="E28" s="183" t="s">
        <v>135</v>
      </c>
      <c r="F28" s="184" t="e">
        <v>#N/A</v>
      </c>
    </row>
    <row r="29" spans="1:7" ht="30.75" customHeight="1">
      <c r="B29" s="183" t="s">
        <v>136</v>
      </c>
      <c r="C29" s="185"/>
      <c r="D29" s="179"/>
      <c r="E29" s="183" t="s">
        <v>136</v>
      </c>
      <c r="F29" s="186"/>
    </row>
    <row r="30" spans="1:7" ht="30.75" customHeight="1">
      <c r="B30" s="183" t="s">
        <v>137</v>
      </c>
      <c r="C30" s="185"/>
      <c r="D30" s="179"/>
      <c r="E30" s="183" t="s">
        <v>137</v>
      </c>
      <c r="F30" s="186"/>
    </row>
    <row r="31" spans="1:7" ht="10.5" customHeight="1"/>
    <row r="32" spans="1:7" ht="30.75" customHeight="1">
      <c r="B32" s="573" t="s">
        <v>127</v>
      </c>
      <c r="C32" s="573"/>
      <c r="D32" s="181"/>
      <c r="E32" s="573" t="s">
        <v>127</v>
      </c>
      <c r="F32" s="573"/>
    </row>
    <row r="33" spans="1:6" ht="30.75" customHeight="1">
      <c r="A33" s="182">
        <f>1+D23</f>
        <v>7</v>
      </c>
      <c r="B33" s="183" t="s">
        <v>130</v>
      </c>
      <c r="C33" s="184" t="e">
        <f>+VLOOKUP(A33,Table1[],2,0)</f>
        <v>#N/A</v>
      </c>
      <c r="D33" s="179">
        <f>1+A33</f>
        <v>8</v>
      </c>
      <c r="E33" s="183" t="s">
        <v>130</v>
      </c>
      <c r="F33" s="184" t="e">
        <f>+VLOOKUP(D33,Table1[],2,0)</f>
        <v>#N/A</v>
      </c>
    </row>
    <row r="34" spans="1:6" ht="30.75" customHeight="1">
      <c r="B34" s="183" t="s">
        <v>131</v>
      </c>
      <c r="C34" s="184" t="s">
        <v>208</v>
      </c>
      <c r="D34" s="179"/>
      <c r="E34" s="183" t="s">
        <v>131</v>
      </c>
      <c r="F34" s="184" t="s">
        <v>208</v>
      </c>
    </row>
    <row r="35" spans="1:6" ht="30.75" customHeight="1">
      <c r="B35" s="183" t="s">
        <v>132</v>
      </c>
      <c r="C35" s="184" t="e">
        <v>#N/A</v>
      </c>
      <c r="D35" s="179"/>
      <c r="E35" s="183" t="s">
        <v>132</v>
      </c>
      <c r="F35" s="184" t="e">
        <v>#N/A</v>
      </c>
    </row>
    <row r="36" spans="1:6" ht="30.75" customHeight="1">
      <c r="B36" s="183" t="s">
        <v>133</v>
      </c>
      <c r="C36" s="184" t="e">
        <v>#N/A</v>
      </c>
      <c r="D36" s="179"/>
      <c r="E36" s="183" t="s">
        <v>133</v>
      </c>
      <c r="F36" s="184" t="e">
        <v>#N/A</v>
      </c>
    </row>
    <row r="37" spans="1:6" ht="30.75" customHeight="1">
      <c r="B37" s="183" t="s">
        <v>134</v>
      </c>
      <c r="C37" s="184" t="s">
        <v>209</v>
      </c>
      <c r="D37" s="179"/>
      <c r="E37" s="183" t="s">
        <v>134</v>
      </c>
      <c r="F37" s="184" t="s">
        <v>209</v>
      </c>
    </row>
    <row r="38" spans="1:6" ht="30.75" customHeight="1">
      <c r="B38" s="183" t="s">
        <v>135</v>
      </c>
      <c r="C38" s="184" t="e">
        <v>#N/A</v>
      </c>
      <c r="D38" s="179"/>
      <c r="E38" s="183" t="s">
        <v>135</v>
      </c>
      <c r="F38" s="184" t="e">
        <v>#N/A</v>
      </c>
    </row>
    <row r="39" spans="1:6" ht="30.75" customHeight="1">
      <c r="B39" s="183" t="s">
        <v>136</v>
      </c>
      <c r="C39" s="185"/>
      <c r="D39" s="179"/>
      <c r="E39" s="183" t="s">
        <v>136</v>
      </c>
      <c r="F39" s="186"/>
    </row>
    <row r="40" spans="1:6" ht="30.75" customHeight="1">
      <c r="B40" s="183" t="s">
        <v>137</v>
      </c>
      <c r="C40" s="185"/>
      <c r="D40" s="179"/>
      <c r="E40" s="183" t="s">
        <v>137</v>
      </c>
      <c r="F40" s="186"/>
    </row>
    <row r="41" spans="1:6" ht="17.25" customHeight="1"/>
    <row r="42" spans="1:6" ht="30.75" customHeight="1">
      <c r="B42" s="574" t="s">
        <v>127</v>
      </c>
      <c r="C42" s="575"/>
      <c r="D42" s="181"/>
      <c r="E42" s="573" t="s">
        <v>127</v>
      </c>
      <c r="F42" s="573"/>
    </row>
    <row r="43" spans="1:6" ht="30.75" customHeight="1">
      <c r="A43" s="182">
        <f>1+D33</f>
        <v>9</v>
      </c>
      <c r="B43" s="183" t="s">
        <v>130</v>
      </c>
      <c r="C43" s="184" t="e">
        <f>+VLOOKUP(A43,Table1[],2,0)</f>
        <v>#N/A</v>
      </c>
      <c r="D43" s="179">
        <f>1+A43</f>
        <v>10</v>
      </c>
      <c r="E43" s="183" t="s">
        <v>130</v>
      </c>
      <c r="F43" s="184" t="e">
        <f>+VLOOKUP(D43,Table1[],2,0)</f>
        <v>#N/A</v>
      </c>
    </row>
    <row r="44" spans="1:6" ht="30.75" customHeight="1">
      <c r="B44" s="183" t="s">
        <v>131</v>
      </c>
      <c r="C44" s="184" t="s">
        <v>208</v>
      </c>
      <c r="D44" s="179"/>
      <c r="E44" s="183" t="s">
        <v>131</v>
      </c>
      <c r="F44" s="184" t="s">
        <v>208</v>
      </c>
    </row>
    <row r="45" spans="1:6" ht="30.75" customHeight="1">
      <c r="B45" s="183" t="s">
        <v>132</v>
      </c>
      <c r="C45" s="184" t="e">
        <v>#N/A</v>
      </c>
      <c r="D45" s="179"/>
      <c r="E45" s="183" t="s">
        <v>132</v>
      </c>
      <c r="F45" s="184" t="e">
        <v>#N/A</v>
      </c>
    </row>
    <row r="46" spans="1:6" ht="30.75" customHeight="1">
      <c r="B46" s="183" t="s">
        <v>133</v>
      </c>
      <c r="C46" s="184" t="e">
        <v>#N/A</v>
      </c>
      <c r="D46" s="179"/>
      <c r="E46" s="183" t="s">
        <v>133</v>
      </c>
      <c r="F46" s="184" t="e">
        <v>#N/A</v>
      </c>
    </row>
    <row r="47" spans="1:6" ht="30.75" customHeight="1">
      <c r="B47" s="183" t="s">
        <v>134</v>
      </c>
      <c r="C47" s="184" t="s">
        <v>209</v>
      </c>
      <c r="D47" s="179"/>
      <c r="E47" s="183" t="s">
        <v>134</v>
      </c>
      <c r="F47" s="184" t="s">
        <v>209</v>
      </c>
    </row>
    <row r="48" spans="1:6" ht="30.75" customHeight="1">
      <c r="B48" s="183" t="s">
        <v>135</v>
      </c>
      <c r="C48" s="184" t="e">
        <v>#N/A</v>
      </c>
      <c r="D48" s="179"/>
      <c r="E48" s="183" t="s">
        <v>135</v>
      </c>
      <c r="F48" s="184" t="e">
        <v>#N/A</v>
      </c>
    </row>
    <row r="49" spans="1:6" ht="30.75" customHeight="1">
      <c r="B49" s="183" t="s">
        <v>136</v>
      </c>
      <c r="C49" s="185"/>
      <c r="D49" s="179"/>
      <c r="E49" s="183" t="s">
        <v>136</v>
      </c>
      <c r="F49" s="186"/>
    </row>
    <row r="50" spans="1:6" ht="30.75" customHeight="1">
      <c r="B50" s="183" t="s">
        <v>137</v>
      </c>
      <c r="C50" s="185"/>
      <c r="D50" s="179"/>
      <c r="E50" s="183" t="s">
        <v>137</v>
      </c>
      <c r="F50" s="186"/>
    </row>
    <row r="51" spans="1:6" ht="21.75" customHeight="1"/>
    <row r="52" spans="1:6" ht="30.75" customHeight="1">
      <c r="B52" s="573" t="s">
        <v>127</v>
      </c>
      <c r="C52" s="573"/>
      <c r="D52" s="181"/>
      <c r="E52" s="573" t="s">
        <v>127</v>
      </c>
      <c r="F52" s="573"/>
    </row>
    <row r="53" spans="1:6" ht="30.75" customHeight="1">
      <c r="A53" s="182">
        <f>1+D43</f>
        <v>11</v>
      </c>
      <c r="B53" s="183" t="s">
        <v>130</v>
      </c>
      <c r="C53" s="184" t="e">
        <f>+VLOOKUP(A53,Table1[],2,0)</f>
        <v>#N/A</v>
      </c>
      <c r="D53" s="179">
        <f>1+A53</f>
        <v>12</v>
      </c>
      <c r="E53" s="183" t="s">
        <v>130</v>
      </c>
      <c r="F53" s="184" t="e">
        <f>+VLOOKUP(D53,Table1[],2,0)</f>
        <v>#N/A</v>
      </c>
    </row>
    <row r="54" spans="1:6" ht="30.75" customHeight="1">
      <c r="B54" s="183" t="s">
        <v>131</v>
      </c>
      <c r="C54" s="184" t="s">
        <v>208</v>
      </c>
      <c r="D54" s="179"/>
      <c r="E54" s="183" t="s">
        <v>131</v>
      </c>
      <c r="F54" s="184" t="s">
        <v>208</v>
      </c>
    </row>
    <row r="55" spans="1:6" ht="30.75" customHeight="1">
      <c r="B55" s="183" t="s">
        <v>132</v>
      </c>
      <c r="C55" s="184" t="e">
        <v>#N/A</v>
      </c>
      <c r="D55" s="179"/>
      <c r="E55" s="183" t="s">
        <v>132</v>
      </c>
      <c r="F55" s="184" t="e">
        <v>#N/A</v>
      </c>
    </row>
    <row r="56" spans="1:6" ht="30.75" customHeight="1">
      <c r="B56" s="183" t="s">
        <v>133</v>
      </c>
      <c r="C56" s="184" t="e">
        <v>#N/A</v>
      </c>
      <c r="D56" s="179"/>
      <c r="E56" s="183" t="s">
        <v>133</v>
      </c>
      <c r="F56" s="184" t="e">
        <v>#N/A</v>
      </c>
    </row>
    <row r="57" spans="1:6" ht="30.75" customHeight="1">
      <c r="B57" s="183" t="s">
        <v>134</v>
      </c>
      <c r="C57" s="184" t="s">
        <v>209</v>
      </c>
      <c r="D57" s="179"/>
      <c r="E57" s="183" t="s">
        <v>134</v>
      </c>
      <c r="F57" s="184" t="s">
        <v>209</v>
      </c>
    </row>
    <row r="58" spans="1:6" ht="30.75" customHeight="1">
      <c r="B58" s="183" t="s">
        <v>135</v>
      </c>
      <c r="C58" s="184" t="e">
        <v>#N/A</v>
      </c>
      <c r="D58" s="179"/>
      <c r="E58" s="183" t="s">
        <v>135</v>
      </c>
      <c r="F58" s="184" t="e">
        <v>#N/A</v>
      </c>
    </row>
    <row r="59" spans="1:6" ht="30.75" customHeight="1">
      <c r="B59" s="183" t="s">
        <v>136</v>
      </c>
      <c r="C59" s="185"/>
      <c r="D59" s="179"/>
      <c r="E59" s="183" t="s">
        <v>136</v>
      </c>
      <c r="F59" s="186"/>
    </row>
    <row r="60" spans="1:6" ht="30.75" customHeight="1">
      <c r="B60" s="183" t="s">
        <v>137</v>
      </c>
      <c r="C60" s="185"/>
      <c r="D60" s="179"/>
      <c r="E60" s="183" t="s">
        <v>137</v>
      </c>
      <c r="F60" s="186"/>
    </row>
    <row r="61" spans="1:6" ht="9.75" customHeight="1"/>
    <row r="62" spans="1:6" ht="30.75" customHeight="1">
      <c r="B62" s="574" t="s">
        <v>127</v>
      </c>
      <c r="C62" s="575"/>
      <c r="D62" s="181"/>
      <c r="E62" s="573" t="s">
        <v>127</v>
      </c>
      <c r="F62" s="573"/>
    </row>
    <row r="63" spans="1:6" ht="30.75" customHeight="1">
      <c r="A63" s="182">
        <f>1+D53</f>
        <v>13</v>
      </c>
      <c r="B63" s="183" t="s">
        <v>130</v>
      </c>
      <c r="C63" s="184" t="e">
        <f>+VLOOKUP(A63,Table1[],2,0)</f>
        <v>#N/A</v>
      </c>
      <c r="D63" s="179">
        <f>1+A63</f>
        <v>14</v>
      </c>
      <c r="E63" s="183" t="s">
        <v>130</v>
      </c>
      <c r="F63" s="184" t="e">
        <f>+VLOOKUP(D63,Table1[],2,0)</f>
        <v>#N/A</v>
      </c>
    </row>
    <row r="64" spans="1:6" ht="30.75" customHeight="1">
      <c r="B64" s="183" t="s">
        <v>131</v>
      </c>
      <c r="C64" s="184" t="s">
        <v>208</v>
      </c>
      <c r="D64" s="179"/>
      <c r="E64" s="183" t="s">
        <v>131</v>
      </c>
      <c r="F64" s="184" t="s">
        <v>208</v>
      </c>
    </row>
    <row r="65" spans="1:6" ht="30.75" customHeight="1">
      <c r="B65" s="183" t="s">
        <v>132</v>
      </c>
      <c r="C65" s="184" t="e">
        <v>#N/A</v>
      </c>
      <c r="D65" s="179"/>
      <c r="E65" s="183" t="s">
        <v>132</v>
      </c>
      <c r="F65" s="184" t="e">
        <v>#N/A</v>
      </c>
    </row>
    <row r="66" spans="1:6" ht="30.75" customHeight="1">
      <c r="B66" s="183" t="s">
        <v>133</v>
      </c>
      <c r="C66" s="184" t="e">
        <v>#N/A</v>
      </c>
      <c r="D66" s="179"/>
      <c r="E66" s="183" t="s">
        <v>133</v>
      </c>
      <c r="F66" s="184" t="e">
        <v>#N/A</v>
      </c>
    </row>
    <row r="67" spans="1:6" ht="30.75" customHeight="1">
      <c r="B67" s="183" t="s">
        <v>134</v>
      </c>
      <c r="C67" s="184" t="s">
        <v>209</v>
      </c>
      <c r="D67" s="179"/>
      <c r="E67" s="183" t="s">
        <v>134</v>
      </c>
      <c r="F67" s="184" t="s">
        <v>209</v>
      </c>
    </row>
    <row r="68" spans="1:6" ht="30.75" customHeight="1">
      <c r="B68" s="183" t="s">
        <v>135</v>
      </c>
      <c r="C68" s="184" t="e">
        <v>#N/A</v>
      </c>
      <c r="D68" s="179"/>
      <c r="E68" s="183" t="s">
        <v>135</v>
      </c>
      <c r="F68" s="184" t="e">
        <v>#N/A</v>
      </c>
    </row>
    <row r="69" spans="1:6" ht="30.75" customHeight="1">
      <c r="B69" s="183" t="s">
        <v>136</v>
      </c>
      <c r="C69" s="185"/>
      <c r="D69" s="179"/>
      <c r="E69" s="183" t="s">
        <v>136</v>
      </c>
      <c r="F69" s="186"/>
    </row>
    <row r="70" spans="1:6" ht="30.75" customHeight="1">
      <c r="B70" s="183" t="s">
        <v>137</v>
      </c>
      <c r="C70" s="185"/>
      <c r="D70" s="179"/>
      <c r="E70" s="183" t="s">
        <v>137</v>
      </c>
      <c r="F70" s="186"/>
    </row>
    <row r="71" spans="1:6" ht="17.25" customHeight="1"/>
    <row r="72" spans="1:6" ht="30.75" customHeight="1">
      <c r="B72" s="573" t="s">
        <v>127</v>
      </c>
      <c r="C72" s="573"/>
      <c r="D72" s="181"/>
      <c r="E72" s="573" t="s">
        <v>127</v>
      </c>
      <c r="F72" s="573"/>
    </row>
    <row r="73" spans="1:6" ht="30.75" customHeight="1">
      <c r="A73" s="182">
        <f>1+D63</f>
        <v>15</v>
      </c>
      <c r="B73" s="183" t="s">
        <v>130</v>
      </c>
      <c r="C73" s="184" t="e">
        <f>+VLOOKUP(A73,Table1[],2,0)</f>
        <v>#N/A</v>
      </c>
      <c r="D73" s="179">
        <f>1+A73</f>
        <v>16</v>
      </c>
      <c r="E73" s="183" t="s">
        <v>130</v>
      </c>
      <c r="F73" s="184" t="e">
        <f>+VLOOKUP(D73,Table1[],2,0)</f>
        <v>#N/A</v>
      </c>
    </row>
    <row r="74" spans="1:6" ht="30.75" customHeight="1">
      <c r="B74" s="183" t="s">
        <v>131</v>
      </c>
      <c r="C74" s="184" t="s">
        <v>208</v>
      </c>
      <c r="D74" s="179"/>
      <c r="E74" s="183" t="s">
        <v>131</v>
      </c>
      <c r="F74" s="184" t="s">
        <v>208</v>
      </c>
    </row>
    <row r="75" spans="1:6" ht="30.75" customHeight="1">
      <c r="B75" s="183" t="s">
        <v>132</v>
      </c>
      <c r="C75" s="184" t="e">
        <v>#N/A</v>
      </c>
      <c r="D75" s="179"/>
      <c r="E75" s="183" t="s">
        <v>132</v>
      </c>
      <c r="F75" s="184" t="e">
        <v>#N/A</v>
      </c>
    </row>
    <row r="76" spans="1:6" ht="30.75" customHeight="1">
      <c r="B76" s="183" t="s">
        <v>133</v>
      </c>
      <c r="C76" s="184" t="e">
        <v>#N/A</v>
      </c>
      <c r="D76" s="179"/>
      <c r="E76" s="183" t="s">
        <v>133</v>
      </c>
      <c r="F76" s="184" t="e">
        <v>#N/A</v>
      </c>
    </row>
    <row r="77" spans="1:6" ht="30.75" customHeight="1">
      <c r="B77" s="183" t="s">
        <v>134</v>
      </c>
      <c r="C77" s="184" t="s">
        <v>209</v>
      </c>
      <c r="D77" s="179"/>
      <c r="E77" s="183" t="s">
        <v>134</v>
      </c>
      <c r="F77" s="184" t="s">
        <v>209</v>
      </c>
    </row>
    <row r="78" spans="1:6" ht="30.75" customHeight="1">
      <c r="B78" s="183" t="s">
        <v>135</v>
      </c>
      <c r="C78" s="184" t="e">
        <v>#N/A</v>
      </c>
      <c r="D78" s="179"/>
      <c r="E78" s="183" t="s">
        <v>135</v>
      </c>
      <c r="F78" s="184" t="e">
        <v>#N/A</v>
      </c>
    </row>
    <row r="79" spans="1:6" ht="30.75" customHeight="1">
      <c r="B79" s="183" t="s">
        <v>136</v>
      </c>
      <c r="C79" s="185"/>
      <c r="D79" s="179"/>
      <c r="E79" s="183" t="s">
        <v>136</v>
      </c>
      <c r="F79" s="186"/>
    </row>
    <row r="80" spans="1:6" ht="30.75" customHeight="1">
      <c r="B80" s="183" t="s">
        <v>137</v>
      </c>
      <c r="C80" s="185"/>
      <c r="D80" s="179"/>
      <c r="E80" s="183" t="s">
        <v>137</v>
      </c>
      <c r="F80" s="186"/>
    </row>
    <row r="81" spans="1:6" ht="21.75" customHeight="1"/>
    <row r="82" spans="1:6" ht="30.75" customHeight="1">
      <c r="B82" s="573" t="s">
        <v>127</v>
      </c>
      <c r="C82" s="573"/>
      <c r="D82" s="181"/>
      <c r="E82" s="573" t="s">
        <v>127</v>
      </c>
      <c r="F82" s="573"/>
    </row>
    <row r="83" spans="1:6" ht="30.75" customHeight="1">
      <c r="A83" s="182">
        <f>1+D73</f>
        <v>17</v>
      </c>
      <c r="B83" s="183" t="s">
        <v>130</v>
      </c>
      <c r="C83" s="184" t="e">
        <f>+VLOOKUP(A83,Table1[],2,0)</f>
        <v>#N/A</v>
      </c>
      <c r="D83" s="179">
        <f>1+A83</f>
        <v>18</v>
      </c>
      <c r="E83" s="183" t="s">
        <v>130</v>
      </c>
      <c r="F83" s="184" t="e">
        <f>+VLOOKUP(D83,Table1[],2,0)</f>
        <v>#N/A</v>
      </c>
    </row>
    <row r="84" spans="1:6" ht="30.75" customHeight="1">
      <c r="B84" s="183" t="s">
        <v>131</v>
      </c>
      <c r="C84" s="184" t="s">
        <v>208</v>
      </c>
      <c r="D84" s="179"/>
      <c r="E84" s="183" t="s">
        <v>131</v>
      </c>
      <c r="F84" s="184" t="s">
        <v>208</v>
      </c>
    </row>
    <row r="85" spans="1:6" ht="30.75" customHeight="1">
      <c r="B85" s="183" t="s">
        <v>132</v>
      </c>
      <c r="C85" s="184" t="e">
        <v>#N/A</v>
      </c>
      <c r="D85" s="179"/>
      <c r="E85" s="183" t="s">
        <v>132</v>
      </c>
      <c r="F85" s="184" t="e">
        <v>#N/A</v>
      </c>
    </row>
    <row r="86" spans="1:6" ht="30.75" customHeight="1">
      <c r="B86" s="183" t="s">
        <v>133</v>
      </c>
      <c r="C86" s="184" t="e">
        <v>#N/A</v>
      </c>
      <c r="D86" s="179"/>
      <c r="E86" s="183" t="s">
        <v>133</v>
      </c>
      <c r="F86" s="184" t="e">
        <v>#N/A</v>
      </c>
    </row>
    <row r="87" spans="1:6" ht="30.75" customHeight="1">
      <c r="B87" s="183" t="s">
        <v>134</v>
      </c>
      <c r="C87" s="184" t="s">
        <v>209</v>
      </c>
      <c r="D87" s="179"/>
      <c r="E87" s="183" t="s">
        <v>134</v>
      </c>
      <c r="F87" s="184" t="s">
        <v>209</v>
      </c>
    </row>
    <row r="88" spans="1:6" ht="30.75" customHeight="1">
      <c r="B88" s="183" t="s">
        <v>135</v>
      </c>
      <c r="C88" s="184" t="e">
        <v>#N/A</v>
      </c>
      <c r="D88" s="179"/>
      <c r="E88" s="183" t="s">
        <v>135</v>
      </c>
      <c r="F88" s="184" t="e">
        <v>#N/A</v>
      </c>
    </row>
    <row r="89" spans="1:6" ht="30.75" customHeight="1">
      <c r="B89" s="183" t="s">
        <v>136</v>
      </c>
      <c r="C89" s="185"/>
      <c r="D89" s="179"/>
      <c r="E89" s="183" t="s">
        <v>136</v>
      </c>
      <c r="F89" s="186"/>
    </row>
    <row r="90" spans="1:6" ht="30.75" customHeight="1">
      <c r="B90" s="183" t="s">
        <v>137</v>
      </c>
      <c r="C90" s="185"/>
      <c r="D90" s="179"/>
      <c r="E90" s="183" t="s">
        <v>137</v>
      </c>
      <c r="F90" s="186"/>
    </row>
    <row r="91" spans="1:6" ht="9.75" customHeight="1"/>
    <row r="92" spans="1:6" ht="30.75" customHeight="1">
      <c r="B92" s="573" t="s">
        <v>127</v>
      </c>
      <c r="C92" s="573"/>
      <c r="D92" s="181"/>
      <c r="E92" s="573" t="s">
        <v>127</v>
      </c>
      <c r="F92" s="573"/>
    </row>
    <row r="93" spans="1:6" ht="30.75" customHeight="1">
      <c r="A93" s="182">
        <f>1+D83</f>
        <v>19</v>
      </c>
      <c r="B93" s="183" t="s">
        <v>130</v>
      </c>
      <c r="C93" s="184" t="e">
        <f>+VLOOKUP(A93,Table1[],2,0)</f>
        <v>#N/A</v>
      </c>
      <c r="D93" s="179">
        <f>1+A93</f>
        <v>20</v>
      </c>
      <c r="E93" s="183" t="s">
        <v>130</v>
      </c>
      <c r="F93" s="184" t="e">
        <f>+C93</f>
        <v>#N/A</v>
      </c>
    </row>
    <row r="94" spans="1:6" ht="30.75" customHeight="1">
      <c r="B94" s="183" t="s">
        <v>131</v>
      </c>
      <c r="C94" s="184" t="s">
        <v>208</v>
      </c>
      <c r="D94" s="179"/>
      <c r="E94" s="183" t="s">
        <v>131</v>
      </c>
      <c r="F94" s="184" t="s">
        <v>208</v>
      </c>
    </row>
    <row r="95" spans="1:6" ht="30.75" customHeight="1">
      <c r="B95" s="183" t="s">
        <v>132</v>
      </c>
      <c r="C95" s="184" t="e">
        <v>#N/A</v>
      </c>
      <c r="D95" s="179"/>
      <c r="E95" s="183" t="s">
        <v>132</v>
      </c>
      <c r="F95" s="184" t="e">
        <v>#N/A</v>
      </c>
    </row>
    <row r="96" spans="1:6" ht="30.75" customHeight="1">
      <c r="B96" s="183" t="s">
        <v>133</v>
      </c>
      <c r="C96" s="184" t="e">
        <v>#N/A</v>
      </c>
      <c r="D96" s="179"/>
      <c r="E96" s="183" t="s">
        <v>133</v>
      </c>
      <c r="F96" s="184" t="e">
        <v>#N/A</v>
      </c>
    </row>
    <row r="97" spans="1:6" ht="30.75" customHeight="1">
      <c r="B97" s="183" t="s">
        <v>134</v>
      </c>
      <c r="C97" s="184" t="s">
        <v>209</v>
      </c>
      <c r="D97" s="179"/>
      <c r="E97" s="183" t="s">
        <v>134</v>
      </c>
      <c r="F97" s="184" t="s">
        <v>209</v>
      </c>
    </row>
    <row r="98" spans="1:6" ht="30.75" customHeight="1">
      <c r="B98" s="183" t="s">
        <v>135</v>
      </c>
      <c r="C98" s="184" t="e">
        <v>#N/A</v>
      </c>
      <c r="D98" s="179"/>
      <c r="E98" s="183" t="s">
        <v>135</v>
      </c>
      <c r="F98" s="184" t="e">
        <v>#N/A</v>
      </c>
    </row>
    <row r="99" spans="1:6" ht="30.75" customHeight="1">
      <c r="B99" s="183" t="s">
        <v>136</v>
      </c>
      <c r="C99" s="185"/>
      <c r="D99" s="179"/>
      <c r="E99" s="183" t="s">
        <v>136</v>
      </c>
      <c r="F99" s="186"/>
    </row>
    <row r="100" spans="1:6" ht="30.75" customHeight="1">
      <c r="B100" s="183" t="s">
        <v>137</v>
      </c>
      <c r="C100" s="185"/>
      <c r="D100" s="179"/>
      <c r="E100" s="183" t="s">
        <v>137</v>
      </c>
      <c r="F100" s="186"/>
    </row>
    <row r="101" spans="1:6" ht="17.25" customHeight="1"/>
    <row r="102" spans="1:6" ht="30.75" customHeight="1">
      <c r="B102" s="573" t="s">
        <v>127</v>
      </c>
      <c r="C102" s="573"/>
      <c r="D102" s="181"/>
      <c r="E102" s="573" t="s">
        <v>127</v>
      </c>
      <c r="F102" s="573"/>
    </row>
    <row r="103" spans="1:6" ht="30.75" customHeight="1">
      <c r="A103" s="182">
        <f>1+D93</f>
        <v>21</v>
      </c>
      <c r="B103" s="183" t="s">
        <v>130</v>
      </c>
      <c r="C103" s="184" t="e">
        <f>+VLOOKUP(A103,Table1[],2,0)</f>
        <v>#N/A</v>
      </c>
      <c r="D103" s="179">
        <f>1+A103</f>
        <v>22</v>
      </c>
      <c r="E103" s="183" t="s">
        <v>130</v>
      </c>
      <c r="F103" s="184" t="e">
        <f>+VLOOKUP(D103,Table1[],2,0)</f>
        <v>#N/A</v>
      </c>
    </row>
    <row r="104" spans="1:6" ht="30.75" customHeight="1">
      <c r="B104" s="183" t="s">
        <v>131</v>
      </c>
      <c r="C104" s="184" t="s">
        <v>208</v>
      </c>
      <c r="D104" s="179"/>
      <c r="E104" s="183" t="s">
        <v>131</v>
      </c>
      <c r="F104" s="184" t="s">
        <v>208</v>
      </c>
    </row>
    <row r="105" spans="1:6" ht="30.75" customHeight="1">
      <c r="B105" s="183" t="s">
        <v>132</v>
      </c>
      <c r="C105" s="184" t="e">
        <v>#N/A</v>
      </c>
      <c r="D105" s="179"/>
      <c r="E105" s="183" t="s">
        <v>132</v>
      </c>
      <c r="F105" s="184" t="e">
        <v>#N/A</v>
      </c>
    </row>
    <row r="106" spans="1:6" ht="30.75" customHeight="1">
      <c r="B106" s="183" t="s">
        <v>133</v>
      </c>
      <c r="C106" s="184" t="e">
        <v>#N/A</v>
      </c>
      <c r="D106" s="179"/>
      <c r="E106" s="183" t="s">
        <v>133</v>
      </c>
      <c r="F106" s="184" t="e">
        <v>#N/A</v>
      </c>
    </row>
    <row r="107" spans="1:6" ht="30.75" customHeight="1">
      <c r="B107" s="183" t="s">
        <v>134</v>
      </c>
      <c r="C107" s="184" t="s">
        <v>209</v>
      </c>
      <c r="D107" s="179"/>
      <c r="E107" s="183" t="s">
        <v>134</v>
      </c>
      <c r="F107" s="184" t="s">
        <v>209</v>
      </c>
    </row>
    <row r="108" spans="1:6" ht="30.75" customHeight="1">
      <c r="B108" s="183" t="s">
        <v>135</v>
      </c>
      <c r="C108" s="184" t="e">
        <v>#N/A</v>
      </c>
      <c r="D108" s="179"/>
      <c r="E108" s="183" t="s">
        <v>135</v>
      </c>
      <c r="F108" s="184" t="e">
        <v>#N/A</v>
      </c>
    </row>
    <row r="109" spans="1:6" ht="30.75" customHeight="1">
      <c r="B109" s="183" t="s">
        <v>136</v>
      </c>
      <c r="C109" s="185"/>
      <c r="D109" s="179"/>
      <c r="E109" s="183" t="s">
        <v>136</v>
      </c>
      <c r="F109" s="186"/>
    </row>
    <row r="110" spans="1:6" ht="30.75" customHeight="1">
      <c r="B110" s="183" t="s">
        <v>137</v>
      </c>
      <c r="C110" s="185"/>
      <c r="D110" s="179"/>
      <c r="E110" s="183" t="s">
        <v>137</v>
      </c>
      <c r="F110" s="186"/>
    </row>
    <row r="111" spans="1:6" ht="21.75" customHeight="1"/>
    <row r="112" spans="1:6" ht="30.75" customHeight="1">
      <c r="B112" s="573" t="s">
        <v>127</v>
      </c>
      <c r="C112" s="573"/>
      <c r="D112" s="181"/>
      <c r="E112" s="573" t="s">
        <v>127</v>
      </c>
      <c r="F112" s="573"/>
    </row>
    <row r="113" spans="1:6" ht="30.75" customHeight="1">
      <c r="A113" s="182">
        <f>1+D103</f>
        <v>23</v>
      </c>
      <c r="B113" s="183" t="s">
        <v>130</v>
      </c>
      <c r="C113" s="184" t="e">
        <f>+VLOOKUP(A113,Table1[],2,0)</f>
        <v>#N/A</v>
      </c>
      <c r="D113" s="179">
        <f>1+A113</f>
        <v>24</v>
      </c>
      <c r="E113" s="183" t="s">
        <v>130</v>
      </c>
      <c r="F113" s="184" t="e">
        <f>+VLOOKUP(D113,Table1[],2,0)</f>
        <v>#N/A</v>
      </c>
    </row>
    <row r="114" spans="1:6" ht="30.75" customHeight="1">
      <c r="B114" s="183" t="s">
        <v>131</v>
      </c>
      <c r="C114" s="184" t="s">
        <v>208</v>
      </c>
      <c r="D114" s="179"/>
      <c r="E114" s="183" t="s">
        <v>131</v>
      </c>
      <c r="F114" s="184" t="s">
        <v>208</v>
      </c>
    </row>
    <row r="115" spans="1:6" ht="30.75" customHeight="1">
      <c r="B115" s="183" t="s">
        <v>132</v>
      </c>
      <c r="C115" s="184" t="e">
        <v>#N/A</v>
      </c>
      <c r="D115" s="179"/>
      <c r="E115" s="183" t="s">
        <v>132</v>
      </c>
      <c r="F115" s="184" t="e">
        <v>#N/A</v>
      </c>
    </row>
    <row r="116" spans="1:6" ht="30.75" customHeight="1">
      <c r="B116" s="183" t="s">
        <v>133</v>
      </c>
      <c r="C116" s="184" t="e">
        <v>#N/A</v>
      </c>
      <c r="D116" s="179"/>
      <c r="E116" s="183" t="s">
        <v>133</v>
      </c>
      <c r="F116" s="184" t="e">
        <v>#N/A</v>
      </c>
    </row>
    <row r="117" spans="1:6" ht="30.75" customHeight="1">
      <c r="B117" s="183" t="s">
        <v>134</v>
      </c>
      <c r="C117" s="184" t="s">
        <v>209</v>
      </c>
      <c r="D117" s="179"/>
      <c r="E117" s="183" t="s">
        <v>134</v>
      </c>
      <c r="F117" s="184" t="s">
        <v>209</v>
      </c>
    </row>
    <row r="118" spans="1:6" ht="30.75" customHeight="1">
      <c r="B118" s="183" t="s">
        <v>135</v>
      </c>
      <c r="C118" s="184" t="e">
        <v>#N/A</v>
      </c>
      <c r="D118" s="179"/>
      <c r="E118" s="183" t="s">
        <v>135</v>
      </c>
      <c r="F118" s="184" t="e">
        <v>#N/A</v>
      </c>
    </row>
    <row r="119" spans="1:6" ht="30.75" customHeight="1">
      <c r="B119" s="183" t="s">
        <v>136</v>
      </c>
      <c r="C119" s="185"/>
      <c r="D119" s="179"/>
      <c r="E119" s="183" t="s">
        <v>136</v>
      </c>
      <c r="F119" s="186"/>
    </row>
    <row r="120" spans="1:6" ht="30.75" customHeight="1">
      <c r="B120" s="183" t="s">
        <v>137</v>
      </c>
      <c r="C120" s="185"/>
      <c r="D120" s="179"/>
      <c r="E120" s="183" t="s">
        <v>137</v>
      </c>
      <c r="F120" s="186"/>
    </row>
    <row r="121" spans="1:6" ht="9.75" customHeight="1"/>
    <row r="122" spans="1:6" ht="30.75" customHeight="1">
      <c r="B122" s="573" t="s">
        <v>127</v>
      </c>
      <c r="C122" s="573"/>
      <c r="D122" s="181"/>
      <c r="E122" s="573" t="s">
        <v>127</v>
      </c>
      <c r="F122" s="573"/>
    </row>
    <row r="123" spans="1:6" ht="30.75" customHeight="1">
      <c r="A123" s="182">
        <f>1+D113</f>
        <v>25</v>
      </c>
      <c r="B123" s="183" t="s">
        <v>130</v>
      </c>
      <c r="C123" s="184" t="e">
        <f>+VLOOKUP(A123,Table1[],2,0)</f>
        <v>#N/A</v>
      </c>
      <c r="D123" s="179">
        <f>1+A123</f>
        <v>26</v>
      </c>
      <c r="E123" s="183" t="s">
        <v>130</v>
      </c>
      <c r="F123" s="184" t="e">
        <f>+VLOOKUP(D123,Table1[],2,0)</f>
        <v>#N/A</v>
      </c>
    </row>
    <row r="124" spans="1:6" ht="30.75" customHeight="1">
      <c r="B124" s="183" t="s">
        <v>131</v>
      </c>
      <c r="C124" s="184" t="s">
        <v>208</v>
      </c>
      <c r="D124" s="179"/>
      <c r="E124" s="183" t="s">
        <v>131</v>
      </c>
      <c r="F124" s="184" t="s">
        <v>208</v>
      </c>
    </row>
    <row r="125" spans="1:6" ht="30.75" customHeight="1">
      <c r="B125" s="183" t="s">
        <v>132</v>
      </c>
      <c r="C125" s="184" t="e">
        <v>#N/A</v>
      </c>
      <c r="D125" s="179"/>
      <c r="E125" s="183" t="s">
        <v>132</v>
      </c>
      <c r="F125" s="184" t="e">
        <v>#N/A</v>
      </c>
    </row>
    <row r="126" spans="1:6" ht="30.75" customHeight="1">
      <c r="B126" s="183" t="s">
        <v>133</v>
      </c>
      <c r="C126" s="184" t="e">
        <v>#N/A</v>
      </c>
      <c r="D126" s="179"/>
      <c r="E126" s="183" t="s">
        <v>133</v>
      </c>
      <c r="F126" s="184" t="e">
        <v>#N/A</v>
      </c>
    </row>
    <row r="127" spans="1:6" ht="30.75" customHeight="1">
      <c r="B127" s="183" t="s">
        <v>134</v>
      </c>
      <c r="C127" s="184" t="s">
        <v>209</v>
      </c>
      <c r="D127" s="179"/>
      <c r="E127" s="183" t="s">
        <v>134</v>
      </c>
      <c r="F127" s="184" t="s">
        <v>209</v>
      </c>
    </row>
    <row r="128" spans="1:6" ht="30.75" customHeight="1">
      <c r="B128" s="183" t="s">
        <v>135</v>
      </c>
      <c r="C128" s="184" t="e">
        <v>#N/A</v>
      </c>
      <c r="D128" s="179"/>
      <c r="E128" s="183" t="s">
        <v>135</v>
      </c>
      <c r="F128" s="184" t="e">
        <v>#N/A</v>
      </c>
    </row>
    <row r="129" spans="1:6" ht="30.75" customHeight="1">
      <c r="B129" s="183" t="s">
        <v>136</v>
      </c>
      <c r="C129" s="185"/>
      <c r="D129" s="179"/>
      <c r="E129" s="183" t="s">
        <v>136</v>
      </c>
      <c r="F129" s="186"/>
    </row>
    <row r="130" spans="1:6" ht="30.75" customHeight="1">
      <c r="B130" s="183" t="s">
        <v>137</v>
      </c>
      <c r="C130" s="185"/>
      <c r="D130" s="179"/>
      <c r="E130" s="183" t="s">
        <v>137</v>
      </c>
      <c r="F130" s="186"/>
    </row>
    <row r="131" spans="1:6" ht="17.25" customHeight="1"/>
    <row r="132" spans="1:6" ht="30.75" customHeight="1">
      <c r="B132" s="573" t="s">
        <v>127</v>
      </c>
      <c r="C132" s="573"/>
      <c r="D132" s="181"/>
      <c r="E132" s="573" t="s">
        <v>127</v>
      </c>
      <c r="F132" s="573"/>
    </row>
    <row r="133" spans="1:6" ht="30.75" customHeight="1">
      <c r="A133" s="182">
        <f>1+D123</f>
        <v>27</v>
      </c>
      <c r="B133" s="183" t="s">
        <v>130</v>
      </c>
      <c r="C133" s="184" t="e">
        <f>+VLOOKUP(A133,Table1[],2,0)</f>
        <v>#N/A</v>
      </c>
      <c r="D133" s="179">
        <f>1+A133</f>
        <v>28</v>
      </c>
      <c r="E133" s="183" t="s">
        <v>130</v>
      </c>
      <c r="F133" s="184" t="e">
        <f>+VLOOKUP(D133,Table1[],2,0)</f>
        <v>#N/A</v>
      </c>
    </row>
    <row r="134" spans="1:6" ht="30.75" customHeight="1">
      <c r="B134" s="183" t="s">
        <v>131</v>
      </c>
      <c r="C134" s="184" t="s">
        <v>208</v>
      </c>
      <c r="D134" s="179"/>
      <c r="E134" s="183" t="s">
        <v>131</v>
      </c>
      <c r="F134" s="184" t="s">
        <v>208</v>
      </c>
    </row>
    <row r="135" spans="1:6" ht="30.75" customHeight="1">
      <c r="B135" s="183" t="s">
        <v>132</v>
      </c>
      <c r="C135" s="184" t="e">
        <v>#N/A</v>
      </c>
      <c r="D135" s="179"/>
      <c r="E135" s="183" t="s">
        <v>132</v>
      </c>
      <c r="F135" s="184" t="e">
        <v>#N/A</v>
      </c>
    </row>
    <row r="136" spans="1:6" ht="30.75" customHeight="1">
      <c r="B136" s="183" t="s">
        <v>133</v>
      </c>
      <c r="C136" s="184" t="e">
        <v>#N/A</v>
      </c>
      <c r="D136" s="179"/>
      <c r="E136" s="183" t="s">
        <v>133</v>
      </c>
      <c r="F136" s="184" t="e">
        <v>#N/A</v>
      </c>
    </row>
    <row r="137" spans="1:6" ht="30.75" customHeight="1">
      <c r="B137" s="183" t="s">
        <v>134</v>
      </c>
      <c r="C137" s="184" t="s">
        <v>209</v>
      </c>
      <c r="D137" s="179"/>
      <c r="E137" s="183" t="s">
        <v>134</v>
      </c>
      <c r="F137" s="184" t="s">
        <v>209</v>
      </c>
    </row>
    <row r="138" spans="1:6" ht="30.75" customHeight="1">
      <c r="B138" s="183" t="s">
        <v>135</v>
      </c>
      <c r="C138" s="184" t="e">
        <v>#N/A</v>
      </c>
      <c r="D138" s="179"/>
      <c r="E138" s="183" t="s">
        <v>135</v>
      </c>
      <c r="F138" s="184" t="e">
        <v>#N/A</v>
      </c>
    </row>
    <row r="139" spans="1:6" ht="30.75" customHeight="1">
      <c r="B139" s="183" t="s">
        <v>136</v>
      </c>
      <c r="C139" s="185"/>
      <c r="D139" s="179"/>
      <c r="E139" s="183" t="s">
        <v>136</v>
      </c>
      <c r="F139" s="186"/>
    </row>
    <row r="140" spans="1:6" ht="30.75" customHeight="1">
      <c r="B140" s="183" t="s">
        <v>137</v>
      </c>
      <c r="C140" s="185"/>
      <c r="D140" s="179"/>
      <c r="E140" s="183" t="s">
        <v>137</v>
      </c>
      <c r="F140" s="186"/>
    </row>
    <row r="141" spans="1:6" ht="21.75" customHeight="1"/>
    <row r="142" spans="1:6" ht="30.75" customHeight="1">
      <c r="B142" s="573" t="s">
        <v>127</v>
      </c>
      <c r="C142" s="573"/>
      <c r="D142" s="181"/>
      <c r="E142" s="573" t="s">
        <v>127</v>
      </c>
      <c r="F142" s="573"/>
    </row>
    <row r="143" spans="1:6" ht="30.75" customHeight="1">
      <c r="A143" s="182">
        <f>1+D133</f>
        <v>29</v>
      </c>
      <c r="B143" s="183" t="s">
        <v>130</v>
      </c>
      <c r="C143" s="184" t="e">
        <f>+VLOOKUP(A143,Table1[],2,0)</f>
        <v>#N/A</v>
      </c>
      <c r="D143" s="179">
        <f>1+A143</f>
        <v>30</v>
      </c>
      <c r="E143" s="183" t="s">
        <v>130</v>
      </c>
      <c r="F143" s="184" t="e">
        <f>+VLOOKUP(D143,Table1[],2,0)</f>
        <v>#N/A</v>
      </c>
    </row>
    <row r="144" spans="1:6" ht="30.75" customHeight="1">
      <c r="B144" s="183" t="s">
        <v>131</v>
      </c>
      <c r="C144" s="184" t="s">
        <v>208</v>
      </c>
      <c r="D144" s="179"/>
      <c r="E144" s="183" t="s">
        <v>131</v>
      </c>
      <c r="F144" s="184" t="s">
        <v>208</v>
      </c>
    </row>
    <row r="145" spans="1:6" ht="30.75" customHeight="1">
      <c r="B145" s="183" t="s">
        <v>132</v>
      </c>
      <c r="C145" s="184" t="e">
        <v>#N/A</v>
      </c>
      <c r="D145" s="179"/>
      <c r="E145" s="183" t="s">
        <v>132</v>
      </c>
      <c r="F145" s="184" t="e">
        <v>#N/A</v>
      </c>
    </row>
    <row r="146" spans="1:6" ht="30.75" customHeight="1">
      <c r="B146" s="183" t="s">
        <v>133</v>
      </c>
      <c r="C146" s="184" t="e">
        <v>#N/A</v>
      </c>
      <c r="D146" s="179"/>
      <c r="E146" s="183" t="s">
        <v>133</v>
      </c>
      <c r="F146" s="184" t="e">
        <v>#N/A</v>
      </c>
    </row>
    <row r="147" spans="1:6" ht="30.75" customHeight="1">
      <c r="B147" s="183" t="s">
        <v>134</v>
      </c>
      <c r="C147" s="184" t="s">
        <v>209</v>
      </c>
      <c r="D147" s="179"/>
      <c r="E147" s="183" t="s">
        <v>134</v>
      </c>
      <c r="F147" s="184" t="s">
        <v>209</v>
      </c>
    </row>
    <row r="148" spans="1:6" ht="30.75" customHeight="1">
      <c r="B148" s="183" t="s">
        <v>135</v>
      </c>
      <c r="C148" s="184" t="e">
        <v>#N/A</v>
      </c>
      <c r="D148" s="179"/>
      <c r="E148" s="183" t="s">
        <v>135</v>
      </c>
      <c r="F148" s="184" t="e">
        <v>#N/A</v>
      </c>
    </row>
    <row r="149" spans="1:6" ht="30.75" customHeight="1">
      <c r="B149" s="183" t="s">
        <v>136</v>
      </c>
      <c r="C149" s="185"/>
      <c r="D149" s="179"/>
      <c r="E149" s="183" t="s">
        <v>136</v>
      </c>
      <c r="F149" s="186"/>
    </row>
    <row r="150" spans="1:6" ht="30.75" customHeight="1">
      <c r="B150" s="183" t="s">
        <v>137</v>
      </c>
      <c r="C150" s="185"/>
      <c r="D150" s="179"/>
      <c r="E150" s="183" t="s">
        <v>137</v>
      </c>
      <c r="F150" s="186"/>
    </row>
    <row r="151" spans="1:6" ht="9.75" customHeight="1"/>
    <row r="152" spans="1:6" ht="30.75" customHeight="1">
      <c r="B152" s="573" t="s">
        <v>127</v>
      </c>
      <c r="C152" s="573"/>
      <c r="D152" s="181"/>
      <c r="E152" s="573" t="s">
        <v>127</v>
      </c>
      <c r="F152" s="573"/>
    </row>
    <row r="153" spans="1:6" ht="30.75" customHeight="1">
      <c r="A153" s="182">
        <f>1+D143</f>
        <v>31</v>
      </c>
      <c r="B153" s="183" t="s">
        <v>130</v>
      </c>
      <c r="C153" s="184" t="e">
        <f>+VLOOKUP(A153,Table1[],2,0)</f>
        <v>#N/A</v>
      </c>
      <c r="D153" s="179">
        <f>1+A153</f>
        <v>32</v>
      </c>
      <c r="E153" s="183" t="s">
        <v>130</v>
      </c>
      <c r="F153" s="184" t="e">
        <f>+VLOOKUP(D153,Table1[],2,0)</f>
        <v>#N/A</v>
      </c>
    </row>
    <row r="154" spans="1:6" ht="30.75" customHeight="1">
      <c r="B154" s="183" t="s">
        <v>131</v>
      </c>
      <c r="C154" s="184" t="s">
        <v>208</v>
      </c>
      <c r="D154" s="179"/>
      <c r="E154" s="183" t="s">
        <v>131</v>
      </c>
      <c r="F154" s="184" t="s">
        <v>208</v>
      </c>
    </row>
    <row r="155" spans="1:6" ht="30.75" customHeight="1">
      <c r="B155" s="183" t="s">
        <v>132</v>
      </c>
      <c r="C155" s="184" t="e">
        <v>#N/A</v>
      </c>
      <c r="D155" s="179"/>
      <c r="E155" s="183" t="s">
        <v>132</v>
      </c>
      <c r="F155" s="184" t="e">
        <v>#N/A</v>
      </c>
    </row>
    <row r="156" spans="1:6" ht="30.75" customHeight="1">
      <c r="B156" s="183" t="s">
        <v>133</v>
      </c>
      <c r="C156" s="184" t="e">
        <v>#N/A</v>
      </c>
      <c r="D156" s="179"/>
      <c r="E156" s="183" t="s">
        <v>133</v>
      </c>
      <c r="F156" s="184" t="e">
        <v>#N/A</v>
      </c>
    </row>
    <row r="157" spans="1:6" ht="30.75" customHeight="1">
      <c r="B157" s="183" t="s">
        <v>134</v>
      </c>
      <c r="C157" s="184" t="s">
        <v>209</v>
      </c>
      <c r="D157" s="179"/>
      <c r="E157" s="183" t="s">
        <v>134</v>
      </c>
      <c r="F157" s="184" t="s">
        <v>209</v>
      </c>
    </row>
    <row r="158" spans="1:6" ht="30.75" customHeight="1">
      <c r="B158" s="183" t="s">
        <v>135</v>
      </c>
      <c r="C158" s="184" t="e">
        <v>#N/A</v>
      </c>
      <c r="D158" s="179"/>
      <c r="E158" s="183" t="s">
        <v>135</v>
      </c>
      <c r="F158" s="184" t="e">
        <v>#N/A</v>
      </c>
    </row>
    <row r="159" spans="1:6" ht="30.75" customHeight="1">
      <c r="B159" s="183" t="s">
        <v>136</v>
      </c>
      <c r="C159" s="185"/>
      <c r="D159" s="179"/>
      <c r="E159" s="183" t="s">
        <v>136</v>
      </c>
      <c r="F159" s="186"/>
    </row>
    <row r="160" spans="1:6" ht="30.75" customHeight="1">
      <c r="B160" s="183" t="s">
        <v>137</v>
      </c>
      <c r="C160" s="185"/>
      <c r="D160" s="179"/>
      <c r="E160" s="183" t="s">
        <v>137</v>
      </c>
      <c r="F160" s="186"/>
    </row>
    <row r="161" spans="1:6" ht="17.25" customHeight="1"/>
    <row r="162" spans="1:6" ht="30.75" customHeight="1">
      <c r="B162" s="573" t="s">
        <v>127</v>
      </c>
      <c r="C162" s="573"/>
      <c r="D162" s="181"/>
      <c r="E162" s="573" t="s">
        <v>127</v>
      </c>
      <c r="F162" s="573"/>
    </row>
    <row r="163" spans="1:6" ht="30.75" customHeight="1">
      <c r="A163" s="182">
        <f>1+D153</f>
        <v>33</v>
      </c>
      <c r="B163" s="183" t="s">
        <v>130</v>
      </c>
      <c r="C163" s="184" t="e">
        <f>+VLOOKUP(A163,Table1[],2,0)</f>
        <v>#N/A</v>
      </c>
      <c r="D163" s="179">
        <f>1+A163</f>
        <v>34</v>
      </c>
      <c r="E163" s="183" t="s">
        <v>130</v>
      </c>
      <c r="F163" s="184" t="e">
        <f>+VLOOKUP(D163,Table1[],2,0)</f>
        <v>#N/A</v>
      </c>
    </row>
    <row r="164" spans="1:6" ht="30.75" customHeight="1">
      <c r="B164" s="183" t="s">
        <v>131</v>
      </c>
      <c r="C164" s="184" t="s">
        <v>208</v>
      </c>
      <c r="D164" s="179"/>
      <c r="E164" s="183" t="s">
        <v>131</v>
      </c>
      <c r="F164" s="184" t="s">
        <v>208</v>
      </c>
    </row>
    <row r="165" spans="1:6" ht="30.75" customHeight="1">
      <c r="B165" s="183" t="s">
        <v>132</v>
      </c>
      <c r="C165" s="184" t="e">
        <v>#N/A</v>
      </c>
      <c r="D165" s="179"/>
      <c r="E165" s="183" t="s">
        <v>132</v>
      </c>
      <c r="F165" s="184" t="e">
        <v>#N/A</v>
      </c>
    </row>
    <row r="166" spans="1:6" ht="30.75" customHeight="1">
      <c r="B166" s="183" t="s">
        <v>133</v>
      </c>
      <c r="C166" s="184" t="e">
        <v>#N/A</v>
      </c>
      <c r="D166" s="179"/>
      <c r="E166" s="183" t="s">
        <v>133</v>
      </c>
      <c r="F166" s="184" t="e">
        <v>#N/A</v>
      </c>
    </row>
    <row r="167" spans="1:6" ht="30.75" customHeight="1">
      <c r="B167" s="183" t="s">
        <v>134</v>
      </c>
      <c r="C167" s="184" t="s">
        <v>209</v>
      </c>
      <c r="D167" s="179"/>
      <c r="E167" s="183" t="s">
        <v>134</v>
      </c>
      <c r="F167" s="184" t="s">
        <v>209</v>
      </c>
    </row>
    <row r="168" spans="1:6" ht="30.75" customHeight="1">
      <c r="B168" s="183" t="s">
        <v>135</v>
      </c>
      <c r="C168" s="184" t="e">
        <v>#N/A</v>
      </c>
      <c r="D168" s="179"/>
      <c r="E168" s="183" t="s">
        <v>135</v>
      </c>
      <c r="F168" s="184" t="e">
        <v>#N/A</v>
      </c>
    </row>
    <row r="169" spans="1:6" ht="30.75" customHeight="1">
      <c r="B169" s="183" t="s">
        <v>136</v>
      </c>
      <c r="C169" s="185"/>
      <c r="D169" s="179"/>
      <c r="E169" s="183" t="s">
        <v>136</v>
      </c>
      <c r="F169" s="186"/>
    </row>
    <row r="170" spans="1:6" ht="30.75" customHeight="1">
      <c r="B170" s="183" t="s">
        <v>137</v>
      </c>
      <c r="C170" s="185"/>
      <c r="D170" s="179"/>
      <c r="E170" s="183" t="s">
        <v>137</v>
      </c>
      <c r="F170" s="186"/>
    </row>
    <row r="171" spans="1:6" ht="21.75" customHeight="1"/>
    <row r="172" spans="1:6" ht="30.75" customHeight="1">
      <c r="B172" s="573" t="s">
        <v>127</v>
      </c>
      <c r="C172" s="573"/>
      <c r="D172" s="181"/>
      <c r="E172" s="573" t="s">
        <v>127</v>
      </c>
      <c r="F172" s="573"/>
    </row>
    <row r="173" spans="1:6" ht="30.75" customHeight="1">
      <c r="A173" s="182">
        <f>1+D163</f>
        <v>35</v>
      </c>
      <c r="B173" s="183" t="s">
        <v>130</v>
      </c>
      <c r="C173" s="184" t="e">
        <f>+VLOOKUP(A173,Table1[],2,0)</f>
        <v>#N/A</v>
      </c>
      <c r="D173" s="179">
        <f>1+A173</f>
        <v>36</v>
      </c>
      <c r="E173" s="183" t="s">
        <v>130</v>
      </c>
      <c r="F173" s="184" t="e">
        <f>+VLOOKUP(D173,Table1[],2,0)</f>
        <v>#N/A</v>
      </c>
    </row>
    <row r="174" spans="1:6" ht="30.75" customHeight="1">
      <c r="B174" s="183" t="s">
        <v>131</v>
      </c>
      <c r="C174" s="184" t="s">
        <v>208</v>
      </c>
      <c r="D174" s="179"/>
      <c r="E174" s="183" t="s">
        <v>131</v>
      </c>
      <c r="F174" s="184" t="s">
        <v>208</v>
      </c>
    </row>
    <row r="175" spans="1:6" ht="30.75" customHeight="1">
      <c r="B175" s="183" t="s">
        <v>132</v>
      </c>
      <c r="C175" s="184" t="e">
        <v>#N/A</v>
      </c>
      <c r="D175" s="179"/>
      <c r="E175" s="183" t="s">
        <v>132</v>
      </c>
      <c r="F175" s="184" t="e">
        <v>#N/A</v>
      </c>
    </row>
    <row r="176" spans="1:6" ht="30.75" customHeight="1">
      <c r="B176" s="183" t="s">
        <v>133</v>
      </c>
      <c r="C176" s="184" t="e">
        <v>#N/A</v>
      </c>
      <c r="D176" s="179"/>
      <c r="E176" s="183" t="s">
        <v>133</v>
      </c>
      <c r="F176" s="184" t="e">
        <v>#N/A</v>
      </c>
    </row>
    <row r="177" spans="1:6" ht="30.75" customHeight="1">
      <c r="B177" s="183" t="s">
        <v>134</v>
      </c>
      <c r="C177" s="184" t="s">
        <v>209</v>
      </c>
      <c r="D177" s="179"/>
      <c r="E177" s="183" t="s">
        <v>134</v>
      </c>
      <c r="F177" s="184" t="s">
        <v>209</v>
      </c>
    </row>
    <row r="178" spans="1:6" ht="30.75" customHeight="1">
      <c r="B178" s="183" t="s">
        <v>135</v>
      </c>
      <c r="C178" s="184" t="e">
        <v>#N/A</v>
      </c>
      <c r="D178" s="179"/>
      <c r="E178" s="183" t="s">
        <v>135</v>
      </c>
      <c r="F178" s="184" t="e">
        <v>#N/A</v>
      </c>
    </row>
    <row r="179" spans="1:6" ht="30.75" customHeight="1">
      <c r="B179" s="183" t="s">
        <v>136</v>
      </c>
      <c r="C179" s="185"/>
      <c r="D179" s="179"/>
      <c r="E179" s="183" t="s">
        <v>136</v>
      </c>
      <c r="F179" s="186"/>
    </row>
    <row r="180" spans="1:6" ht="30.75" customHeight="1">
      <c r="B180" s="183" t="s">
        <v>137</v>
      </c>
      <c r="C180" s="185"/>
      <c r="D180" s="179"/>
      <c r="E180" s="183" t="s">
        <v>137</v>
      </c>
      <c r="F180" s="186"/>
    </row>
    <row r="181" spans="1:6" ht="9.75" customHeight="1"/>
    <row r="182" spans="1:6" ht="30.75" customHeight="1">
      <c r="B182" s="573" t="s">
        <v>127</v>
      </c>
      <c r="C182" s="573"/>
      <c r="D182" s="181"/>
      <c r="E182" s="573" t="s">
        <v>127</v>
      </c>
      <c r="F182" s="573"/>
    </row>
    <row r="183" spans="1:6" ht="30.75" customHeight="1">
      <c r="A183" s="182">
        <f>1+D173</f>
        <v>37</v>
      </c>
      <c r="B183" s="183" t="s">
        <v>130</v>
      </c>
      <c r="C183" s="184" t="e">
        <f>+VLOOKUP(A183,Table1[],2,0)</f>
        <v>#N/A</v>
      </c>
      <c r="D183" s="179">
        <f>1+A183</f>
        <v>38</v>
      </c>
      <c r="E183" s="183" t="s">
        <v>130</v>
      </c>
      <c r="F183" s="184" t="e">
        <f>+VLOOKUP(D183,Table1[],2,0)</f>
        <v>#N/A</v>
      </c>
    </row>
    <row r="184" spans="1:6" ht="30.75" customHeight="1">
      <c r="B184" s="183" t="s">
        <v>131</v>
      </c>
      <c r="C184" s="184" t="s">
        <v>208</v>
      </c>
      <c r="D184" s="179"/>
      <c r="E184" s="183" t="s">
        <v>131</v>
      </c>
      <c r="F184" s="184" t="s">
        <v>208</v>
      </c>
    </row>
    <row r="185" spans="1:6" ht="30.75" customHeight="1">
      <c r="B185" s="183" t="s">
        <v>132</v>
      </c>
      <c r="C185" s="184" t="e">
        <v>#N/A</v>
      </c>
      <c r="D185" s="179"/>
      <c r="E185" s="183" t="s">
        <v>132</v>
      </c>
      <c r="F185" s="184" t="e">
        <v>#N/A</v>
      </c>
    </row>
    <row r="186" spans="1:6" ht="30.75" customHeight="1">
      <c r="B186" s="183" t="s">
        <v>133</v>
      </c>
      <c r="C186" s="184" t="e">
        <v>#N/A</v>
      </c>
      <c r="D186" s="179"/>
      <c r="E186" s="183" t="s">
        <v>133</v>
      </c>
      <c r="F186" s="184" t="e">
        <v>#N/A</v>
      </c>
    </row>
    <row r="187" spans="1:6" ht="30.75" customHeight="1">
      <c r="B187" s="183" t="s">
        <v>134</v>
      </c>
      <c r="C187" s="184" t="s">
        <v>209</v>
      </c>
      <c r="D187" s="179"/>
      <c r="E187" s="183" t="s">
        <v>134</v>
      </c>
      <c r="F187" s="184" t="s">
        <v>209</v>
      </c>
    </row>
    <row r="188" spans="1:6" ht="30.75" customHeight="1">
      <c r="B188" s="183" t="s">
        <v>135</v>
      </c>
      <c r="C188" s="184" t="e">
        <v>#N/A</v>
      </c>
      <c r="D188" s="179"/>
      <c r="E188" s="183" t="s">
        <v>135</v>
      </c>
      <c r="F188" s="184" t="e">
        <v>#N/A</v>
      </c>
    </row>
    <row r="189" spans="1:6" ht="30.75" customHeight="1">
      <c r="B189" s="183" t="s">
        <v>136</v>
      </c>
      <c r="C189" s="185"/>
      <c r="D189" s="179"/>
      <c r="E189" s="183" t="s">
        <v>136</v>
      </c>
      <c r="F189" s="186"/>
    </row>
    <row r="190" spans="1:6" ht="30.75" customHeight="1">
      <c r="B190" s="183" t="s">
        <v>137</v>
      </c>
      <c r="C190" s="185"/>
      <c r="D190" s="179"/>
      <c r="E190" s="183" t="s">
        <v>137</v>
      </c>
      <c r="F190" s="186"/>
    </row>
    <row r="191" spans="1:6" ht="17.25" customHeight="1"/>
    <row r="192" spans="1:6" ht="30.75" customHeight="1">
      <c r="B192" s="573" t="s">
        <v>127</v>
      </c>
      <c r="C192" s="573"/>
      <c r="D192" s="181"/>
      <c r="E192" s="573" t="s">
        <v>127</v>
      </c>
      <c r="F192" s="573"/>
    </row>
    <row r="193" spans="1:6" ht="30.75" customHeight="1">
      <c r="A193" s="182">
        <f>1+D183</f>
        <v>39</v>
      </c>
      <c r="B193" s="183" t="s">
        <v>130</v>
      </c>
      <c r="C193" s="184" t="e">
        <f>+VLOOKUP(A193,Table1[],2,0)</f>
        <v>#N/A</v>
      </c>
      <c r="D193" s="179">
        <f>1+A193</f>
        <v>40</v>
      </c>
      <c r="E193" s="183" t="s">
        <v>130</v>
      </c>
      <c r="F193" s="184" t="e">
        <f>+VLOOKUP(D193,Table1[],2,0)</f>
        <v>#N/A</v>
      </c>
    </row>
    <row r="194" spans="1:6" ht="30.75" customHeight="1">
      <c r="B194" s="183" t="s">
        <v>131</v>
      </c>
      <c r="C194" s="184" t="s">
        <v>208</v>
      </c>
      <c r="D194" s="179"/>
      <c r="E194" s="183" t="s">
        <v>131</v>
      </c>
      <c r="F194" s="184" t="s">
        <v>208</v>
      </c>
    </row>
    <row r="195" spans="1:6" ht="30.75" customHeight="1">
      <c r="B195" s="183" t="s">
        <v>132</v>
      </c>
      <c r="C195" s="184" t="e">
        <v>#N/A</v>
      </c>
      <c r="D195" s="179"/>
      <c r="E195" s="183" t="s">
        <v>132</v>
      </c>
      <c r="F195" s="184" t="e">
        <v>#N/A</v>
      </c>
    </row>
    <row r="196" spans="1:6" ht="30.75" customHeight="1">
      <c r="B196" s="183" t="s">
        <v>133</v>
      </c>
      <c r="C196" s="184" t="e">
        <v>#N/A</v>
      </c>
      <c r="D196" s="179"/>
      <c r="E196" s="183" t="s">
        <v>133</v>
      </c>
      <c r="F196" s="184" t="e">
        <v>#N/A</v>
      </c>
    </row>
    <row r="197" spans="1:6" ht="30.75" customHeight="1">
      <c r="B197" s="183" t="s">
        <v>134</v>
      </c>
      <c r="C197" s="184" t="s">
        <v>209</v>
      </c>
      <c r="D197" s="179"/>
      <c r="E197" s="183" t="s">
        <v>134</v>
      </c>
      <c r="F197" s="184" t="s">
        <v>209</v>
      </c>
    </row>
    <row r="198" spans="1:6" ht="30.75" customHeight="1">
      <c r="B198" s="183" t="s">
        <v>135</v>
      </c>
      <c r="C198" s="184" t="e">
        <v>#N/A</v>
      </c>
      <c r="D198" s="179"/>
      <c r="E198" s="183" t="s">
        <v>135</v>
      </c>
      <c r="F198" s="184" t="e">
        <v>#N/A</v>
      </c>
    </row>
    <row r="199" spans="1:6" ht="30.75" customHeight="1">
      <c r="B199" s="183" t="s">
        <v>136</v>
      </c>
      <c r="C199" s="185"/>
      <c r="D199" s="179"/>
      <c r="E199" s="183" t="s">
        <v>136</v>
      </c>
      <c r="F199" s="186"/>
    </row>
    <row r="200" spans="1:6" ht="30.75" customHeight="1">
      <c r="B200" s="183" t="s">
        <v>137</v>
      </c>
      <c r="C200" s="185"/>
      <c r="D200" s="179"/>
      <c r="E200" s="183" t="s">
        <v>137</v>
      </c>
      <c r="F200" s="186"/>
    </row>
    <row r="201" spans="1:6" ht="21.75" customHeight="1"/>
    <row r="202" spans="1:6" ht="30.75" customHeight="1">
      <c r="B202" s="573" t="s">
        <v>127</v>
      </c>
      <c r="C202" s="573"/>
      <c r="D202" s="181"/>
      <c r="E202" s="573" t="s">
        <v>127</v>
      </c>
      <c r="F202" s="573"/>
    </row>
    <row r="203" spans="1:6" ht="30.75" customHeight="1">
      <c r="A203" s="182">
        <f>1+D193</f>
        <v>41</v>
      </c>
      <c r="B203" s="183" t="s">
        <v>130</v>
      </c>
      <c r="C203" s="184" t="e">
        <f>+VLOOKUP(A203,Table1[],2,0)</f>
        <v>#N/A</v>
      </c>
      <c r="D203" s="179">
        <f>1+A203</f>
        <v>42</v>
      </c>
      <c r="E203" s="183" t="s">
        <v>130</v>
      </c>
      <c r="F203" s="184" t="e">
        <f>+C203</f>
        <v>#N/A</v>
      </c>
    </row>
    <row r="204" spans="1:6" ht="30.75" customHeight="1">
      <c r="B204" s="183" t="s">
        <v>131</v>
      </c>
      <c r="C204" s="184" t="s">
        <v>208</v>
      </c>
      <c r="D204" s="179"/>
      <c r="E204" s="183" t="s">
        <v>131</v>
      </c>
      <c r="F204" s="184" t="s">
        <v>208</v>
      </c>
    </row>
    <row r="205" spans="1:6" ht="30.75" customHeight="1">
      <c r="B205" s="183" t="s">
        <v>132</v>
      </c>
      <c r="C205" s="184" t="e">
        <v>#N/A</v>
      </c>
      <c r="D205" s="179"/>
      <c r="E205" s="183" t="s">
        <v>132</v>
      </c>
      <c r="F205" s="184" t="e">
        <v>#N/A</v>
      </c>
    </row>
    <row r="206" spans="1:6" ht="30.75" customHeight="1">
      <c r="B206" s="183" t="s">
        <v>133</v>
      </c>
      <c r="C206" s="184" t="e">
        <v>#N/A</v>
      </c>
      <c r="D206" s="179"/>
      <c r="E206" s="183" t="s">
        <v>133</v>
      </c>
      <c r="F206" s="184" t="e">
        <v>#N/A</v>
      </c>
    </row>
    <row r="207" spans="1:6" ht="30.75" customHeight="1">
      <c r="B207" s="183" t="s">
        <v>134</v>
      </c>
      <c r="C207" s="184" t="s">
        <v>209</v>
      </c>
      <c r="D207" s="179"/>
      <c r="E207" s="183" t="s">
        <v>134</v>
      </c>
      <c r="F207" s="184" t="s">
        <v>209</v>
      </c>
    </row>
    <row r="208" spans="1:6" ht="30.75" customHeight="1">
      <c r="B208" s="183" t="s">
        <v>135</v>
      </c>
      <c r="C208" s="184" t="e">
        <v>#N/A</v>
      </c>
      <c r="D208" s="179"/>
      <c r="E208" s="183" t="s">
        <v>135</v>
      </c>
      <c r="F208" s="184" t="e">
        <v>#N/A</v>
      </c>
    </row>
    <row r="209" spans="1:6" ht="30.75" customHeight="1">
      <c r="B209" s="183" t="s">
        <v>136</v>
      </c>
      <c r="C209" s="185"/>
      <c r="D209" s="179"/>
      <c r="E209" s="183" t="s">
        <v>136</v>
      </c>
      <c r="F209" s="186"/>
    </row>
    <row r="210" spans="1:6" ht="30.75" customHeight="1">
      <c r="B210" s="183" t="s">
        <v>137</v>
      </c>
      <c r="C210" s="185"/>
      <c r="D210" s="179"/>
      <c r="E210" s="183" t="s">
        <v>137</v>
      </c>
      <c r="F210" s="186"/>
    </row>
    <row r="211" spans="1:6" ht="9.75" customHeight="1"/>
    <row r="212" spans="1:6" ht="30.75" customHeight="1">
      <c r="B212" s="573" t="s">
        <v>127</v>
      </c>
      <c r="C212" s="573"/>
      <c r="D212" s="181"/>
      <c r="E212" s="573" t="s">
        <v>127</v>
      </c>
      <c r="F212" s="573"/>
    </row>
    <row r="213" spans="1:6" ht="30.75" customHeight="1">
      <c r="A213" s="182">
        <f>1+D203</f>
        <v>43</v>
      </c>
      <c r="B213" s="183" t="s">
        <v>130</v>
      </c>
      <c r="C213" s="184" t="e">
        <f>+VLOOKUP(A213,Table1[],2,0)</f>
        <v>#N/A</v>
      </c>
      <c r="D213" s="179">
        <f>1+A213</f>
        <v>44</v>
      </c>
      <c r="E213" s="183" t="s">
        <v>130</v>
      </c>
      <c r="F213" s="184" t="e">
        <f>+VLOOKUP(D213,Table1[],2,0)</f>
        <v>#N/A</v>
      </c>
    </row>
    <row r="214" spans="1:6" ht="30.75" customHeight="1">
      <c r="B214" s="183" t="s">
        <v>131</v>
      </c>
      <c r="C214" s="184" t="s">
        <v>208</v>
      </c>
      <c r="D214" s="179"/>
      <c r="E214" s="183" t="s">
        <v>131</v>
      </c>
      <c r="F214" s="184" t="s">
        <v>208</v>
      </c>
    </row>
    <row r="215" spans="1:6" ht="30.75" customHeight="1">
      <c r="B215" s="183" t="s">
        <v>132</v>
      </c>
      <c r="C215" s="184" t="e">
        <v>#N/A</v>
      </c>
      <c r="D215" s="179"/>
      <c r="E215" s="183" t="s">
        <v>132</v>
      </c>
      <c r="F215" s="184" t="e">
        <v>#N/A</v>
      </c>
    </row>
    <row r="216" spans="1:6" ht="30.75" customHeight="1">
      <c r="B216" s="183" t="s">
        <v>133</v>
      </c>
      <c r="C216" s="184" t="e">
        <v>#N/A</v>
      </c>
      <c r="D216" s="179"/>
      <c r="E216" s="183" t="s">
        <v>133</v>
      </c>
      <c r="F216" s="184" t="e">
        <v>#N/A</v>
      </c>
    </row>
    <row r="217" spans="1:6" ht="30.75" customHeight="1">
      <c r="B217" s="183" t="s">
        <v>134</v>
      </c>
      <c r="C217" s="184" t="s">
        <v>209</v>
      </c>
      <c r="D217" s="179"/>
      <c r="E217" s="183" t="s">
        <v>134</v>
      </c>
      <c r="F217" s="184" t="s">
        <v>209</v>
      </c>
    </row>
    <row r="218" spans="1:6" ht="30.75" customHeight="1">
      <c r="B218" s="183" t="s">
        <v>135</v>
      </c>
      <c r="C218" s="184" t="e">
        <v>#N/A</v>
      </c>
      <c r="D218" s="179"/>
      <c r="E218" s="183" t="s">
        <v>135</v>
      </c>
      <c r="F218" s="184" t="e">
        <v>#N/A</v>
      </c>
    </row>
    <row r="219" spans="1:6" ht="30.75" customHeight="1">
      <c r="B219" s="183" t="s">
        <v>136</v>
      </c>
      <c r="C219" s="185"/>
      <c r="D219" s="179"/>
      <c r="E219" s="183" t="s">
        <v>136</v>
      </c>
      <c r="F219" s="186"/>
    </row>
    <row r="220" spans="1:6" ht="30.75" customHeight="1">
      <c r="B220" s="183" t="s">
        <v>137</v>
      </c>
      <c r="C220" s="185"/>
      <c r="D220" s="179"/>
      <c r="E220" s="183" t="s">
        <v>137</v>
      </c>
      <c r="F220" s="186"/>
    </row>
    <row r="221" spans="1:6" ht="17.25" customHeight="1"/>
    <row r="222" spans="1:6" ht="30.75" customHeight="1">
      <c r="B222" s="573" t="s">
        <v>127</v>
      </c>
      <c r="C222" s="573"/>
      <c r="D222" s="181"/>
      <c r="E222" s="573" t="s">
        <v>127</v>
      </c>
      <c r="F222" s="573"/>
    </row>
    <row r="223" spans="1:6" ht="30.75" customHeight="1">
      <c r="A223" s="182">
        <f>1+D213</f>
        <v>45</v>
      </c>
      <c r="B223" s="183" t="s">
        <v>130</v>
      </c>
      <c r="C223" s="184" t="e">
        <f>+VLOOKUP(A223,Table1[],2,0)</f>
        <v>#N/A</v>
      </c>
      <c r="D223" s="179">
        <f>1+A223</f>
        <v>46</v>
      </c>
      <c r="E223" s="183" t="s">
        <v>130</v>
      </c>
      <c r="F223" s="184" t="e">
        <f>+VLOOKUP(D223,Table1[],2,0)</f>
        <v>#N/A</v>
      </c>
    </row>
    <row r="224" spans="1:6" ht="30.75" customHeight="1">
      <c r="B224" s="183" t="s">
        <v>131</v>
      </c>
      <c r="C224" s="184" t="s">
        <v>208</v>
      </c>
      <c r="D224" s="179"/>
      <c r="E224" s="183" t="s">
        <v>131</v>
      </c>
      <c r="F224" s="184" t="s">
        <v>208</v>
      </c>
    </row>
    <row r="225" spans="1:6" ht="30.75" customHeight="1">
      <c r="B225" s="183" t="s">
        <v>132</v>
      </c>
      <c r="C225" s="184" t="e">
        <v>#N/A</v>
      </c>
      <c r="D225" s="179"/>
      <c r="E225" s="183" t="s">
        <v>132</v>
      </c>
      <c r="F225" s="184" t="e">
        <v>#N/A</v>
      </c>
    </row>
    <row r="226" spans="1:6" ht="30.75" customHeight="1">
      <c r="B226" s="183" t="s">
        <v>133</v>
      </c>
      <c r="C226" s="184" t="e">
        <v>#N/A</v>
      </c>
      <c r="D226" s="179"/>
      <c r="E226" s="183" t="s">
        <v>133</v>
      </c>
      <c r="F226" s="184" t="e">
        <v>#N/A</v>
      </c>
    </row>
    <row r="227" spans="1:6" ht="30.75" customHeight="1">
      <c r="B227" s="183" t="s">
        <v>134</v>
      </c>
      <c r="C227" s="184" t="s">
        <v>209</v>
      </c>
      <c r="D227" s="179"/>
      <c r="E227" s="183" t="s">
        <v>134</v>
      </c>
      <c r="F227" s="184" t="s">
        <v>209</v>
      </c>
    </row>
    <row r="228" spans="1:6" ht="30.75" customHeight="1">
      <c r="B228" s="183" t="s">
        <v>135</v>
      </c>
      <c r="C228" s="184" t="e">
        <v>#N/A</v>
      </c>
      <c r="D228" s="179"/>
      <c r="E228" s="183" t="s">
        <v>135</v>
      </c>
      <c r="F228" s="184" t="e">
        <v>#N/A</v>
      </c>
    </row>
    <row r="229" spans="1:6" ht="30.75" customHeight="1">
      <c r="B229" s="183" t="s">
        <v>136</v>
      </c>
      <c r="C229" s="185"/>
      <c r="D229" s="179"/>
      <c r="E229" s="183" t="s">
        <v>136</v>
      </c>
      <c r="F229" s="186"/>
    </row>
    <row r="230" spans="1:6" ht="30.75" customHeight="1">
      <c r="B230" s="183" t="s">
        <v>137</v>
      </c>
      <c r="C230" s="185"/>
      <c r="D230" s="179"/>
      <c r="E230" s="183" t="s">
        <v>137</v>
      </c>
      <c r="F230" s="186"/>
    </row>
    <row r="231" spans="1:6" ht="21.75" customHeight="1"/>
    <row r="232" spans="1:6" ht="30.75" customHeight="1">
      <c r="B232" s="573" t="s">
        <v>127</v>
      </c>
      <c r="C232" s="573"/>
      <c r="D232" s="181"/>
      <c r="E232" s="573" t="s">
        <v>127</v>
      </c>
      <c r="F232" s="573"/>
    </row>
    <row r="233" spans="1:6" ht="30.75" customHeight="1">
      <c r="A233" s="182">
        <f>1+D223</f>
        <v>47</v>
      </c>
      <c r="B233" s="183" t="s">
        <v>130</v>
      </c>
      <c r="C233" s="184" t="e">
        <f>+VLOOKUP(A233,Table1[],2,0)</f>
        <v>#N/A</v>
      </c>
      <c r="D233" s="179">
        <f>1+A233</f>
        <v>48</v>
      </c>
      <c r="E233" s="183" t="s">
        <v>130</v>
      </c>
      <c r="F233" s="184" t="e">
        <f>+VLOOKUP(D233,Table1[],2,0)</f>
        <v>#N/A</v>
      </c>
    </row>
    <row r="234" spans="1:6" ht="30.75" customHeight="1">
      <c r="B234" s="183" t="s">
        <v>131</v>
      </c>
      <c r="C234" s="184" t="s">
        <v>208</v>
      </c>
      <c r="D234" s="179"/>
      <c r="E234" s="183" t="s">
        <v>131</v>
      </c>
      <c r="F234" s="184" t="s">
        <v>208</v>
      </c>
    </row>
    <row r="235" spans="1:6" ht="30.75" customHeight="1">
      <c r="B235" s="183" t="s">
        <v>132</v>
      </c>
      <c r="C235" s="184" t="e">
        <v>#N/A</v>
      </c>
      <c r="D235" s="179"/>
      <c r="E235" s="183" t="s">
        <v>132</v>
      </c>
      <c r="F235" s="184" t="e">
        <v>#N/A</v>
      </c>
    </row>
    <row r="236" spans="1:6" ht="30.75" customHeight="1">
      <c r="B236" s="183" t="s">
        <v>133</v>
      </c>
      <c r="C236" s="184" t="e">
        <v>#N/A</v>
      </c>
      <c r="D236" s="179"/>
      <c r="E236" s="183" t="s">
        <v>133</v>
      </c>
      <c r="F236" s="184" t="e">
        <v>#N/A</v>
      </c>
    </row>
    <row r="237" spans="1:6" ht="30.75" customHeight="1">
      <c r="B237" s="183" t="s">
        <v>134</v>
      </c>
      <c r="C237" s="184" t="s">
        <v>209</v>
      </c>
      <c r="D237" s="179"/>
      <c r="E237" s="183" t="s">
        <v>134</v>
      </c>
      <c r="F237" s="184" t="s">
        <v>209</v>
      </c>
    </row>
    <row r="238" spans="1:6" ht="30.75" customHeight="1">
      <c r="B238" s="183" t="s">
        <v>135</v>
      </c>
      <c r="C238" s="184" t="e">
        <v>#N/A</v>
      </c>
      <c r="D238" s="179"/>
      <c r="E238" s="183" t="s">
        <v>135</v>
      </c>
      <c r="F238" s="184" t="e">
        <v>#N/A</v>
      </c>
    </row>
    <row r="239" spans="1:6" ht="30.75" customHeight="1">
      <c r="B239" s="183" t="s">
        <v>136</v>
      </c>
      <c r="C239" s="185"/>
      <c r="D239" s="179"/>
      <c r="E239" s="183" t="s">
        <v>136</v>
      </c>
      <c r="F239" s="186"/>
    </row>
    <row r="240" spans="1:6" ht="30.75" customHeight="1">
      <c r="B240" s="183" t="s">
        <v>137</v>
      </c>
      <c r="C240" s="185"/>
      <c r="D240" s="179"/>
      <c r="E240" s="183" t="s">
        <v>137</v>
      </c>
      <c r="F240" s="186"/>
    </row>
    <row r="241" spans="2:6" ht="30.75" customHeight="1">
      <c r="B241" s="30"/>
      <c r="C241" s="188"/>
      <c r="D241" s="179"/>
      <c r="E241" s="30"/>
      <c r="F241" s="189"/>
    </row>
  </sheetData>
  <mergeCells count="50">
    <mergeCell ref="B232:C232"/>
    <mergeCell ref="E232:F232"/>
    <mergeCell ref="B202:C202"/>
    <mergeCell ref="E202:F202"/>
    <mergeCell ref="B212:C212"/>
    <mergeCell ref="E212:F212"/>
    <mergeCell ref="B222:C222"/>
    <mergeCell ref="E222:F222"/>
    <mergeCell ref="B172:C172"/>
    <mergeCell ref="E172:F172"/>
    <mergeCell ref="B182:C182"/>
    <mergeCell ref="E182:F182"/>
    <mergeCell ref="B192:C192"/>
    <mergeCell ref="E192:F192"/>
    <mergeCell ref="B142:C142"/>
    <mergeCell ref="E142:F142"/>
    <mergeCell ref="B152:C152"/>
    <mergeCell ref="E152:F152"/>
    <mergeCell ref="B162:C162"/>
    <mergeCell ref="E162:F162"/>
    <mergeCell ref="B112:C112"/>
    <mergeCell ref="E112:F112"/>
    <mergeCell ref="B122:C122"/>
    <mergeCell ref="E122:F122"/>
    <mergeCell ref="B132:C132"/>
    <mergeCell ref="E132:F132"/>
    <mergeCell ref="B82:C82"/>
    <mergeCell ref="E82:F82"/>
    <mergeCell ref="B92:C92"/>
    <mergeCell ref="E92:F92"/>
    <mergeCell ref="B102:C102"/>
    <mergeCell ref="E102:F102"/>
    <mergeCell ref="B52:C52"/>
    <mergeCell ref="E52:F52"/>
    <mergeCell ref="B62:C62"/>
    <mergeCell ref="E62:F62"/>
    <mergeCell ref="B72:C72"/>
    <mergeCell ref="E72:F72"/>
    <mergeCell ref="B22:C22"/>
    <mergeCell ref="E22:F22"/>
    <mergeCell ref="B32:C32"/>
    <mergeCell ref="E32:F32"/>
    <mergeCell ref="B42:C42"/>
    <mergeCell ref="E42:F42"/>
    <mergeCell ref="B1:C1"/>
    <mergeCell ref="E1:F1"/>
    <mergeCell ref="B2:C2"/>
    <mergeCell ref="E2:F2"/>
    <mergeCell ref="B12:C12"/>
    <mergeCell ref="E12:F12"/>
  </mergeCells>
  <conditionalFormatting sqref="C3">
    <cfRule type="expression" dxfId="191" priority="95">
      <formula>C3&lt;&gt;0</formula>
    </cfRule>
    <cfRule type="expression" dxfId="190" priority="96">
      <formula>$C$83&lt;&gt;0</formula>
    </cfRule>
  </conditionalFormatting>
  <conditionalFormatting sqref="F3">
    <cfRule type="expression" dxfId="189" priority="93">
      <formula>F3&lt;&gt;0</formula>
    </cfRule>
    <cfRule type="expression" dxfId="188" priority="94">
      <formula>$C$83&lt;&gt;0</formula>
    </cfRule>
  </conditionalFormatting>
  <conditionalFormatting sqref="C13">
    <cfRule type="expression" dxfId="187" priority="91">
      <formula>C13&lt;&gt;0</formula>
    </cfRule>
    <cfRule type="expression" dxfId="186" priority="92">
      <formula>$C$83&lt;&gt;0</formula>
    </cfRule>
  </conditionalFormatting>
  <conditionalFormatting sqref="F13">
    <cfRule type="expression" dxfId="185" priority="89">
      <formula>F13&lt;&gt;0</formula>
    </cfRule>
    <cfRule type="expression" dxfId="184" priority="90">
      <formula>$C$83&lt;&gt;0</formula>
    </cfRule>
  </conditionalFormatting>
  <conditionalFormatting sqref="C23">
    <cfRule type="expression" dxfId="183" priority="87">
      <formula>C23&lt;&gt;0</formula>
    </cfRule>
    <cfRule type="expression" dxfId="182" priority="88">
      <formula>$C$83&lt;&gt;0</formula>
    </cfRule>
  </conditionalFormatting>
  <conditionalFormatting sqref="F23">
    <cfRule type="expression" dxfId="181" priority="85">
      <formula>F23&lt;&gt;0</formula>
    </cfRule>
    <cfRule type="expression" dxfId="180" priority="86">
      <formula>$C$83&lt;&gt;0</formula>
    </cfRule>
  </conditionalFormatting>
  <conditionalFormatting sqref="C33">
    <cfRule type="expression" dxfId="179" priority="83">
      <formula>C33&lt;&gt;0</formula>
    </cfRule>
    <cfRule type="expression" dxfId="178" priority="84">
      <formula>$C$83&lt;&gt;0</formula>
    </cfRule>
  </conditionalFormatting>
  <conditionalFormatting sqref="F33">
    <cfRule type="expression" dxfId="177" priority="81">
      <formula>F33&lt;&gt;0</formula>
    </cfRule>
    <cfRule type="expression" dxfId="176" priority="82">
      <formula>$C$83&lt;&gt;0</formula>
    </cfRule>
  </conditionalFormatting>
  <conditionalFormatting sqref="C43">
    <cfRule type="expression" dxfId="175" priority="79">
      <formula>C43&lt;&gt;0</formula>
    </cfRule>
    <cfRule type="expression" dxfId="174" priority="80">
      <formula>$C$83&lt;&gt;0</formula>
    </cfRule>
  </conditionalFormatting>
  <conditionalFormatting sqref="F43">
    <cfRule type="expression" dxfId="173" priority="77">
      <formula>F43&lt;&gt;0</formula>
    </cfRule>
    <cfRule type="expression" dxfId="172" priority="78">
      <formula>$C$83&lt;&gt;0</formula>
    </cfRule>
  </conditionalFormatting>
  <conditionalFormatting sqref="C53">
    <cfRule type="expression" dxfId="171" priority="75">
      <formula>C53&lt;&gt;0</formula>
    </cfRule>
    <cfRule type="expression" dxfId="170" priority="76">
      <formula>$C$83&lt;&gt;0</formula>
    </cfRule>
  </conditionalFormatting>
  <conditionalFormatting sqref="F53">
    <cfRule type="expression" dxfId="169" priority="73">
      <formula>F53&lt;&gt;0</formula>
    </cfRule>
    <cfRule type="expression" dxfId="168" priority="74">
      <formula>$C$83&lt;&gt;0</formula>
    </cfRule>
  </conditionalFormatting>
  <conditionalFormatting sqref="C63">
    <cfRule type="expression" dxfId="167" priority="71">
      <formula>C63&lt;&gt;0</formula>
    </cfRule>
    <cfRule type="expression" dxfId="166" priority="72">
      <formula>$C$83&lt;&gt;0</formula>
    </cfRule>
  </conditionalFormatting>
  <conditionalFormatting sqref="F63">
    <cfRule type="expression" dxfId="165" priority="69">
      <formula>F63&lt;&gt;0</formula>
    </cfRule>
    <cfRule type="expression" dxfId="164" priority="70">
      <formula>$C$83&lt;&gt;0</formula>
    </cfRule>
  </conditionalFormatting>
  <conditionalFormatting sqref="C73">
    <cfRule type="expression" dxfId="163" priority="67">
      <formula>C73&lt;&gt;0</formula>
    </cfRule>
    <cfRule type="expression" dxfId="162" priority="68">
      <formula>$C$83&lt;&gt;0</formula>
    </cfRule>
  </conditionalFormatting>
  <conditionalFormatting sqref="F73">
    <cfRule type="expression" dxfId="161" priority="65">
      <formula>F73&lt;&gt;0</formula>
    </cfRule>
    <cfRule type="expression" dxfId="160" priority="66">
      <formula>$C$83&lt;&gt;0</formula>
    </cfRule>
  </conditionalFormatting>
  <conditionalFormatting sqref="C83">
    <cfRule type="expression" dxfId="159" priority="63">
      <formula>C83&lt;&gt;0</formula>
    </cfRule>
    <cfRule type="expression" dxfId="158" priority="64">
      <formula>$C$83&lt;&gt;0</formula>
    </cfRule>
  </conditionalFormatting>
  <conditionalFormatting sqref="F83">
    <cfRule type="expression" dxfId="157" priority="61">
      <formula>F83&lt;&gt;0</formula>
    </cfRule>
    <cfRule type="expression" dxfId="156" priority="62">
      <formula>$C$83&lt;&gt;0</formula>
    </cfRule>
  </conditionalFormatting>
  <conditionalFormatting sqref="C93">
    <cfRule type="expression" dxfId="155" priority="59">
      <formula>C93&lt;&gt;0</formula>
    </cfRule>
    <cfRule type="expression" dxfId="154" priority="60">
      <formula>$C$83&lt;&gt;0</formula>
    </cfRule>
  </conditionalFormatting>
  <conditionalFormatting sqref="F93">
    <cfRule type="expression" dxfId="153" priority="57">
      <formula>F93&lt;&gt;0</formula>
    </cfRule>
    <cfRule type="expression" dxfId="152" priority="58">
      <formula>$C$83&lt;&gt;0</formula>
    </cfRule>
  </conditionalFormatting>
  <conditionalFormatting sqref="C103">
    <cfRule type="expression" dxfId="151" priority="55">
      <formula>C103&lt;&gt;0</formula>
    </cfRule>
    <cfRule type="expression" dxfId="150" priority="56">
      <formula>$C$83&lt;&gt;0</formula>
    </cfRule>
  </conditionalFormatting>
  <conditionalFormatting sqref="F103">
    <cfRule type="expression" dxfId="149" priority="53">
      <formula>F103&lt;&gt;0</formula>
    </cfRule>
    <cfRule type="expression" dxfId="148" priority="54">
      <formula>$C$83&lt;&gt;0</formula>
    </cfRule>
  </conditionalFormatting>
  <conditionalFormatting sqref="C113">
    <cfRule type="expression" dxfId="147" priority="51">
      <formula>C113&lt;&gt;0</formula>
    </cfRule>
    <cfRule type="expression" dxfId="146" priority="52">
      <formula>$C$83&lt;&gt;0</formula>
    </cfRule>
  </conditionalFormatting>
  <conditionalFormatting sqref="F113">
    <cfRule type="expression" dxfId="145" priority="49">
      <formula>F113&lt;&gt;0</formula>
    </cfRule>
    <cfRule type="expression" dxfId="144" priority="50">
      <formula>$C$83&lt;&gt;0</formula>
    </cfRule>
  </conditionalFormatting>
  <conditionalFormatting sqref="C123">
    <cfRule type="expression" dxfId="143" priority="47">
      <formula>C123&lt;&gt;0</formula>
    </cfRule>
    <cfRule type="expression" dxfId="142" priority="48">
      <formula>$C$83&lt;&gt;0</formula>
    </cfRule>
  </conditionalFormatting>
  <conditionalFormatting sqref="F123">
    <cfRule type="expression" dxfId="141" priority="45">
      <formula>F123&lt;&gt;0</formula>
    </cfRule>
    <cfRule type="expression" dxfId="140" priority="46">
      <formula>$C$83&lt;&gt;0</formula>
    </cfRule>
  </conditionalFormatting>
  <conditionalFormatting sqref="C133">
    <cfRule type="expression" dxfId="139" priority="43">
      <formula>C133&lt;&gt;0</formula>
    </cfRule>
    <cfRule type="expression" dxfId="138" priority="44">
      <formula>$C$83&lt;&gt;0</formula>
    </cfRule>
  </conditionalFormatting>
  <conditionalFormatting sqref="F133">
    <cfRule type="expression" dxfId="137" priority="41">
      <formula>F133&lt;&gt;0</formula>
    </cfRule>
    <cfRule type="expression" dxfId="136" priority="42">
      <formula>$C$83&lt;&gt;0</formula>
    </cfRule>
  </conditionalFormatting>
  <conditionalFormatting sqref="C143">
    <cfRule type="expression" dxfId="135" priority="39">
      <formula>C143&lt;&gt;0</formula>
    </cfRule>
    <cfRule type="expression" dxfId="134" priority="40">
      <formula>$C$83&lt;&gt;0</formula>
    </cfRule>
  </conditionalFormatting>
  <conditionalFormatting sqref="F143">
    <cfRule type="expression" dxfId="133" priority="37">
      <formula>F143&lt;&gt;0</formula>
    </cfRule>
    <cfRule type="expression" dxfId="132" priority="38">
      <formula>$C$83&lt;&gt;0</formula>
    </cfRule>
  </conditionalFormatting>
  <conditionalFormatting sqref="C153">
    <cfRule type="expression" dxfId="131" priority="35">
      <formula>C153&lt;&gt;0</formula>
    </cfRule>
    <cfRule type="expression" dxfId="130" priority="36">
      <formula>$C$83&lt;&gt;0</formula>
    </cfRule>
  </conditionalFormatting>
  <conditionalFormatting sqref="F153">
    <cfRule type="expression" dxfId="129" priority="33">
      <formula>F153&lt;&gt;0</formula>
    </cfRule>
    <cfRule type="expression" dxfId="128" priority="34">
      <formula>$C$83&lt;&gt;0</formula>
    </cfRule>
  </conditionalFormatting>
  <conditionalFormatting sqref="C163">
    <cfRule type="expression" dxfId="127" priority="31">
      <formula>C163&lt;&gt;0</formula>
    </cfRule>
    <cfRule type="expression" dxfId="126" priority="32">
      <formula>$C$83&lt;&gt;0</formula>
    </cfRule>
  </conditionalFormatting>
  <conditionalFormatting sqref="F163">
    <cfRule type="expression" dxfId="125" priority="29">
      <formula>F163&lt;&gt;0</formula>
    </cfRule>
    <cfRule type="expression" dxfId="124" priority="30">
      <formula>$C$83&lt;&gt;0</formula>
    </cfRule>
  </conditionalFormatting>
  <conditionalFormatting sqref="C173">
    <cfRule type="expression" dxfId="123" priority="27">
      <formula>C173&lt;&gt;0</formula>
    </cfRule>
    <cfRule type="expression" dxfId="122" priority="28">
      <formula>$C$83&lt;&gt;0</formula>
    </cfRule>
  </conditionalFormatting>
  <conditionalFormatting sqref="F173">
    <cfRule type="expression" dxfId="121" priority="25">
      <formula>F173&lt;&gt;0</formula>
    </cfRule>
    <cfRule type="expression" dxfId="120" priority="26">
      <formula>$C$83&lt;&gt;0</formula>
    </cfRule>
  </conditionalFormatting>
  <conditionalFormatting sqref="C183">
    <cfRule type="expression" dxfId="119" priority="23">
      <formula>C183&lt;&gt;0</formula>
    </cfRule>
    <cfRule type="expression" dxfId="118" priority="24">
      <formula>$C$83&lt;&gt;0</formula>
    </cfRule>
  </conditionalFormatting>
  <conditionalFormatting sqref="F183">
    <cfRule type="expression" dxfId="117" priority="21">
      <formula>F183&lt;&gt;0</formula>
    </cfRule>
    <cfRule type="expression" dxfId="116" priority="22">
      <formula>$C$83&lt;&gt;0</formula>
    </cfRule>
  </conditionalFormatting>
  <conditionalFormatting sqref="C193">
    <cfRule type="expression" dxfId="115" priority="19">
      <formula>C193&lt;&gt;0</formula>
    </cfRule>
    <cfRule type="expression" dxfId="114" priority="20">
      <formula>$C$83&lt;&gt;0</formula>
    </cfRule>
  </conditionalFormatting>
  <conditionalFormatting sqref="F193">
    <cfRule type="expression" dxfId="113" priority="17">
      <formula>F193&lt;&gt;0</formula>
    </cfRule>
    <cfRule type="expression" dxfId="112" priority="18">
      <formula>$C$83&lt;&gt;0</formula>
    </cfRule>
  </conditionalFormatting>
  <conditionalFormatting sqref="C203">
    <cfRule type="expression" dxfId="111" priority="15">
      <formula>C203&lt;&gt;0</formula>
    </cfRule>
    <cfRule type="expression" dxfId="110" priority="16">
      <formula>$C$83&lt;&gt;0</formula>
    </cfRule>
  </conditionalFormatting>
  <conditionalFormatting sqref="F203">
    <cfRule type="expression" dxfId="109" priority="13">
      <formula>F203&lt;&gt;0</formula>
    </cfRule>
    <cfRule type="expression" dxfId="108" priority="14">
      <formula>$C$83&lt;&gt;0</formula>
    </cfRule>
  </conditionalFormatting>
  <conditionalFormatting sqref="C213">
    <cfRule type="expression" dxfId="107" priority="11">
      <formula>C213&lt;&gt;0</formula>
    </cfRule>
    <cfRule type="expression" dxfId="106" priority="12">
      <formula>$C$83&lt;&gt;0</formula>
    </cfRule>
  </conditionalFormatting>
  <conditionalFormatting sqref="F213">
    <cfRule type="expression" dxfId="105" priority="9">
      <formula>F213&lt;&gt;0</formula>
    </cfRule>
    <cfRule type="expression" dxfId="104" priority="10">
      <formula>$C$83&lt;&gt;0</formula>
    </cfRule>
  </conditionalFormatting>
  <conditionalFormatting sqref="C223">
    <cfRule type="expression" dxfId="103" priority="7">
      <formula>C223&lt;&gt;0</formula>
    </cfRule>
    <cfRule type="expression" dxfId="102" priority="8">
      <formula>$C$83&lt;&gt;0</formula>
    </cfRule>
  </conditionalFormatting>
  <conditionalFormatting sqref="F223">
    <cfRule type="expression" dxfId="101" priority="5">
      <formula>F223&lt;&gt;0</formula>
    </cfRule>
    <cfRule type="expression" dxfId="100" priority="6">
      <formula>$C$83&lt;&gt;0</formula>
    </cfRule>
  </conditionalFormatting>
  <conditionalFormatting sqref="C233">
    <cfRule type="expression" dxfId="99" priority="3">
      <formula>C233&lt;&gt;0</formula>
    </cfRule>
    <cfRule type="expression" dxfId="98" priority="4">
      <formula>$C$83&lt;&gt;0</formula>
    </cfRule>
  </conditionalFormatting>
  <conditionalFormatting sqref="F233">
    <cfRule type="expression" dxfId="97" priority="1">
      <formula>F233&lt;&gt;0</formula>
    </cfRule>
    <cfRule type="expression" dxfId="96" priority="2">
      <formula>$C$83&lt;&gt;0</formula>
    </cfRule>
  </conditionalFormatting>
  <pageMargins left="0.34" right="0.22" top="0.4" bottom="0.24" header="0.3" footer="0.3"/>
  <pageSetup paperSize="9" scale="93" orientation="portrait" r:id="rId1"/>
  <colBreaks count="1" manualBreakCount="1">
    <brk id="6" max="1048575" man="1"/>
  </colBreaks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3"/>
  <dimension ref="A1:H241"/>
  <sheetViews>
    <sheetView view="pageBreakPreview" zoomScale="85" zoomScaleNormal="100" zoomScaleSheetLayoutView="85" workbookViewId="0">
      <selection activeCell="M16" sqref="M16"/>
    </sheetView>
  </sheetViews>
  <sheetFormatPr defaultColWidth="9.125" defaultRowHeight="25.5"/>
  <cols>
    <col min="1" max="1" width="9.125" style="8"/>
    <col min="2" max="2" width="16.75" style="62" customWidth="1"/>
    <col min="3" max="3" width="30.25" style="187" customWidth="1"/>
    <col min="4" max="4" width="9.125" style="12"/>
    <col min="5" max="5" width="16.75" style="62" customWidth="1"/>
    <col min="6" max="6" width="30.25" style="187" customWidth="1"/>
    <col min="7" max="7" width="9.125" style="12"/>
    <col min="8" max="8" width="18.75" style="12" customWidth="1"/>
    <col min="9" max="16384" width="9.125" style="12"/>
  </cols>
  <sheetData>
    <row r="1" spans="1:8" ht="18">
      <c r="B1" s="572" t="s">
        <v>126</v>
      </c>
      <c r="C1" s="572"/>
      <c r="D1" s="179"/>
      <c r="E1" s="572"/>
      <c r="F1" s="572"/>
    </row>
    <row r="2" spans="1:8" ht="30.75" customHeight="1">
      <c r="A2" s="180" t="s">
        <v>70</v>
      </c>
      <c r="B2" s="573" t="s">
        <v>127</v>
      </c>
      <c r="C2" s="573"/>
      <c r="D2" s="181"/>
      <c r="E2" s="573" t="s">
        <v>127</v>
      </c>
      <c r="F2" s="573"/>
      <c r="G2" s="12" t="s">
        <v>128</v>
      </c>
      <c r="H2" s="12" t="s">
        <v>129</v>
      </c>
    </row>
    <row r="3" spans="1:8" ht="30.75" customHeight="1">
      <c r="A3" s="182">
        <v>1</v>
      </c>
      <c r="B3" s="183" t="s">
        <v>130</v>
      </c>
      <c r="C3" s="184" t="e">
        <f>+VLOOKUP(A3,Table19[],2,0)</f>
        <v>#N/A</v>
      </c>
      <c r="D3" s="179">
        <f>1+A3</f>
        <v>2</v>
      </c>
      <c r="E3" s="183" t="s">
        <v>130</v>
      </c>
      <c r="F3" s="184" t="e">
        <f>+VLOOKUP(D3,Table19[],2,0)</f>
        <v>#N/A</v>
      </c>
      <c r="G3" s="12" t="b">
        <f>IF(Table19[[#This Row],[Copy WO]]&gt;0,MAX($G$2:$G2)+1)</f>
        <v>0</v>
      </c>
      <c r="H3" s="12">
        <f>+Table1[[#This Row],[Copy WO]]</f>
        <v>0</v>
      </c>
    </row>
    <row r="4" spans="1:8" ht="30.75" customHeight="1">
      <c r="B4" s="183" t="s">
        <v>131</v>
      </c>
      <c r="C4" s="184" t="s">
        <v>208</v>
      </c>
      <c r="D4" s="179"/>
      <c r="E4" s="183" t="s">
        <v>131</v>
      </c>
      <c r="F4" s="184" t="s">
        <v>208</v>
      </c>
      <c r="G4" s="12" t="b">
        <f>IF(Table19[[#This Row],[Copy WO]]&gt;0,MAX($G$2:$G3)+1)</f>
        <v>0</v>
      </c>
      <c r="H4" s="12">
        <f>+Table1[[#This Row],[Copy WO]]</f>
        <v>0</v>
      </c>
    </row>
    <row r="5" spans="1:8" ht="30.75" customHeight="1">
      <c r="B5" s="183" t="s">
        <v>132</v>
      </c>
      <c r="C5" s="184" t="e">
        <v>#N/A</v>
      </c>
      <c r="D5" s="179"/>
      <c r="E5" s="183" t="s">
        <v>132</v>
      </c>
      <c r="F5" s="184" t="e">
        <v>#N/A</v>
      </c>
      <c r="G5" s="12" t="b">
        <f>IF(Table19[[#This Row],[Copy WO]]&gt;0,MAX($G$2:$G4)+1)</f>
        <v>0</v>
      </c>
      <c r="H5" s="12">
        <f>+Table1[[#This Row],[Copy WO]]</f>
        <v>0</v>
      </c>
    </row>
    <row r="6" spans="1:8" ht="30.75" customHeight="1">
      <c r="B6" s="183" t="s">
        <v>133</v>
      </c>
      <c r="C6" s="184" t="e">
        <v>#N/A</v>
      </c>
      <c r="D6" s="179"/>
      <c r="E6" s="183" t="s">
        <v>133</v>
      </c>
      <c r="F6" s="184" t="e">
        <v>#N/A</v>
      </c>
      <c r="G6" s="12" t="b">
        <f>IF(Table19[[#This Row],[Copy WO]]&gt;0,MAX($G$2:$G5)+1)</f>
        <v>0</v>
      </c>
      <c r="H6" s="12">
        <f>+Table1[[#This Row],[Copy WO]]</f>
        <v>0</v>
      </c>
    </row>
    <row r="7" spans="1:8" ht="30.75" customHeight="1">
      <c r="B7" s="183" t="s">
        <v>134</v>
      </c>
      <c r="C7" s="184" t="s">
        <v>209</v>
      </c>
      <c r="D7" s="179"/>
      <c r="E7" s="183" t="s">
        <v>134</v>
      </c>
      <c r="F7" s="184" t="s">
        <v>209</v>
      </c>
      <c r="G7" s="12" t="b">
        <f>IF(Table19[[#This Row],[Copy WO]]&gt;0,MAX($G$2:$G6)+1)</f>
        <v>0</v>
      </c>
      <c r="H7" s="12">
        <f>+Table1[[#This Row],[Copy WO]]</f>
        <v>0</v>
      </c>
    </row>
    <row r="8" spans="1:8" ht="30.75" customHeight="1">
      <c r="B8" s="183" t="s">
        <v>135</v>
      </c>
      <c r="C8" s="184" t="e">
        <v>#N/A</v>
      </c>
      <c r="D8" s="179"/>
      <c r="E8" s="183" t="s">
        <v>135</v>
      </c>
      <c r="F8" s="184" t="e">
        <v>#N/A</v>
      </c>
      <c r="G8" s="12" t="b">
        <f>IF(Table19[[#This Row],[Copy WO]]&gt;0,MAX($G$2:$G7)+1)</f>
        <v>0</v>
      </c>
      <c r="H8" s="12">
        <f>+Table1[[#This Row],[Copy WO]]</f>
        <v>0</v>
      </c>
    </row>
    <row r="9" spans="1:8" ht="30.75" customHeight="1">
      <c r="B9" s="183" t="s">
        <v>136</v>
      </c>
      <c r="C9" s="185"/>
      <c r="D9" s="179"/>
      <c r="E9" s="183" t="s">
        <v>136</v>
      </c>
      <c r="F9" s="186"/>
      <c r="G9" s="12" t="b">
        <f>IF(Table19[[#This Row],[Copy WO]]&gt;0,MAX($G$2:$G8)+1)</f>
        <v>0</v>
      </c>
      <c r="H9" s="12">
        <f>+Table1[[#This Row],[Copy WO]]</f>
        <v>0</v>
      </c>
    </row>
    <row r="10" spans="1:8" ht="30.75" customHeight="1">
      <c r="B10" s="183" t="s">
        <v>137</v>
      </c>
      <c r="C10" s="185"/>
      <c r="D10" s="179"/>
      <c r="E10" s="183" t="s">
        <v>137</v>
      </c>
      <c r="F10" s="186"/>
      <c r="G10" s="12" t="b">
        <f>IF(Table19[[#This Row],[Copy WO]]&gt;0,MAX($G$2:$G9)+1)</f>
        <v>0</v>
      </c>
      <c r="H10" s="12">
        <f>+Table1[[#This Row],[Copy WO]]</f>
        <v>0</v>
      </c>
    </row>
    <row r="11" spans="1:8" ht="21" customHeight="1">
      <c r="G11" s="12" t="b">
        <f>IF(Table19[[#This Row],[Copy WO]]&gt;0,MAX($G$2:$G10)+1)</f>
        <v>0</v>
      </c>
      <c r="H11" s="12">
        <f>+Table1[[#This Row],[Copy WO]]</f>
        <v>0</v>
      </c>
    </row>
    <row r="12" spans="1:8" ht="30.75" customHeight="1">
      <c r="B12" s="573" t="s">
        <v>127</v>
      </c>
      <c r="C12" s="573"/>
      <c r="D12" s="181"/>
      <c r="E12" s="573" t="s">
        <v>127</v>
      </c>
      <c r="F12" s="573"/>
      <c r="G12" s="12" t="b">
        <f>IF(Table19[[#This Row],[Copy WO]]&gt;0,MAX($G$2:$G11)+1)</f>
        <v>0</v>
      </c>
      <c r="H12" s="12">
        <f>+Table1[[#This Row],[Copy WO]]</f>
        <v>0</v>
      </c>
    </row>
    <row r="13" spans="1:8" ht="30.75" customHeight="1">
      <c r="A13" s="182">
        <f>1+D3</f>
        <v>3</v>
      </c>
      <c r="B13" s="183" t="s">
        <v>130</v>
      </c>
      <c r="C13" s="184" t="e">
        <f>+VLOOKUP(A13,Table19[],2,0)</f>
        <v>#N/A</v>
      </c>
      <c r="D13" s="179">
        <f>1+A13</f>
        <v>4</v>
      </c>
      <c r="E13" s="183" t="s">
        <v>130</v>
      </c>
      <c r="F13" s="184" t="e">
        <f>+VLOOKUP(D13,Table19[],2,0)</f>
        <v>#N/A</v>
      </c>
      <c r="G13" s="12" t="b">
        <f>IF(Table19[[#This Row],[Copy WO]]&gt;0,MAX($G$2:$G12)+1)</f>
        <v>0</v>
      </c>
      <c r="H13" s="12">
        <f>+Table1[[#This Row],[Copy WO]]</f>
        <v>0</v>
      </c>
    </row>
    <row r="14" spans="1:8" ht="30.75" customHeight="1">
      <c r="B14" s="183" t="s">
        <v>131</v>
      </c>
      <c r="C14" s="184" t="s">
        <v>208</v>
      </c>
      <c r="D14" s="179"/>
      <c r="E14" s="183" t="s">
        <v>131</v>
      </c>
      <c r="F14" s="184" t="s">
        <v>208</v>
      </c>
      <c r="G14" s="12" t="b">
        <f>IF(Table19[[#This Row],[Copy WO]]&gt;0,MAX($G$2:$G13)+1)</f>
        <v>0</v>
      </c>
      <c r="H14" s="12">
        <f>+Table1[[#This Row],[Copy WO]]</f>
        <v>0</v>
      </c>
    </row>
    <row r="15" spans="1:8" ht="30.75" customHeight="1">
      <c r="B15" s="183" t="s">
        <v>132</v>
      </c>
      <c r="C15" s="184" t="e">
        <v>#N/A</v>
      </c>
      <c r="D15" s="179"/>
      <c r="E15" s="183" t="s">
        <v>132</v>
      </c>
      <c r="F15" s="184" t="e">
        <v>#N/A</v>
      </c>
      <c r="G15" s="12" t="b">
        <f>IF(Table19[[#This Row],[Copy WO]]&gt;0,MAX($G$2:$G14)+1)</f>
        <v>0</v>
      </c>
      <c r="H15" s="12">
        <f>+Table1[[#This Row],[Copy WO]]</f>
        <v>0</v>
      </c>
    </row>
    <row r="16" spans="1:8" ht="30.75" customHeight="1">
      <c r="B16" s="183" t="s">
        <v>133</v>
      </c>
      <c r="C16" s="184" t="e">
        <v>#N/A</v>
      </c>
      <c r="D16" s="179"/>
      <c r="E16" s="183" t="s">
        <v>133</v>
      </c>
      <c r="F16" s="184" t="e">
        <v>#N/A</v>
      </c>
      <c r="G16" s="12" t="b">
        <f>IF(Table19[[#This Row],[Copy WO]]&gt;0,MAX($G$2:$G15)+1)</f>
        <v>0</v>
      </c>
      <c r="H16" s="12">
        <f>+Table1[[#This Row],[Copy WO]]</f>
        <v>0</v>
      </c>
    </row>
    <row r="17" spans="1:8" ht="30.75" customHeight="1">
      <c r="B17" s="183" t="s">
        <v>134</v>
      </c>
      <c r="C17" s="184" t="s">
        <v>209</v>
      </c>
      <c r="D17" s="179"/>
      <c r="E17" s="183" t="s">
        <v>134</v>
      </c>
      <c r="F17" s="184" t="s">
        <v>209</v>
      </c>
      <c r="G17" s="12" t="b">
        <f>IF(Table19[[#This Row],[Copy WO]]&gt;0,MAX($G$2:$G16)+1)</f>
        <v>0</v>
      </c>
      <c r="H17" s="12">
        <f>+Table1[[#This Row],[Copy WO]]</f>
        <v>0</v>
      </c>
    </row>
    <row r="18" spans="1:8" ht="30.75" customHeight="1">
      <c r="B18" s="183" t="s">
        <v>135</v>
      </c>
      <c r="C18" s="184" t="e">
        <v>#N/A</v>
      </c>
      <c r="D18" s="179"/>
      <c r="E18" s="183" t="s">
        <v>135</v>
      </c>
      <c r="F18" s="184" t="e">
        <v>#N/A</v>
      </c>
    </row>
    <row r="19" spans="1:8" ht="30.75" customHeight="1">
      <c r="B19" s="183" t="s">
        <v>136</v>
      </c>
      <c r="C19" s="185"/>
      <c r="D19" s="179"/>
      <c r="E19" s="183" t="s">
        <v>136</v>
      </c>
      <c r="F19" s="186"/>
    </row>
    <row r="20" spans="1:8" ht="30.75" customHeight="1">
      <c r="B20" s="183" t="s">
        <v>137</v>
      </c>
      <c r="C20" s="185"/>
      <c r="D20" s="179"/>
      <c r="E20" s="183" t="s">
        <v>137</v>
      </c>
      <c r="F20" s="186"/>
    </row>
    <row r="21" spans="1:8" ht="21.75" customHeight="1"/>
    <row r="22" spans="1:8" ht="30.75" customHeight="1">
      <c r="B22" s="574" t="s">
        <v>127</v>
      </c>
      <c r="C22" s="575"/>
      <c r="D22" s="181"/>
      <c r="E22" s="573" t="s">
        <v>127</v>
      </c>
      <c r="F22" s="573"/>
    </row>
    <row r="23" spans="1:8" ht="30.75" customHeight="1">
      <c r="A23" s="182">
        <f>1+D13</f>
        <v>5</v>
      </c>
      <c r="B23" s="183" t="s">
        <v>130</v>
      </c>
      <c r="C23" s="184" t="e">
        <f>+VLOOKUP(A23,Table19[],2,0)</f>
        <v>#N/A</v>
      </c>
      <c r="D23" s="179">
        <f>1+A23</f>
        <v>6</v>
      </c>
      <c r="E23" s="183" t="s">
        <v>130</v>
      </c>
      <c r="F23" s="184" t="e">
        <f>+VLOOKUP(D23,Table19[],2,0)</f>
        <v>#N/A</v>
      </c>
    </row>
    <row r="24" spans="1:8" ht="30.75" customHeight="1">
      <c r="B24" s="183" t="s">
        <v>131</v>
      </c>
      <c r="C24" s="184" t="s">
        <v>208</v>
      </c>
      <c r="D24" s="179"/>
      <c r="E24" s="183" t="s">
        <v>131</v>
      </c>
      <c r="F24" s="184" t="s">
        <v>208</v>
      </c>
    </row>
    <row r="25" spans="1:8" ht="30.75" customHeight="1">
      <c r="B25" s="183" t="s">
        <v>132</v>
      </c>
      <c r="C25" s="184" t="e">
        <v>#N/A</v>
      </c>
      <c r="D25" s="179"/>
      <c r="E25" s="183" t="s">
        <v>132</v>
      </c>
      <c r="F25" s="184" t="e">
        <v>#N/A</v>
      </c>
    </row>
    <row r="26" spans="1:8" ht="30.75" customHeight="1">
      <c r="B26" s="183" t="s">
        <v>133</v>
      </c>
      <c r="C26" s="184" t="e">
        <v>#N/A</v>
      </c>
      <c r="D26" s="179"/>
      <c r="E26" s="183" t="s">
        <v>133</v>
      </c>
      <c r="F26" s="184" t="e">
        <v>#N/A</v>
      </c>
    </row>
    <row r="27" spans="1:8" ht="30.75" customHeight="1">
      <c r="B27" s="183" t="s">
        <v>134</v>
      </c>
      <c r="C27" s="184" t="s">
        <v>209</v>
      </c>
      <c r="D27" s="179"/>
      <c r="E27" s="183" t="s">
        <v>134</v>
      </c>
      <c r="F27" s="184" t="s">
        <v>209</v>
      </c>
    </row>
    <row r="28" spans="1:8" ht="30.75" customHeight="1">
      <c r="B28" s="183" t="s">
        <v>135</v>
      </c>
      <c r="C28" s="184" t="e">
        <v>#N/A</v>
      </c>
      <c r="D28" s="179"/>
      <c r="E28" s="183" t="s">
        <v>135</v>
      </c>
      <c r="F28" s="184" t="e">
        <v>#N/A</v>
      </c>
    </row>
    <row r="29" spans="1:8" ht="30.75" customHeight="1">
      <c r="B29" s="183" t="s">
        <v>136</v>
      </c>
      <c r="C29" s="185"/>
      <c r="D29" s="179"/>
      <c r="E29" s="183" t="s">
        <v>136</v>
      </c>
      <c r="F29" s="186"/>
    </row>
    <row r="30" spans="1:8" ht="30.75" customHeight="1">
      <c r="B30" s="183" t="s">
        <v>137</v>
      </c>
      <c r="C30" s="185"/>
      <c r="D30" s="179"/>
      <c r="E30" s="183" t="s">
        <v>137</v>
      </c>
      <c r="F30" s="186"/>
    </row>
    <row r="31" spans="1:8" ht="10.5" customHeight="1"/>
    <row r="32" spans="1:8" ht="30.75" customHeight="1">
      <c r="B32" s="573" t="s">
        <v>127</v>
      </c>
      <c r="C32" s="573"/>
      <c r="D32" s="181"/>
      <c r="E32" s="573" t="s">
        <v>127</v>
      </c>
      <c r="F32" s="573"/>
    </row>
    <row r="33" spans="1:6" ht="30.75" customHeight="1">
      <c r="A33" s="182">
        <f>1+D23</f>
        <v>7</v>
      </c>
      <c r="B33" s="183" t="s">
        <v>130</v>
      </c>
      <c r="C33" s="184" t="e">
        <f>+VLOOKUP(A33,Table19[],2,0)</f>
        <v>#N/A</v>
      </c>
      <c r="D33" s="179">
        <f>1+A33</f>
        <v>8</v>
      </c>
      <c r="E33" s="183" t="s">
        <v>130</v>
      </c>
      <c r="F33" s="184" t="e">
        <f>+VLOOKUP(D33,Table19[],2,0)</f>
        <v>#N/A</v>
      </c>
    </row>
    <row r="34" spans="1:6" ht="30.75" customHeight="1">
      <c r="B34" s="183" t="s">
        <v>131</v>
      </c>
      <c r="C34" s="184" t="s">
        <v>208</v>
      </c>
      <c r="D34" s="179"/>
      <c r="E34" s="183" t="s">
        <v>131</v>
      </c>
      <c r="F34" s="184" t="s">
        <v>208</v>
      </c>
    </row>
    <row r="35" spans="1:6" ht="30.75" customHeight="1">
      <c r="B35" s="183" t="s">
        <v>132</v>
      </c>
      <c r="C35" s="184" t="e">
        <v>#N/A</v>
      </c>
      <c r="D35" s="179"/>
      <c r="E35" s="183" t="s">
        <v>132</v>
      </c>
      <c r="F35" s="184" t="e">
        <v>#N/A</v>
      </c>
    </row>
    <row r="36" spans="1:6" ht="30.75" customHeight="1">
      <c r="B36" s="183" t="s">
        <v>133</v>
      </c>
      <c r="C36" s="184" t="e">
        <v>#N/A</v>
      </c>
      <c r="D36" s="179"/>
      <c r="E36" s="183" t="s">
        <v>133</v>
      </c>
      <c r="F36" s="184" t="e">
        <v>#N/A</v>
      </c>
    </row>
    <row r="37" spans="1:6" ht="30.75" customHeight="1">
      <c r="B37" s="183" t="s">
        <v>134</v>
      </c>
      <c r="C37" s="184" t="s">
        <v>209</v>
      </c>
      <c r="D37" s="179"/>
      <c r="E37" s="183" t="s">
        <v>134</v>
      </c>
      <c r="F37" s="184" t="s">
        <v>209</v>
      </c>
    </row>
    <row r="38" spans="1:6" ht="30.75" customHeight="1">
      <c r="B38" s="183" t="s">
        <v>135</v>
      </c>
      <c r="C38" s="184" t="e">
        <v>#N/A</v>
      </c>
      <c r="D38" s="179"/>
      <c r="E38" s="183" t="s">
        <v>135</v>
      </c>
      <c r="F38" s="184" t="e">
        <v>#N/A</v>
      </c>
    </row>
    <row r="39" spans="1:6" ht="30.75" customHeight="1">
      <c r="B39" s="183" t="s">
        <v>136</v>
      </c>
      <c r="C39" s="185"/>
      <c r="D39" s="179"/>
      <c r="E39" s="183" t="s">
        <v>136</v>
      </c>
      <c r="F39" s="186"/>
    </row>
    <row r="40" spans="1:6" ht="30.75" customHeight="1">
      <c r="B40" s="183" t="s">
        <v>137</v>
      </c>
      <c r="C40" s="185"/>
      <c r="D40" s="179"/>
      <c r="E40" s="183" t="s">
        <v>137</v>
      </c>
      <c r="F40" s="186"/>
    </row>
    <row r="41" spans="1:6" ht="17.25" customHeight="1"/>
    <row r="42" spans="1:6" ht="30.75" customHeight="1">
      <c r="B42" s="574" t="s">
        <v>127</v>
      </c>
      <c r="C42" s="575"/>
      <c r="D42" s="181"/>
      <c r="E42" s="573" t="s">
        <v>127</v>
      </c>
      <c r="F42" s="573"/>
    </row>
    <row r="43" spans="1:6" ht="30.75" customHeight="1">
      <c r="A43" s="182">
        <f>1+D33</f>
        <v>9</v>
      </c>
      <c r="B43" s="183" t="s">
        <v>130</v>
      </c>
      <c r="C43" s="184" t="e">
        <f>+VLOOKUP(A43,Table19[],2,0)</f>
        <v>#N/A</v>
      </c>
      <c r="D43" s="179">
        <f>1+A43</f>
        <v>10</v>
      </c>
      <c r="E43" s="183" t="s">
        <v>130</v>
      </c>
      <c r="F43" s="184" t="e">
        <f>+VLOOKUP(D43,Table19[],2,0)</f>
        <v>#N/A</v>
      </c>
    </row>
    <row r="44" spans="1:6" ht="30.75" customHeight="1">
      <c r="B44" s="183" t="s">
        <v>131</v>
      </c>
      <c r="C44" s="184" t="s">
        <v>208</v>
      </c>
      <c r="D44" s="179"/>
      <c r="E44" s="183" t="s">
        <v>131</v>
      </c>
      <c r="F44" s="184" t="s">
        <v>208</v>
      </c>
    </row>
    <row r="45" spans="1:6" ht="30.75" customHeight="1">
      <c r="B45" s="183" t="s">
        <v>132</v>
      </c>
      <c r="C45" s="184" t="e">
        <v>#N/A</v>
      </c>
      <c r="D45" s="179"/>
      <c r="E45" s="183" t="s">
        <v>132</v>
      </c>
      <c r="F45" s="184" t="e">
        <v>#N/A</v>
      </c>
    </row>
    <row r="46" spans="1:6" ht="30.75" customHeight="1">
      <c r="B46" s="183" t="s">
        <v>133</v>
      </c>
      <c r="C46" s="184" t="e">
        <v>#N/A</v>
      </c>
      <c r="D46" s="179"/>
      <c r="E46" s="183" t="s">
        <v>133</v>
      </c>
      <c r="F46" s="184" t="e">
        <v>#N/A</v>
      </c>
    </row>
    <row r="47" spans="1:6" ht="30.75" customHeight="1">
      <c r="B47" s="183" t="s">
        <v>134</v>
      </c>
      <c r="C47" s="184" t="s">
        <v>209</v>
      </c>
      <c r="D47" s="179"/>
      <c r="E47" s="183" t="s">
        <v>134</v>
      </c>
      <c r="F47" s="184" t="s">
        <v>209</v>
      </c>
    </row>
    <row r="48" spans="1:6" ht="30.75" customHeight="1">
      <c r="B48" s="183" t="s">
        <v>135</v>
      </c>
      <c r="C48" s="184" t="e">
        <v>#N/A</v>
      </c>
      <c r="D48" s="179"/>
      <c r="E48" s="183" t="s">
        <v>135</v>
      </c>
      <c r="F48" s="184" t="e">
        <v>#N/A</v>
      </c>
    </row>
    <row r="49" spans="1:6" ht="30.75" customHeight="1">
      <c r="B49" s="183" t="s">
        <v>136</v>
      </c>
      <c r="C49" s="185"/>
      <c r="D49" s="179"/>
      <c r="E49" s="183" t="s">
        <v>136</v>
      </c>
      <c r="F49" s="186"/>
    </row>
    <row r="50" spans="1:6" ht="30.75" customHeight="1">
      <c r="B50" s="183" t="s">
        <v>137</v>
      </c>
      <c r="C50" s="185"/>
      <c r="D50" s="179"/>
      <c r="E50" s="183" t="s">
        <v>137</v>
      </c>
      <c r="F50" s="186"/>
    </row>
    <row r="51" spans="1:6" ht="21.75" customHeight="1"/>
    <row r="52" spans="1:6" ht="30.75" customHeight="1">
      <c r="B52" s="573" t="s">
        <v>127</v>
      </c>
      <c r="C52" s="573"/>
      <c r="D52" s="181"/>
      <c r="E52" s="573" t="s">
        <v>127</v>
      </c>
      <c r="F52" s="573"/>
    </row>
    <row r="53" spans="1:6" ht="30.75" customHeight="1">
      <c r="A53" s="182">
        <f>1+D43</f>
        <v>11</v>
      </c>
      <c r="B53" s="183" t="s">
        <v>130</v>
      </c>
      <c r="C53" s="184" t="e">
        <f>+VLOOKUP(A53,Table19[],2,0)</f>
        <v>#N/A</v>
      </c>
      <c r="D53" s="179">
        <f>1+A53</f>
        <v>12</v>
      </c>
      <c r="E53" s="183" t="s">
        <v>130</v>
      </c>
      <c r="F53" s="184" t="e">
        <f>+VLOOKUP(D53,Table19[],2,0)</f>
        <v>#N/A</v>
      </c>
    </row>
    <row r="54" spans="1:6" ht="30.75" customHeight="1">
      <c r="B54" s="183" t="s">
        <v>131</v>
      </c>
      <c r="C54" s="184" t="s">
        <v>208</v>
      </c>
      <c r="D54" s="179"/>
      <c r="E54" s="183" t="s">
        <v>131</v>
      </c>
      <c r="F54" s="184" t="s">
        <v>208</v>
      </c>
    </row>
    <row r="55" spans="1:6" ht="30.75" customHeight="1">
      <c r="B55" s="183" t="s">
        <v>132</v>
      </c>
      <c r="C55" s="184" t="e">
        <v>#N/A</v>
      </c>
      <c r="D55" s="179"/>
      <c r="E55" s="183" t="s">
        <v>132</v>
      </c>
      <c r="F55" s="184" t="e">
        <v>#N/A</v>
      </c>
    </row>
    <row r="56" spans="1:6" ht="30.75" customHeight="1">
      <c r="B56" s="183" t="s">
        <v>133</v>
      </c>
      <c r="C56" s="184" t="e">
        <v>#N/A</v>
      </c>
      <c r="D56" s="179"/>
      <c r="E56" s="183" t="s">
        <v>133</v>
      </c>
      <c r="F56" s="184" t="e">
        <v>#N/A</v>
      </c>
    </row>
    <row r="57" spans="1:6" ht="30.75" customHeight="1">
      <c r="B57" s="183" t="s">
        <v>134</v>
      </c>
      <c r="C57" s="184" t="s">
        <v>209</v>
      </c>
      <c r="D57" s="179"/>
      <c r="E57" s="183" t="s">
        <v>134</v>
      </c>
      <c r="F57" s="184" t="s">
        <v>209</v>
      </c>
    </row>
    <row r="58" spans="1:6" ht="30.75" customHeight="1">
      <c r="B58" s="183" t="s">
        <v>135</v>
      </c>
      <c r="C58" s="184" t="e">
        <v>#N/A</v>
      </c>
      <c r="D58" s="179"/>
      <c r="E58" s="183" t="s">
        <v>135</v>
      </c>
      <c r="F58" s="184" t="e">
        <v>#N/A</v>
      </c>
    </row>
    <row r="59" spans="1:6" ht="30.75" customHeight="1">
      <c r="B59" s="183" t="s">
        <v>136</v>
      </c>
      <c r="C59" s="185"/>
      <c r="D59" s="179"/>
      <c r="E59" s="183" t="s">
        <v>136</v>
      </c>
      <c r="F59" s="186"/>
    </row>
    <row r="60" spans="1:6" ht="30.75" customHeight="1">
      <c r="B60" s="183" t="s">
        <v>137</v>
      </c>
      <c r="C60" s="185"/>
      <c r="D60" s="179"/>
      <c r="E60" s="183" t="s">
        <v>137</v>
      </c>
      <c r="F60" s="186"/>
    </row>
    <row r="61" spans="1:6" ht="9.75" customHeight="1"/>
    <row r="62" spans="1:6" ht="30.75" customHeight="1">
      <c r="B62" s="574" t="s">
        <v>127</v>
      </c>
      <c r="C62" s="575"/>
      <c r="D62" s="181"/>
      <c r="E62" s="573" t="s">
        <v>127</v>
      </c>
      <c r="F62" s="573"/>
    </row>
    <row r="63" spans="1:6" ht="30.75" customHeight="1">
      <c r="A63" s="182">
        <f>1+D53</f>
        <v>13</v>
      </c>
      <c r="B63" s="183" t="s">
        <v>130</v>
      </c>
      <c r="C63" s="184" t="e">
        <f>+VLOOKUP(A63,Table19[],2,0)</f>
        <v>#N/A</v>
      </c>
      <c r="D63" s="179">
        <f>1+A63</f>
        <v>14</v>
      </c>
      <c r="E63" s="183" t="s">
        <v>130</v>
      </c>
      <c r="F63" s="184" t="e">
        <f>+VLOOKUP(D63,Table19[],2,0)</f>
        <v>#N/A</v>
      </c>
    </row>
    <row r="64" spans="1:6" ht="30.75" customHeight="1">
      <c r="B64" s="183" t="s">
        <v>131</v>
      </c>
      <c r="C64" s="184" t="s">
        <v>208</v>
      </c>
      <c r="D64" s="179"/>
      <c r="E64" s="183" t="s">
        <v>131</v>
      </c>
      <c r="F64" s="184" t="s">
        <v>208</v>
      </c>
    </row>
    <row r="65" spans="1:6" ht="30.75" customHeight="1">
      <c r="B65" s="183" t="s">
        <v>132</v>
      </c>
      <c r="C65" s="184" t="e">
        <v>#N/A</v>
      </c>
      <c r="D65" s="179"/>
      <c r="E65" s="183" t="s">
        <v>132</v>
      </c>
      <c r="F65" s="184" t="e">
        <v>#N/A</v>
      </c>
    </row>
    <row r="66" spans="1:6" ht="30.75" customHeight="1">
      <c r="B66" s="183" t="s">
        <v>133</v>
      </c>
      <c r="C66" s="184" t="e">
        <v>#N/A</v>
      </c>
      <c r="D66" s="179"/>
      <c r="E66" s="183" t="s">
        <v>133</v>
      </c>
      <c r="F66" s="184" t="e">
        <v>#N/A</v>
      </c>
    </row>
    <row r="67" spans="1:6" ht="30.75" customHeight="1">
      <c r="B67" s="183" t="s">
        <v>134</v>
      </c>
      <c r="C67" s="184" t="s">
        <v>209</v>
      </c>
      <c r="D67" s="179"/>
      <c r="E67" s="183" t="s">
        <v>134</v>
      </c>
      <c r="F67" s="184" t="s">
        <v>209</v>
      </c>
    </row>
    <row r="68" spans="1:6" ht="30.75" customHeight="1">
      <c r="B68" s="183" t="s">
        <v>135</v>
      </c>
      <c r="C68" s="184" t="e">
        <v>#N/A</v>
      </c>
      <c r="D68" s="179"/>
      <c r="E68" s="183" t="s">
        <v>135</v>
      </c>
      <c r="F68" s="184" t="e">
        <v>#N/A</v>
      </c>
    </row>
    <row r="69" spans="1:6" ht="30.75" customHeight="1">
      <c r="B69" s="183" t="s">
        <v>136</v>
      </c>
      <c r="C69" s="185"/>
      <c r="D69" s="179"/>
      <c r="E69" s="183" t="s">
        <v>136</v>
      </c>
      <c r="F69" s="186"/>
    </row>
    <row r="70" spans="1:6" ht="30.75" customHeight="1">
      <c r="B70" s="183" t="s">
        <v>137</v>
      </c>
      <c r="C70" s="185"/>
      <c r="D70" s="179"/>
      <c r="E70" s="183" t="s">
        <v>137</v>
      </c>
      <c r="F70" s="186"/>
    </row>
    <row r="71" spans="1:6" ht="17.25" customHeight="1"/>
    <row r="72" spans="1:6" ht="30.75" customHeight="1">
      <c r="B72" s="573" t="s">
        <v>127</v>
      </c>
      <c r="C72" s="573"/>
      <c r="D72" s="181"/>
      <c r="E72" s="573" t="s">
        <v>127</v>
      </c>
      <c r="F72" s="573"/>
    </row>
    <row r="73" spans="1:6" ht="30.75" customHeight="1">
      <c r="A73" s="182">
        <f>1+D63</f>
        <v>15</v>
      </c>
      <c r="B73" s="183" t="s">
        <v>130</v>
      </c>
      <c r="C73" s="184" t="e">
        <f>+VLOOKUP(A73,Table19[],2,0)</f>
        <v>#N/A</v>
      </c>
      <c r="D73" s="179">
        <f>1+A73</f>
        <v>16</v>
      </c>
      <c r="E73" s="183" t="s">
        <v>130</v>
      </c>
      <c r="F73" s="184" t="e">
        <f>+VLOOKUP(D73,Table19[],2,0)</f>
        <v>#N/A</v>
      </c>
    </row>
    <row r="74" spans="1:6" ht="30.75" customHeight="1">
      <c r="B74" s="183" t="s">
        <v>131</v>
      </c>
      <c r="C74" s="184" t="s">
        <v>208</v>
      </c>
      <c r="D74" s="179"/>
      <c r="E74" s="183" t="s">
        <v>131</v>
      </c>
      <c r="F74" s="184" t="s">
        <v>208</v>
      </c>
    </row>
    <row r="75" spans="1:6" ht="30.75" customHeight="1">
      <c r="B75" s="183" t="s">
        <v>132</v>
      </c>
      <c r="C75" s="184" t="e">
        <v>#N/A</v>
      </c>
      <c r="D75" s="179"/>
      <c r="E75" s="183" t="s">
        <v>132</v>
      </c>
      <c r="F75" s="184" t="e">
        <v>#N/A</v>
      </c>
    </row>
    <row r="76" spans="1:6" ht="30.75" customHeight="1">
      <c r="B76" s="183" t="s">
        <v>133</v>
      </c>
      <c r="C76" s="184" t="e">
        <v>#N/A</v>
      </c>
      <c r="D76" s="179"/>
      <c r="E76" s="183" t="s">
        <v>133</v>
      </c>
      <c r="F76" s="184" t="e">
        <v>#N/A</v>
      </c>
    </row>
    <row r="77" spans="1:6" ht="30.75" customHeight="1">
      <c r="B77" s="183" t="s">
        <v>134</v>
      </c>
      <c r="C77" s="184" t="s">
        <v>209</v>
      </c>
      <c r="D77" s="179"/>
      <c r="E77" s="183" t="s">
        <v>134</v>
      </c>
      <c r="F77" s="184" t="s">
        <v>209</v>
      </c>
    </row>
    <row r="78" spans="1:6" ht="30.75" customHeight="1">
      <c r="B78" s="183" t="s">
        <v>135</v>
      </c>
      <c r="C78" s="184" t="e">
        <v>#N/A</v>
      </c>
      <c r="D78" s="179"/>
      <c r="E78" s="183" t="s">
        <v>135</v>
      </c>
      <c r="F78" s="184" t="e">
        <v>#N/A</v>
      </c>
    </row>
    <row r="79" spans="1:6" ht="30.75" customHeight="1">
      <c r="B79" s="183" t="s">
        <v>136</v>
      </c>
      <c r="C79" s="185"/>
      <c r="D79" s="179"/>
      <c r="E79" s="183" t="s">
        <v>136</v>
      </c>
      <c r="F79" s="186"/>
    </row>
    <row r="80" spans="1:6" ht="30.75" customHeight="1">
      <c r="B80" s="183" t="s">
        <v>137</v>
      </c>
      <c r="C80" s="185"/>
      <c r="D80" s="179"/>
      <c r="E80" s="183" t="s">
        <v>137</v>
      </c>
      <c r="F80" s="186"/>
    </row>
    <row r="81" spans="1:6" ht="21.75" customHeight="1"/>
    <row r="82" spans="1:6" ht="30.75" customHeight="1">
      <c r="B82" s="573" t="s">
        <v>127</v>
      </c>
      <c r="C82" s="573"/>
      <c r="D82" s="181"/>
      <c r="E82" s="573" t="s">
        <v>127</v>
      </c>
      <c r="F82" s="573"/>
    </row>
    <row r="83" spans="1:6" ht="30.75" customHeight="1">
      <c r="A83" s="182">
        <f>1+D73</f>
        <v>17</v>
      </c>
      <c r="B83" s="183" t="s">
        <v>130</v>
      </c>
      <c r="C83" s="184" t="e">
        <f>+VLOOKUP(A83,Table19[],2,0)</f>
        <v>#N/A</v>
      </c>
      <c r="D83" s="179">
        <f>1+A83</f>
        <v>18</v>
      </c>
      <c r="E83" s="183" t="s">
        <v>130</v>
      </c>
      <c r="F83" s="184" t="e">
        <f>+VLOOKUP(D83,Table19[],2,0)</f>
        <v>#N/A</v>
      </c>
    </row>
    <row r="84" spans="1:6" ht="30.75" customHeight="1">
      <c r="B84" s="183" t="s">
        <v>131</v>
      </c>
      <c r="C84" s="184" t="s">
        <v>208</v>
      </c>
      <c r="D84" s="179"/>
      <c r="E84" s="183" t="s">
        <v>131</v>
      </c>
      <c r="F84" s="184" t="s">
        <v>208</v>
      </c>
    </row>
    <row r="85" spans="1:6" ht="30.75" customHeight="1">
      <c r="B85" s="183" t="s">
        <v>132</v>
      </c>
      <c r="C85" s="184" t="e">
        <v>#N/A</v>
      </c>
      <c r="D85" s="179"/>
      <c r="E85" s="183" t="s">
        <v>132</v>
      </c>
      <c r="F85" s="184" t="e">
        <v>#N/A</v>
      </c>
    </row>
    <row r="86" spans="1:6" ht="30.75" customHeight="1">
      <c r="B86" s="183" t="s">
        <v>133</v>
      </c>
      <c r="C86" s="184" t="e">
        <v>#N/A</v>
      </c>
      <c r="D86" s="179"/>
      <c r="E86" s="183" t="s">
        <v>133</v>
      </c>
      <c r="F86" s="184" t="e">
        <v>#N/A</v>
      </c>
    </row>
    <row r="87" spans="1:6" ht="30.75" customHeight="1">
      <c r="B87" s="183" t="s">
        <v>134</v>
      </c>
      <c r="C87" s="184" t="s">
        <v>209</v>
      </c>
      <c r="D87" s="179"/>
      <c r="E87" s="183" t="s">
        <v>134</v>
      </c>
      <c r="F87" s="184" t="s">
        <v>209</v>
      </c>
    </row>
    <row r="88" spans="1:6" ht="30.75" customHeight="1">
      <c r="B88" s="183" t="s">
        <v>135</v>
      </c>
      <c r="C88" s="184" t="e">
        <v>#N/A</v>
      </c>
      <c r="D88" s="179"/>
      <c r="E88" s="183" t="s">
        <v>135</v>
      </c>
      <c r="F88" s="184" t="e">
        <v>#N/A</v>
      </c>
    </row>
    <row r="89" spans="1:6" ht="30.75" customHeight="1">
      <c r="B89" s="183" t="s">
        <v>136</v>
      </c>
      <c r="C89" s="185"/>
      <c r="D89" s="179"/>
      <c r="E89" s="183" t="s">
        <v>136</v>
      </c>
      <c r="F89" s="186"/>
    </row>
    <row r="90" spans="1:6" ht="30.75" customHeight="1">
      <c r="B90" s="183" t="s">
        <v>137</v>
      </c>
      <c r="C90" s="185"/>
      <c r="D90" s="179"/>
      <c r="E90" s="183" t="s">
        <v>137</v>
      </c>
      <c r="F90" s="186"/>
    </row>
    <row r="91" spans="1:6" ht="9.75" customHeight="1"/>
    <row r="92" spans="1:6" ht="30.75" customHeight="1">
      <c r="B92" s="573" t="s">
        <v>127</v>
      </c>
      <c r="C92" s="573"/>
      <c r="D92" s="181"/>
      <c r="E92" s="573" t="s">
        <v>127</v>
      </c>
      <c r="F92" s="573"/>
    </row>
    <row r="93" spans="1:6" ht="30.75" customHeight="1">
      <c r="A93" s="182">
        <f>1+D83</f>
        <v>19</v>
      </c>
      <c r="B93" s="183" t="s">
        <v>130</v>
      </c>
      <c r="C93" s="184" t="e">
        <f>+VLOOKUP(A93,Table19[],2,0)</f>
        <v>#N/A</v>
      </c>
      <c r="D93" s="179">
        <f>1+A93</f>
        <v>20</v>
      </c>
      <c r="E93" s="183" t="s">
        <v>130</v>
      </c>
      <c r="F93" s="184" t="e">
        <f>+C93</f>
        <v>#N/A</v>
      </c>
    </row>
    <row r="94" spans="1:6" ht="30.75" customHeight="1">
      <c r="B94" s="183" t="s">
        <v>131</v>
      </c>
      <c r="C94" s="184" t="s">
        <v>208</v>
      </c>
      <c r="D94" s="179"/>
      <c r="E94" s="183" t="s">
        <v>131</v>
      </c>
      <c r="F94" s="184" t="s">
        <v>208</v>
      </c>
    </row>
    <row r="95" spans="1:6" ht="30.75" customHeight="1">
      <c r="B95" s="183" t="s">
        <v>132</v>
      </c>
      <c r="C95" s="184" t="e">
        <v>#N/A</v>
      </c>
      <c r="D95" s="179"/>
      <c r="E95" s="183" t="s">
        <v>132</v>
      </c>
      <c r="F95" s="184" t="e">
        <v>#N/A</v>
      </c>
    </row>
    <row r="96" spans="1:6" ht="30.75" customHeight="1">
      <c r="B96" s="183" t="s">
        <v>133</v>
      </c>
      <c r="C96" s="184" t="e">
        <v>#N/A</v>
      </c>
      <c r="D96" s="179"/>
      <c r="E96" s="183" t="s">
        <v>133</v>
      </c>
      <c r="F96" s="184" t="e">
        <v>#N/A</v>
      </c>
    </row>
    <row r="97" spans="1:6" ht="30.75" customHeight="1">
      <c r="B97" s="183" t="s">
        <v>134</v>
      </c>
      <c r="C97" s="184" t="s">
        <v>209</v>
      </c>
      <c r="D97" s="179"/>
      <c r="E97" s="183" t="s">
        <v>134</v>
      </c>
      <c r="F97" s="184" t="s">
        <v>209</v>
      </c>
    </row>
    <row r="98" spans="1:6" ht="30.75" customHeight="1">
      <c r="B98" s="183" t="s">
        <v>135</v>
      </c>
      <c r="C98" s="184" t="e">
        <v>#N/A</v>
      </c>
      <c r="D98" s="179"/>
      <c r="E98" s="183" t="s">
        <v>135</v>
      </c>
      <c r="F98" s="184" t="e">
        <v>#N/A</v>
      </c>
    </row>
    <row r="99" spans="1:6" ht="30.75" customHeight="1">
      <c r="B99" s="183" t="s">
        <v>136</v>
      </c>
      <c r="C99" s="185"/>
      <c r="D99" s="179"/>
      <c r="E99" s="183" t="s">
        <v>136</v>
      </c>
      <c r="F99" s="186"/>
    </row>
    <row r="100" spans="1:6" ht="30.75" customHeight="1">
      <c r="B100" s="183" t="s">
        <v>137</v>
      </c>
      <c r="C100" s="185"/>
      <c r="D100" s="179"/>
      <c r="E100" s="183" t="s">
        <v>137</v>
      </c>
      <c r="F100" s="186"/>
    </row>
    <row r="101" spans="1:6" ht="17.25" customHeight="1"/>
    <row r="102" spans="1:6" ht="30.75" customHeight="1">
      <c r="B102" s="573" t="s">
        <v>127</v>
      </c>
      <c r="C102" s="573"/>
      <c r="D102" s="181"/>
      <c r="E102" s="573" t="s">
        <v>127</v>
      </c>
      <c r="F102" s="573"/>
    </row>
    <row r="103" spans="1:6" ht="30.75" customHeight="1">
      <c r="A103" s="182">
        <f>1+D93</f>
        <v>21</v>
      </c>
      <c r="B103" s="183" t="s">
        <v>130</v>
      </c>
      <c r="C103" s="184" t="e">
        <f>+VLOOKUP(A103,Table19[],2,0)</f>
        <v>#N/A</v>
      </c>
      <c r="D103" s="179">
        <f>1+A103</f>
        <v>22</v>
      </c>
      <c r="E103" s="183" t="s">
        <v>130</v>
      </c>
      <c r="F103" s="184" t="e">
        <f>+VLOOKUP(D103,Table19[],2,0)</f>
        <v>#N/A</v>
      </c>
    </row>
    <row r="104" spans="1:6" ht="30.75" customHeight="1">
      <c r="B104" s="183" t="s">
        <v>131</v>
      </c>
      <c r="C104" s="184" t="s">
        <v>208</v>
      </c>
      <c r="D104" s="179"/>
      <c r="E104" s="183" t="s">
        <v>131</v>
      </c>
      <c r="F104" s="184" t="s">
        <v>208</v>
      </c>
    </row>
    <row r="105" spans="1:6" ht="30.75" customHeight="1">
      <c r="B105" s="183" t="s">
        <v>132</v>
      </c>
      <c r="C105" s="184" t="e">
        <v>#N/A</v>
      </c>
      <c r="D105" s="179"/>
      <c r="E105" s="183" t="s">
        <v>132</v>
      </c>
      <c r="F105" s="184" t="e">
        <v>#N/A</v>
      </c>
    </row>
    <row r="106" spans="1:6" ht="30.75" customHeight="1">
      <c r="B106" s="183" t="s">
        <v>133</v>
      </c>
      <c r="C106" s="184" t="e">
        <v>#N/A</v>
      </c>
      <c r="D106" s="179"/>
      <c r="E106" s="183" t="s">
        <v>133</v>
      </c>
      <c r="F106" s="184" t="e">
        <v>#N/A</v>
      </c>
    </row>
    <row r="107" spans="1:6" ht="30.75" customHeight="1">
      <c r="B107" s="183" t="s">
        <v>134</v>
      </c>
      <c r="C107" s="184" t="s">
        <v>209</v>
      </c>
      <c r="D107" s="179"/>
      <c r="E107" s="183" t="s">
        <v>134</v>
      </c>
      <c r="F107" s="184" t="s">
        <v>209</v>
      </c>
    </row>
    <row r="108" spans="1:6" ht="30.75" customHeight="1">
      <c r="B108" s="183" t="s">
        <v>135</v>
      </c>
      <c r="C108" s="184" t="e">
        <v>#N/A</v>
      </c>
      <c r="D108" s="179"/>
      <c r="E108" s="183" t="s">
        <v>135</v>
      </c>
      <c r="F108" s="184" t="e">
        <v>#N/A</v>
      </c>
    </row>
    <row r="109" spans="1:6" ht="30.75" customHeight="1">
      <c r="B109" s="183" t="s">
        <v>136</v>
      </c>
      <c r="C109" s="185"/>
      <c r="D109" s="179"/>
      <c r="E109" s="183" t="s">
        <v>136</v>
      </c>
      <c r="F109" s="186"/>
    </row>
    <row r="110" spans="1:6" ht="30.75" customHeight="1">
      <c r="B110" s="183" t="s">
        <v>137</v>
      </c>
      <c r="C110" s="185"/>
      <c r="D110" s="179"/>
      <c r="E110" s="183" t="s">
        <v>137</v>
      </c>
      <c r="F110" s="186"/>
    </row>
    <row r="111" spans="1:6" ht="21.75" customHeight="1"/>
    <row r="112" spans="1:6" ht="30.75" customHeight="1">
      <c r="B112" s="573" t="s">
        <v>127</v>
      </c>
      <c r="C112" s="573"/>
      <c r="D112" s="181"/>
      <c r="E112" s="573" t="s">
        <v>127</v>
      </c>
      <c r="F112" s="573"/>
    </row>
    <row r="113" spans="1:6" ht="30.75" customHeight="1">
      <c r="A113" s="182">
        <f>1+D103</f>
        <v>23</v>
      </c>
      <c r="B113" s="183" t="s">
        <v>130</v>
      </c>
      <c r="C113" s="184" t="e">
        <f>+VLOOKUP(A113,Table19[],2,0)</f>
        <v>#N/A</v>
      </c>
      <c r="D113" s="179">
        <f>1+A113</f>
        <v>24</v>
      </c>
      <c r="E113" s="183" t="s">
        <v>130</v>
      </c>
      <c r="F113" s="184" t="e">
        <f>+VLOOKUP(D113,Table19[],2,0)</f>
        <v>#N/A</v>
      </c>
    </row>
    <row r="114" spans="1:6" ht="30.75" customHeight="1">
      <c r="B114" s="183" t="s">
        <v>131</v>
      </c>
      <c r="C114" s="184" t="s">
        <v>208</v>
      </c>
      <c r="D114" s="179"/>
      <c r="E114" s="183" t="s">
        <v>131</v>
      </c>
      <c r="F114" s="184" t="s">
        <v>208</v>
      </c>
    </row>
    <row r="115" spans="1:6" ht="30.75" customHeight="1">
      <c r="B115" s="183" t="s">
        <v>132</v>
      </c>
      <c r="C115" s="184" t="e">
        <v>#N/A</v>
      </c>
      <c r="D115" s="179"/>
      <c r="E115" s="183" t="s">
        <v>132</v>
      </c>
      <c r="F115" s="184" t="e">
        <v>#N/A</v>
      </c>
    </row>
    <row r="116" spans="1:6" ht="30.75" customHeight="1">
      <c r="B116" s="183" t="s">
        <v>133</v>
      </c>
      <c r="C116" s="184" t="e">
        <v>#N/A</v>
      </c>
      <c r="D116" s="179"/>
      <c r="E116" s="183" t="s">
        <v>133</v>
      </c>
      <c r="F116" s="184" t="e">
        <v>#N/A</v>
      </c>
    </row>
    <row r="117" spans="1:6" ht="30.75" customHeight="1">
      <c r="B117" s="183" t="s">
        <v>134</v>
      </c>
      <c r="C117" s="184" t="s">
        <v>209</v>
      </c>
      <c r="D117" s="179"/>
      <c r="E117" s="183" t="s">
        <v>134</v>
      </c>
      <c r="F117" s="184" t="s">
        <v>209</v>
      </c>
    </row>
    <row r="118" spans="1:6" ht="30.75" customHeight="1">
      <c r="B118" s="183" t="s">
        <v>135</v>
      </c>
      <c r="C118" s="184" t="e">
        <v>#N/A</v>
      </c>
      <c r="D118" s="179"/>
      <c r="E118" s="183" t="s">
        <v>135</v>
      </c>
      <c r="F118" s="184" t="e">
        <v>#N/A</v>
      </c>
    </row>
    <row r="119" spans="1:6" ht="30.75" customHeight="1">
      <c r="B119" s="183" t="s">
        <v>136</v>
      </c>
      <c r="C119" s="185"/>
      <c r="D119" s="179"/>
      <c r="E119" s="183" t="s">
        <v>136</v>
      </c>
      <c r="F119" s="186"/>
    </row>
    <row r="120" spans="1:6" ht="30.75" customHeight="1">
      <c r="B120" s="183" t="s">
        <v>137</v>
      </c>
      <c r="C120" s="185"/>
      <c r="D120" s="179"/>
      <c r="E120" s="183" t="s">
        <v>137</v>
      </c>
      <c r="F120" s="186"/>
    </row>
    <row r="121" spans="1:6" ht="9.75" customHeight="1"/>
    <row r="122" spans="1:6" ht="30.75" customHeight="1">
      <c r="B122" s="573" t="s">
        <v>127</v>
      </c>
      <c r="C122" s="573"/>
      <c r="D122" s="181"/>
      <c r="E122" s="573" t="s">
        <v>127</v>
      </c>
      <c r="F122" s="573"/>
    </row>
    <row r="123" spans="1:6" ht="30.75" customHeight="1">
      <c r="A123" s="182">
        <f>1+D113</f>
        <v>25</v>
      </c>
      <c r="B123" s="183" t="s">
        <v>130</v>
      </c>
      <c r="C123" s="184" t="e">
        <f>+VLOOKUP(A123,Table19[],2,0)</f>
        <v>#N/A</v>
      </c>
      <c r="D123" s="179">
        <f>1+A123</f>
        <v>26</v>
      </c>
      <c r="E123" s="183" t="s">
        <v>130</v>
      </c>
      <c r="F123" s="184" t="e">
        <f>+VLOOKUP(D123,Table19[],2,0)</f>
        <v>#N/A</v>
      </c>
    </row>
    <row r="124" spans="1:6" ht="30.75" customHeight="1">
      <c r="B124" s="183" t="s">
        <v>131</v>
      </c>
      <c r="C124" s="184" t="s">
        <v>208</v>
      </c>
      <c r="D124" s="179"/>
      <c r="E124" s="183" t="s">
        <v>131</v>
      </c>
      <c r="F124" s="184" t="s">
        <v>208</v>
      </c>
    </row>
    <row r="125" spans="1:6" ht="30.75" customHeight="1">
      <c r="B125" s="183" t="s">
        <v>132</v>
      </c>
      <c r="C125" s="184" t="e">
        <v>#N/A</v>
      </c>
      <c r="D125" s="179"/>
      <c r="E125" s="183" t="s">
        <v>132</v>
      </c>
      <c r="F125" s="184" t="e">
        <v>#N/A</v>
      </c>
    </row>
    <row r="126" spans="1:6" ht="30.75" customHeight="1">
      <c r="B126" s="183" t="s">
        <v>133</v>
      </c>
      <c r="C126" s="184" t="e">
        <v>#N/A</v>
      </c>
      <c r="D126" s="179"/>
      <c r="E126" s="183" t="s">
        <v>133</v>
      </c>
      <c r="F126" s="184" t="e">
        <v>#N/A</v>
      </c>
    </row>
    <row r="127" spans="1:6" ht="30.75" customHeight="1">
      <c r="B127" s="183" t="s">
        <v>134</v>
      </c>
      <c r="C127" s="184" t="s">
        <v>209</v>
      </c>
      <c r="D127" s="179"/>
      <c r="E127" s="183" t="s">
        <v>134</v>
      </c>
      <c r="F127" s="184" t="s">
        <v>209</v>
      </c>
    </row>
    <row r="128" spans="1:6" ht="30.75" customHeight="1">
      <c r="B128" s="183" t="s">
        <v>135</v>
      </c>
      <c r="C128" s="184" t="e">
        <v>#N/A</v>
      </c>
      <c r="D128" s="179"/>
      <c r="E128" s="183" t="s">
        <v>135</v>
      </c>
      <c r="F128" s="184" t="e">
        <v>#N/A</v>
      </c>
    </row>
    <row r="129" spans="1:6" ht="30.75" customHeight="1">
      <c r="B129" s="183" t="s">
        <v>136</v>
      </c>
      <c r="C129" s="185"/>
      <c r="D129" s="179"/>
      <c r="E129" s="183" t="s">
        <v>136</v>
      </c>
      <c r="F129" s="186"/>
    </row>
    <row r="130" spans="1:6" ht="30.75" customHeight="1">
      <c r="B130" s="183" t="s">
        <v>137</v>
      </c>
      <c r="C130" s="185"/>
      <c r="D130" s="179"/>
      <c r="E130" s="183" t="s">
        <v>137</v>
      </c>
      <c r="F130" s="186"/>
    </row>
    <row r="131" spans="1:6" ht="17.25" customHeight="1"/>
    <row r="132" spans="1:6" ht="30.75" customHeight="1">
      <c r="B132" s="573" t="s">
        <v>127</v>
      </c>
      <c r="C132" s="573"/>
      <c r="D132" s="181"/>
      <c r="E132" s="573" t="s">
        <v>127</v>
      </c>
      <c r="F132" s="573"/>
    </row>
    <row r="133" spans="1:6" ht="30.75" customHeight="1">
      <c r="A133" s="182">
        <f>1+D123</f>
        <v>27</v>
      </c>
      <c r="B133" s="183" t="s">
        <v>130</v>
      </c>
      <c r="C133" s="184" t="e">
        <f>+VLOOKUP(A133,Table19[],2,0)</f>
        <v>#N/A</v>
      </c>
      <c r="D133" s="179">
        <f>1+A133</f>
        <v>28</v>
      </c>
      <c r="E133" s="183" t="s">
        <v>130</v>
      </c>
      <c r="F133" s="184" t="e">
        <f>+VLOOKUP(D133,Table19[],2,0)</f>
        <v>#N/A</v>
      </c>
    </row>
    <row r="134" spans="1:6" ht="30.75" customHeight="1">
      <c r="B134" s="183" t="s">
        <v>131</v>
      </c>
      <c r="C134" s="184" t="s">
        <v>208</v>
      </c>
      <c r="D134" s="179"/>
      <c r="E134" s="183" t="s">
        <v>131</v>
      </c>
      <c r="F134" s="184" t="s">
        <v>208</v>
      </c>
    </row>
    <row r="135" spans="1:6" ht="30.75" customHeight="1">
      <c r="B135" s="183" t="s">
        <v>132</v>
      </c>
      <c r="C135" s="184" t="e">
        <v>#N/A</v>
      </c>
      <c r="D135" s="179"/>
      <c r="E135" s="183" t="s">
        <v>132</v>
      </c>
      <c r="F135" s="184" t="e">
        <v>#N/A</v>
      </c>
    </row>
    <row r="136" spans="1:6" ht="30.75" customHeight="1">
      <c r="B136" s="183" t="s">
        <v>133</v>
      </c>
      <c r="C136" s="184" t="e">
        <v>#N/A</v>
      </c>
      <c r="D136" s="179"/>
      <c r="E136" s="183" t="s">
        <v>133</v>
      </c>
      <c r="F136" s="184" t="e">
        <v>#N/A</v>
      </c>
    </row>
    <row r="137" spans="1:6" ht="30.75" customHeight="1">
      <c r="B137" s="183" t="s">
        <v>134</v>
      </c>
      <c r="C137" s="184" t="s">
        <v>209</v>
      </c>
      <c r="D137" s="179"/>
      <c r="E137" s="183" t="s">
        <v>134</v>
      </c>
      <c r="F137" s="184" t="s">
        <v>209</v>
      </c>
    </row>
    <row r="138" spans="1:6" ht="30.75" customHeight="1">
      <c r="B138" s="183" t="s">
        <v>135</v>
      </c>
      <c r="C138" s="184" t="e">
        <v>#N/A</v>
      </c>
      <c r="D138" s="179"/>
      <c r="E138" s="183" t="s">
        <v>135</v>
      </c>
      <c r="F138" s="184" t="e">
        <v>#N/A</v>
      </c>
    </row>
    <row r="139" spans="1:6" ht="30.75" customHeight="1">
      <c r="B139" s="183" t="s">
        <v>136</v>
      </c>
      <c r="C139" s="185"/>
      <c r="D139" s="179"/>
      <c r="E139" s="183" t="s">
        <v>136</v>
      </c>
      <c r="F139" s="186"/>
    </row>
    <row r="140" spans="1:6" ht="30.75" customHeight="1">
      <c r="B140" s="183" t="s">
        <v>137</v>
      </c>
      <c r="C140" s="185"/>
      <c r="D140" s="179"/>
      <c r="E140" s="183" t="s">
        <v>137</v>
      </c>
      <c r="F140" s="186"/>
    </row>
    <row r="141" spans="1:6" ht="21.75" customHeight="1"/>
    <row r="142" spans="1:6" ht="30.75" customHeight="1">
      <c r="B142" s="573" t="s">
        <v>127</v>
      </c>
      <c r="C142" s="573"/>
      <c r="D142" s="181"/>
      <c r="E142" s="573" t="s">
        <v>127</v>
      </c>
      <c r="F142" s="573"/>
    </row>
    <row r="143" spans="1:6" ht="30.75" customHeight="1">
      <c r="A143" s="182">
        <f>1+D133</f>
        <v>29</v>
      </c>
      <c r="B143" s="183" t="s">
        <v>130</v>
      </c>
      <c r="C143" s="184" t="e">
        <f>+VLOOKUP(A143,Table19[],2,0)</f>
        <v>#N/A</v>
      </c>
      <c r="D143" s="179">
        <f>1+A143</f>
        <v>30</v>
      </c>
      <c r="E143" s="183" t="s">
        <v>130</v>
      </c>
      <c r="F143" s="184" t="e">
        <f>+VLOOKUP(D143,Table19[],2,0)</f>
        <v>#N/A</v>
      </c>
    </row>
    <row r="144" spans="1:6" ht="30.75" customHeight="1">
      <c r="B144" s="183" t="s">
        <v>131</v>
      </c>
      <c r="C144" s="184" t="s">
        <v>208</v>
      </c>
      <c r="D144" s="179"/>
      <c r="E144" s="183" t="s">
        <v>131</v>
      </c>
      <c r="F144" s="184" t="s">
        <v>208</v>
      </c>
    </row>
    <row r="145" spans="1:6" ht="30.75" customHeight="1">
      <c r="B145" s="183" t="s">
        <v>132</v>
      </c>
      <c r="C145" s="184" t="e">
        <v>#N/A</v>
      </c>
      <c r="D145" s="179"/>
      <c r="E145" s="183" t="s">
        <v>132</v>
      </c>
      <c r="F145" s="184" t="e">
        <v>#N/A</v>
      </c>
    </row>
    <row r="146" spans="1:6" ht="30.75" customHeight="1">
      <c r="B146" s="183" t="s">
        <v>133</v>
      </c>
      <c r="C146" s="184" t="e">
        <v>#N/A</v>
      </c>
      <c r="D146" s="179"/>
      <c r="E146" s="183" t="s">
        <v>133</v>
      </c>
      <c r="F146" s="184" t="e">
        <v>#N/A</v>
      </c>
    </row>
    <row r="147" spans="1:6" ht="30.75" customHeight="1">
      <c r="B147" s="183" t="s">
        <v>134</v>
      </c>
      <c r="C147" s="184" t="s">
        <v>209</v>
      </c>
      <c r="D147" s="179"/>
      <c r="E147" s="183" t="s">
        <v>134</v>
      </c>
      <c r="F147" s="184" t="s">
        <v>209</v>
      </c>
    </row>
    <row r="148" spans="1:6" ht="30.75" customHeight="1">
      <c r="B148" s="183" t="s">
        <v>135</v>
      </c>
      <c r="C148" s="184" t="e">
        <v>#N/A</v>
      </c>
      <c r="D148" s="179"/>
      <c r="E148" s="183" t="s">
        <v>135</v>
      </c>
      <c r="F148" s="184" t="e">
        <v>#N/A</v>
      </c>
    </row>
    <row r="149" spans="1:6" ht="30.75" customHeight="1">
      <c r="B149" s="183" t="s">
        <v>136</v>
      </c>
      <c r="C149" s="185"/>
      <c r="D149" s="179"/>
      <c r="E149" s="183" t="s">
        <v>136</v>
      </c>
      <c r="F149" s="186"/>
    </row>
    <row r="150" spans="1:6" ht="30.75" customHeight="1">
      <c r="B150" s="183" t="s">
        <v>137</v>
      </c>
      <c r="C150" s="185"/>
      <c r="D150" s="179"/>
      <c r="E150" s="183" t="s">
        <v>137</v>
      </c>
      <c r="F150" s="186"/>
    </row>
    <row r="151" spans="1:6" ht="9.75" customHeight="1"/>
    <row r="152" spans="1:6" ht="30.75" customHeight="1">
      <c r="B152" s="573" t="s">
        <v>127</v>
      </c>
      <c r="C152" s="573"/>
      <c r="D152" s="181"/>
      <c r="E152" s="573" t="s">
        <v>127</v>
      </c>
      <c r="F152" s="573"/>
    </row>
    <row r="153" spans="1:6" ht="30.75" customHeight="1">
      <c r="A153" s="182">
        <f>1+D143</f>
        <v>31</v>
      </c>
      <c r="B153" s="183" t="s">
        <v>130</v>
      </c>
      <c r="C153" s="184" t="e">
        <f>+VLOOKUP(A153,Table19[],2,0)</f>
        <v>#N/A</v>
      </c>
      <c r="D153" s="179">
        <f>1+A153</f>
        <v>32</v>
      </c>
      <c r="E153" s="183" t="s">
        <v>130</v>
      </c>
      <c r="F153" s="184" t="e">
        <f>+VLOOKUP(D153,Table19[],2,0)</f>
        <v>#N/A</v>
      </c>
    </row>
    <row r="154" spans="1:6" ht="30.75" customHeight="1">
      <c r="B154" s="183" t="s">
        <v>131</v>
      </c>
      <c r="C154" s="184" t="s">
        <v>208</v>
      </c>
      <c r="D154" s="179"/>
      <c r="E154" s="183" t="s">
        <v>131</v>
      </c>
      <c r="F154" s="184" t="s">
        <v>208</v>
      </c>
    </row>
    <row r="155" spans="1:6" ht="30.75" customHeight="1">
      <c r="B155" s="183" t="s">
        <v>132</v>
      </c>
      <c r="C155" s="184" t="e">
        <v>#N/A</v>
      </c>
      <c r="D155" s="179"/>
      <c r="E155" s="183" t="s">
        <v>132</v>
      </c>
      <c r="F155" s="184" t="e">
        <v>#N/A</v>
      </c>
    </row>
    <row r="156" spans="1:6" ht="30.75" customHeight="1">
      <c r="B156" s="183" t="s">
        <v>133</v>
      </c>
      <c r="C156" s="184" t="e">
        <v>#N/A</v>
      </c>
      <c r="D156" s="179"/>
      <c r="E156" s="183" t="s">
        <v>133</v>
      </c>
      <c r="F156" s="184" t="e">
        <v>#N/A</v>
      </c>
    </row>
    <row r="157" spans="1:6" ht="30.75" customHeight="1">
      <c r="B157" s="183" t="s">
        <v>134</v>
      </c>
      <c r="C157" s="184" t="s">
        <v>209</v>
      </c>
      <c r="D157" s="179"/>
      <c r="E157" s="183" t="s">
        <v>134</v>
      </c>
      <c r="F157" s="184" t="s">
        <v>209</v>
      </c>
    </row>
    <row r="158" spans="1:6" ht="30.75" customHeight="1">
      <c r="B158" s="183" t="s">
        <v>135</v>
      </c>
      <c r="C158" s="184" t="e">
        <v>#N/A</v>
      </c>
      <c r="D158" s="179"/>
      <c r="E158" s="183" t="s">
        <v>135</v>
      </c>
      <c r="F158" s="184" t="e">
        <v>#N/A</v>
      </c>
    </row>
    <row r="159" spans="1:6" ht="30.75" customHeight="1">
      <c r="B159" s="183" t="s">
        <v>136</v>
      </c>
      <c r="C159" s="185"/>
      <c r="D159" s="179"/>
      <c r="E159" s="183" t="s">
        <v>136</v>
      </c>
      <c r="F159" s="186"/>
    </row>
    <row r="160" spans="1:6" ht="30.75" customHeight="1">
      <c r="B160" s="183" t="s">
        <v>137</v>
      </c>
      <c r="C160" s="185"/>
      <c r="D160" s="179"/>
      <c r="E160" s="183" t="s">
        <v>137</v>
      </c>
      <c r="F160" s="186"/>
    </row>
    <row r="161" spans="1:6" ht="17.25" customHeight="1"/>
    <row r="162" spans="1:6" ht="30.75" customHeight="1">
      <c r="B162" s="573" t="s">
        <v>127</v>
      </c>
      <c r="C162" s="573"/>
      <c r="D162" s="181"/>
      <c r="E162" s="573" t="s">
        <v>127</v>
      </c>
      <c r="F162" s="573"/>
    </row>
    <row r="163" spans="1:6" ht="30.75" customHeight="1">
      <c r="A163" s="182">
        <f>1+D153</f>
        <v>33</v>
      </c>
      <c r="B163" s="183" t="s">
        <v>130</v>
      </c>
      <c r="C163" s="184" t="e">
        <f>+VLOOKUP(A163,Table19[],2,0)</f>
        <v>#N/A</v>
      </c>
      <c r="D163" s="179">
        <f>1+A163</f>
        <v>34</v>
      </c>
      <c r="E163" s="183" t="s">
        <v>130</v>
      </c>
      <c r="F163" s="184" t="e">
        <f>+VLOOKUP(D163,Table19[],2,0)</f>
        <v>#N/A</v>
      </c>
    </row>
    <row r="164" spans="1:6" ht="30.75" customHeight="1">
      <c r="B164" s="183" t="s">
        <v>131</v>
      </c>
      <c r="C164" s="184" t="s">
        <v>208</v>
      </c>
      <c r="D164" s="179"/>
      <c r="E164" s="183" t="s">
        <v>131</v>
      </c>
      <c r="F164" s="184" t="s">
        <v>208</v>
      </c>
    </row>
    <row r="165" spans="1:6" ht="30.75" customHeight="1">
      <c r="B165" s="183" t="s">
        <v>132</v>
      </c>
      <c r="C165" s="184" t="e">
        <v>#N/A</v>
      </c>
      <c r="D165" s="179"/>
      <c r="E165" s="183" t="s">
        <v>132</v>
      </c>
      <c r="F165" s="184" t="e">
        <v>#N/A</v>
      </c>
    </row>
    <row r="166" spans="1:6" ht="30.75" customHeight="1">
      <c r="B166" s="183" t="s">
        <v>133</v>
      </c>
      <c r="C166" s="184" t="e">
        <v>#N/A</v>
      </c>
      <c r="D166" s="179"/>
      <c r="E166" s="183" t="s">
        <v>133</v>
      </c>
      <c r="F166" s="184" t="e">
        <v>#N/A</v>
      </c>
    </row>
    <row r="167" spans="1:6" ht="30.75" customHeight="1">
      <c r="B167" s="183" t="s">
        <v>134</v>
      </c>
      <c r="C167" s="184" t="s">
        <v>209</v>
      </c>
      <c r="D167" s="179"/>
      <c r="E167" s="183" t="s">
        <v>134</v>
      </c>
      <c r="F167" s="184" t="s">
        <v>209</v>
      </c>
    </row>
    <row r="168" spans="1:6" ht="30.75" customHeight="1">
      <c r="B168" s="183" t="s">
        <v>135</v>
      </c>
      <c r="C168" s="184" t="e">
        <v>#N/A</v>
      </c>
      <c r="D168" s="179"/>
      <c r="E168" s="183" t="s">
        <v>135</v>
      </c>
      <c r="F168" s="184" t="e">
        <v>#N/A</v>
      </c>
    </row>
    <row r="169" spans="1:6" ht="30.75" customHeight="1">
      <c r="B169" s="183" t="s">
        <v>136</v>
      </c>
      <c r="C169" s="185"/>
      <c r="D169" s="179"/>
      <c r="E169" s="183" t="s">
        <v>136</v>
      </c>
      <c r="F169" s="186"/>
    </row>
    <row r="170" spans="1:6" ht="30.75" customHeight="1">
      <c r="B170" s="183" t="s">
        <v>137</v>
      </c>
      <c r="C170" s="185"/>
      <c r="D170" s="179"/>
      <c r="E170" s="183" t="s">
        <v>137</v>
      </c>
      <c r="F170" s="186"/>
    </row>
    <row r="171" spans="1:6" ht="21.75" customHeight="1"/>
    <row r="172" spans="1:6" ht="30.75" customHeight="1">
      <c r="B172" s="573" t="s">
        <v>127</v>
      </c>
      <c r="C172" s="573"/>
      <c r="D172" s="181"/>
      <c r="E172" s="573" t="s">
        <v>127</v>
      </c>
      <c r="F172" s="573"/>
    </row>
    <row r="173" spans="1:6" ht="30.75" customHeight="1">
      <c r="A173" s="182">
        <f>1+D163</f>
        <v>35</v>
      </c>
      <c r="B173" s="183" t="s">
        <v>130</v>
      </c>
      <c r="C173" s="184" t="e">
        <f>+VLOOKUP(A173,Table19[],2,0)</f>
        <v>#N/A</v>
      </c>
      <c r="D173" s="179">
        <f>1+A173</f>
        <v>36</v>
      </c>
      <c r="E173" s="183" t="s">
        <v>130</v>
      </c>
      <c r="F173" s="184" t="e">
        <f>+VLOOKUP(D173,Table19[],2,0)</f>
        <v>#N/A</v>
      </c>
    </row>
    <row r="174" spans="1:6" ht="30.75" customHeight="1">
      <c r="B174" s="183" t="s">
        <v>131</v>
      </c>
      <c r="C174" s="184" t="s">
        <v>208</v>
      </c>
      <c r="D174" s="179"/>
      <c r="E174" s="183" t="s">
        <v>131</v>
      </c>
      <c r="F174" s="184" t="s">
        <v>208</v>
      </c>
    </row>
    <row r="175" spans="1:6" ht="30.75" customHeight="1">
      <c r="B175" s="183" t="s">
        <v>132</v>
      </c>
      <c r="C175" s="184" t="e">
        <v>#N/A</v>
      </c>
      <c r="D175" s="179"/>
      <c r="E175" s="183" t="s">
        <v>132</v>
      </c>
      <c r="F175" s="184" t="e">
        <v>#N/A</v>
      </c>
    </row>
    <row r="176" spans="1:6" ht="30.75" customHeight="1">
      <c r="B176" s="183" t="s">
        <v>133</v>
      </c>
      <c r="C176" s="184" t="e">
        <v>#N/A</v>
      </c>
      <c r="D176" s="179"/>
      <c r="E176" s="183" t="s">
        <v>133</v>
      </c>
      <c r="F176" s="184" t="e">
        <v>#N/A</v>
      </c>
    </row>
    <row r="177" spans="1:6" ht="30.75" customHeight="1">
      <c r="B177" s="183" t="s">
        <v>134</v>
      </c>
      <c r="C177" s="184" t="s">
        <v>209</v>
      </c>
      <c r="D177" s="179"/>
      <c r="E177" s="183" t="s">
        <v>134</v>
      </c>
      <c r="F177" s="184" t="s">
        <v>209</v>
      </c>
    </row>
    <row r="178" spans="1:6" ht="30.75" customHeight="1">
      <c r="B178" s="183" t="s">
        <v>135</v>
      </c>
      <c r="C178" s="184" t="e">
        <v>#N/A</v>
      </c>
      <c r="D178" s="179"/>
      <c r="E178" s="183" t="s">
        <v>135</v>
      </c>
      <c r="F178" s="184" t="e">
        <v>#N/A</v>
      </c>
    </row>
    <row r="179" spans="1:6" ht="30.75" customHeight="1">
      <c r="B179" s="183" t="s">
        <v>136</v>
      </c>
      <c r="C179" s="185"/>
      <c r="D179" s="179"/>
      <c r="E179" s="183" t="s">
        <v>136</v>
      </c>
      <c r="F179" s="186"/>
    </row>
    <row r="180" spans="1:6" ht="30.75" customHeight="1">
      <c r="B180" s="183" t="s">
        <v>137</v>
      </c>
      <c r="C180" s="185"/>
      <c r="D180" s="179"/>
      <c r="E180" s="183" t="s">
        <v>137</v>
      </c>
      <c r="F180" s="186"/>
    </row>
    <row r="181" spans="1:6" ht="9.75" customHeight="1"/>
    <row r="182" spans="1:6" ht="30.75" customHeight="1">
      <c r="B182" s="573" t="s">
        <v>127</v>
      </c>
      <c r="C182" s="573"/>
      <c r="D182" s="181"/>
      <c r="E182" s="573" t="s">
        <v>127</v>
      </c>
      <c r="F182" s="573"/>
    </row>
    <row r="183" spans="1:6" ht="30.75" customHeight="1">
      <c r="A183" s="182">
        <f>1+D173</f>
        <v>37</v>
      </c>
      <c r="B183" s="183" t="s">
        <v>130</v>
      </c>
      <c r="C183" s="184" t="e">
        <f>+VLOOKUP(A183,Table19[],2,0)</f>
        <v>#N/A</v>
      </c>
      <c r="D183" s="179">
        <f>1+A183</f>
        <v>38</v>
      </c>
      <c r="E183" s="183" t="s">
        <v>130</v>
      </c>
      <c r="F183" s="184" t="e">
        <f>+VLOOKUP(D183,Table19[],2,0)</f>
        <v>#N/A</v>
      </c>
    </row>
    <row r="184" spans="1:6" ht="30.75" customHeight="1">
      <c r="B184" s="183" t="s">
        <v>131</v>
      </c>
      <c r="C184" s="184" t="s">
        <v>208</v>
      </c>
      <c r="D184" s="179"/>
      <c r="E184" s="183" t="s">
        <v>131</v>
      </c>
      <c r="F184" s="184" t="s">
        <v>208</v>
      </c>
    </row>
    <row r="185" spans="1:6" ht="30.75" customHeight="1">
      <c r="B185" s="183" t="s">
        <v>132</v>
      </c>
      <c r="C185" s="184" t="e">
        <v>#N/A</v>
      </c>
      <c r="D185" s="179"/>
      <c r="E185" s="183" t="s">
        <v>132</v>
      </c>
      <c r="F185" s="184" t="e">
        <v>#N/A</v>
      </c>
    </row>
    <row r="186" spans="1:6" ht="30.75" customHeight="1">
      <c r="B186" s="183" t="s">
        <v>133</v>
      </c>
      <c r="C186" s="184" t="e">
        <v>#N/A</v>
      </c>
      <c r="D186" s="179"/>
      <c r="E186" s="183" t="s">
        <v>133</v>
      </c>
      <c r="F186" s="184" t="e">
        <v>#N/A</v>
      </c>
    </row>
    <row r="187" spans="1:6" ht="30.75" customHeight="1">
      <c r="B187" s="183" t="s">
        <v>134</v>
      </c>
      <c r="C187" s="184" t="s">
        <v>209</v>
      </c>
      <c r="D187" s="179"/>
      <c r="E187" s="183" t="s">
        <v>134</v>
      </c>
      <c r="F187" s="184" t="s">
        <v>209</v>
      </c>
    </row>
    <row r="188" spans="1:6" ht="30.75" customHeight="1">
      <c r="B188" s="183" t="s">
        <v>135</v>
      </c>
      <c r="C188" s="184" t="e">
        <v>#N/A</v>
      </c>
      <c r="D188" s="179"/>
      <c r="E188" s="183" t="s">
        <v>135</v>
      </c>
      <c r="F188" s="184" t="e">
        <v>#N/A</v>
      </c>
    </row>
    <row r="189" spans="1:6" ht="30.75" customHeight="1">
      <c r="B189" s="183" t="s">
        <v>136</v>
      </c>
      <c r="C189" s="185"/>
      <c r="D189" s="179"/>
      <c r="E189" s="183" t="s">
        <v>136</v>
      </c>
      <c r="F189" s="186"/>
    </row>
    <row r="190" spans="1:6" ht="30.75" customHeight="1">
      <c r="B190" s="183" t="s">
        <v>137</v>
      </c>
      <c r="C190" s="185"/>
      <c r="D190" s="179"/>
      <c r="E190" s="183" t="s">
        <v>137</v>
      </c>
      <c r="F190" s="186"/>
    </row>
    <row r="191" spans="1:6" ht="17.25" customHeight="1"/>
    <row r="192" spans="1:6" ht="30.75" customHeight="1">
      <c r="B192" s="573" t="s">
        <v>127</v>
      </c>
      <c r="C192" s="573"/>
      <c r="D192" s="181"/>
      <c r="E192" s="573" t="s">
        <v>127</v>
      </c>
      <c r="F192" s="573"/>
    </row>
    <row r="193" spans="1:6" ht="30.75" customHeight="1">
      <c r="A193" s="182">
        <f>1+D183</f>
        <v>39</v>
      </c>
      <c r="B193" s="183" t="s">
        <v>130</v>
      </c>
      <c r="C193" s="184" t="e">
        <f>+VLOOKUP(A193,Table19[],2,0)</f>
        <v>#N/A</v>
      </c>
      <c r="D193" s="179">
        <f>1+A193</f>
        <v>40</v>
      </c>
      <c r="E193" s="183" t="s">
        <v>130</v>
      </c>
      <c r="F193" s="184" t="e">
        <f>+VLOOKUP(D193,Table19[],2,0)</f>
        <v>#N/A</v>
      </c>
    </row>
    <row r="194" spans="1:6" ht="30.75" customHeight="1">
      <c r="B194" s="183" t="s">
        <v>131</v>
      </c>
      <c r="C194" s="184" t="s">
        <v>208</v>
      </c>
      <c r="D194" s="179"/>
      <c r="E194" s="183" t="s">
        <v>131</v>
      </c>
      <c r="F194" s="184" t="s">
        <v>208</v>
      </c>
    </row>
    <row r="195" spans="1:6" ht="30.75" customHeight="1">
      <c r="B195" s="183" t="s">
        <v>132</v>
      </c>
      <c r="C195" s="184" t="e">
        <v>#N/A</v>
      </c>
      <c r="D195" s="179"/>
      <c r="E195" s="183" t="s">
        <v>132</v>
      </c>
      <c r="F195" s="184" t="e">
        <v>#N/A</v>
      </c>
    </row>
    <row r="196" spans="1:6" ht="30.75" customHeight="1">
      <c r="B196" s="183" t="s">
        <v>133</v>
      </c>
      <c r="C196" s="184" t="e">
        <v>#N/A</v>
      </c>
      <c r="D196" s="179"/>
      <c r="E196" s="183" t="s">
        <v>133</v>
      </c>
      <c r="F196" s="184" t="e">
        <v>#N/A</v>
      </c>
    </row>
    <row r="197" spans="1:6" ht="30.75" customHeight="1">
      <c r="B197" s="183" t="s">
        <v>134</v>
      </c>
      <c r="C197" s="184" t="s">
        <v>209</v>
      </c>
      <c r="D197" s="179"/>
      <c r="E197" s="183" t="s">
        <v>134</v>
      </c>
      <c r="F197" s="184" t="s">
        <v>209</v>
      </c>
    </row>
    <row r="198" spans="1:6" ht="30.75" customHeight="1">
      <c r="B198" s="183" t="s">
        <v>135</v>
      </c>
      <c r="C198" s="184" t="e">
        <v>#N/A</v>
      </c>
      <c r="D198" s="179"/>
      <c r="E198" s="183" t="s">
        <v>135</v>
      </c>
      <c r="F198" s="184" t="e">
        <v>#N/A</v>
      </c>
    </row>
    <row r="199" spans="1:6" ht="30.75" customHeight="1">
      <c r="B199" s="183" t="s">
        <v>136</v>
      </c>
      <c r="C199" s="185"/>
      <c r="D199" s="179"/>
      <c r="E199" s="183" t="s">
        <v>136</v>
      </c>
      <c r="F199" s="186"/>
    </row>
    <row r="200" spans="1:6" ht="30.75" customHeight="1">
      <c r="B200" s="183" t="s">
        <v>137</v>
      </c>
      <c r="C200" s="185"/>
      <c r="D200" s="179"/>
      <c r="E200" s="183" t="s">
        <v>137</v>
      </c>
      <c r="F200" s="186"/>
    </row>
    <row r="201" spans="1:6" ht="21.75" customHeight="1"/>
    <row r="202" spans="1:6" ht="30.75" customHeight="1">
      <c r="B202" s="573" t="s">
        <v>127</v>
      </c>
      <c r="C202" s="573"/>
      <c r="D202" s="181"/>
      <c r="E202" s="573" t="s">
        <v>127</v>
      </c>
      <c r="F202" s="573"/>
    </row>
    <row r="203" spans="1:6" ht="30.75" customHeight="1">
      <c r="A203" s="182">
        <f>1+D193</f>
        <v>41</v>
      </c>
      <c r="B203" s="183" t="s">
        <v>130</v>
      </c>
      <c r="C203" s="184" t="e">
        <f>+VLOOKUP(A203,Table19[],2,0)</f>
        <v>#N/A</v>
      </c>
      <c r="D203" s="179">
        <f>1+A203</f>
        <v>42</v>
      </c>
      <c r="E203" s="183" t="s">
        <v>130</v>
      </c>
      <c r="F203" s="184" t="e">
        <f>+C203</f>
        <v>#N/A</v>
      </c>
    </row>
    <row r="204" spans="1:6" ht="30.75" customHeight="1">
      <c r="B204" s="183" t="s">
        <v>131</v>
      </c>
      <c r="C204" s="184" t="s">
        <v>208</v>
      </c>
      <c r="D204" s="179"/>
      <c r="E204" s="183" t="s">
        <v>131</v>
      </c>
      <c r="F204" s="184" t="s">
        <v>208</v>
      </c>
    </row>
    <row r="205" spans="1:6" ht="30.75" customHeight="1">
      <c r="B205" s="183" t="s">
        <v>132</v>
      </c>
      <c r="C205" s="184" t="e">
        <v>#N/A</v>
      </c>
      <c r="D205" s="179"/>
      <c r="E205" s="183" t="s">
        <v>132</v>
      </c>
      <c r="F205" s="184" t="e">
        <v>#N/A</v>
      </c>
    </row>
    <row r="206" spans="1:6" ht="30.75" customHeight="1">
      <c r="B206" s="183" t="s">
        <v>133</v>
      </c>
      <c r="C206" s="184" t="e">
        <v>#N/A</v>
      </c>
      <c r="D206" s="179"/>
      <c r="E206" s="183" t="s">
        <v>133</v>
      </c>
      <c r="F206" s="184" t="e">
        <v>#N/A</v>
      </c>
    </row>
    <row r="207" spans="1:6" ht="30.75" customHeight="1">
      <c r="B207" s="183" t="s">
        <v>134</v>
      </c>
      <c r="C207" s="184" t="s">
        <v>209</v>
      </c>
      <c r="D207" s="179"/>
      <c r="E207" s="183" t="s">
        <v>134</v>
      </c>
      <c r="F207" s="184" t="s">
        <v>209</v>
      </c>
    </row>
    <row r="208" spans="1:6" ht="30.75" customHeight="1">
      <c r="B208" s="183" t="s">
        <v>135</v>
      </c>
      <c r="C208" s="184" t="e">
        <v>#N/A</v>
      </c>
      <c r="D208" s="179"/>
      <c r="E208" s="183" t="s">
        <v>135</v>
      </c>
      <c r="F208" s="184" t="e">
        <v>#N/A</v>
      </c>
    </row>
    <row r="209" spans="1:6" ht="30.75" customHeight="1">
      <c r="B209" s="183" t="s">
        <v>136</v>
      </c>
      <c r="C209" s="185"/>
      <c r="D209" s="179"/>
      <c r="E209" s="183" t="s">
        <v>136</v>
      </c>
      <c r="F209" s="186"/>
    </row>
    <row r="210" spans="1:6" ht="30.75" customHeight="1">
      <c r="B210" s="183" t="s">
        <v>137</v>
      </c>
      <c r="C210" s="185"/>
      <c r="D210" s="179"/>
      <c r="E210" s="183" t="s">
        <v>137</v>
      </c>
      <c r="F210" s="186"/>
    </row>
    <row r="211" spans="1:6" ht="9.75" customHeight="1"/>
    <row r="212" spans="1:6" ht="30.75" customHeight="1">
      <c r="B212" s="573" t="s">
        <v>127</v>
      </c>
      <c r="C212" s="573"/>
      <c r="D212" s="181"/>
      <c r="E212" s="573" t="s">
        <v>127</v>
      </c>
      <c r="F212" s="573"/>
    </row>
    <row r="213" spans="1:6" ht="30.75" customHeight="1">
      <c r="A213" s="182">
        <f>1+D203</f>
        <v>43</v>
      </c>
      <c r="B213" s="183" t="s">
        <v>130</v>
      </c>
      <c r="C213" s="184" t="e">
        <f>+VLOOKUP(A213,Table19[],2,0)</f>
        <v>#N/A</v>
      </c>
      <c r="D213" s="179">
        <f>1+A213</f>
        <v>44</v>
      </c>
      <c r="E213" s="183" t="s">
        <v>130</v>
      </c>
      <c r="F213" s="184" t="e">
        <f>+VLOOKUP(D213,Table19[],2,0)</f>
        <v>#N/A</v>
      </c>
    </row>
    <row r="214" spans="1:6" ht="30.75" customHeight="1">
      <c r="B214" s="183" t="s">
        <v>131</v>
      </c>
      <c r="C214" s="184" t="s">
        <v>208</v>
      </c>
      <c r="D214" s="179"/>
      <c r="E214" s="183" t="s">
        <v>131</v>
      </c>
      <c r="F214" s="184" t="s">
        <v>208</v>
      </c>
    </row>
    <row r="215" spans="1:6" ht="30.75" customHeight="1">
      <c r="B215" s="183" t="s">
        <v>132</v>
      </c>
      <c r="C215" s="184" t="e">
        <v>#N/A</v>
      </c>
      <c r="D215" s="179"/>
      <c r="E215" s="183" t="s">
        <v>132</v>
      </c>
      <c r="F215" s="184" t="e">
        <v>#N/A</v>
      </c>
    </row>
    <row r="216" spans="1:6" ht="30.75" customHeight="1">
      <c r="B216" s="183" t="s">
        <v>133</v>
      </c>
      <c r="C216" s="184" t="e">
        <v>#N/A</v>
      </c>
      <c r="D216" s="179"/>
      <c r="E216" s="183" t="s">
        <v>133</v>
      </c>
      <c r="F216" s="184" t="e">
        <v>#N/A</v>
      </c>
    </row>
    <row r="217" spans="1:6" ht="30.75" customHeight="1">
      <c r="B217" s="183" t="s">
        <v>134</v>
      </c>
      <c r="C217" s="184" t="s">
        <v>209</v>
      </c>
      <c r="D217" s="179"/>
      <c r="E217" s="183" t="s">
        <v>134</v>
      </c>
      <c r="F217" s="184" t="s">
        <v>209</v>
      </c>
    </row>
    <row r="218" spans="1:6" ht="30.75" customHeight="1">
      <c r="B218" s="183" t="s">
        <v>135</v>
      </c>
      <c r="C218" s="184" t="e">
        <v>#N/A</v>
      </c>
      <c r="D218" s="179"/>
      <c r="E218" s="183" t="s">
        <v>135</v>
      </c>
      <c r="F218" s="184" t="e">
        <v>#N/A</v>
      </c>
    </row>
    <row r="219" spans="1:6" ht="30.75" customHeight="1">
      <c r="B219" s="183" t="s">
        <v>136</v>
      </c>
      <c r="C219" s="185"/>
      <c r="D219" s="179"/>
      <c r="E219" s="183" t="s">
        <v>136</v>
      </c>
      <c r="F219" s="186"/>
    </row>
    <row r="220" spans="1:6" ht="30.75" customHeight="1">
      <c r="B220" s="183" t="s">
        <v>137</v>
      </c>
      <c r="C220" s="185"/>
      <c r="D220" s="179"/>
      <c r="E220" s="183" t="s">
        <v>137</v>
      </c>
      <c r="F220" s="186"/>
    </row>
    <row r="221" spans="1:6" ht="17.25" customHeight="1"/>
    <row r="222" spans="1:6" ht="30.75" customHeight="1">
      <c r="B222" s="573" t="s">
        <v>127</v>
      </c>
      <c r="C222" s="573"/>
      <c r="D222" s="181"/>
      <c r="E222" s="573" t="s">
        <v>127</v>
      </c>
      <c r="F222" s="573"/>
    </row>
    <row r="223" spans="1:6" ht="30.75" customHeight="1">
      <c r="A223" s="182">
        <f>1+D213</f>
        <v>45</v>
      </c>
      <c r="B223" s="183" t="s">
        <v>130</v>
      </c>
      <c r="C223" s="184" t="e">
        <f>+VLOOKUP(A223,Table19[],2,0)</f>
        <v>#N/A</v>
      </c>
      <c r="D223" s="179">
        <f>1+A223</f>
        <v>46</v>
      </c>
      <c r="E223" s="183" t="s">
        <v>130</v>
      </c>
      <c r="F223" s="184" t="e">
        <f>+VLOOKUP(D223,Table19[],2,0)</f>
        <v>#N/A</v>
      </c>
    </row>
    <row r="224" spans="1:6" ht="30.75" customHeight="1">
      <c r="B224" s="183" t="s">
        <v>131</v>
      </c>
      <c r="C224" s="184" t="s">
        <v>208</v>
      </c>
      <c r="D224" s="179"/>
      <c r="E224" s="183" t="s">
        <v>131</v>
      </c>
      <c r="F224" s="184" t="s">
        <v>208</v>
      </c>
    </row>
    <row r="225" spans="1:6" ht="30.75" customHeight="1">
      <c r="B225" s="183" t="s">
        <v>132</v>
      </c>
      <c r="C225" s="184" t="e">
        <v>#N/A</v>
      </c>
      <c r="D225" s="179"/>
      <c r="E225" s="183" t="s">
        <v>132</v>
      </c>
      <c r="F225" s="184" t="e">
        <v>#N/A</v>
      </c>
    </row>
    <row r="226" spans="1:6" ht="30.75" customHeight="1">
      <c r="B226" s="183" t="s">
        <v>133</v>
      </c>
      <c r="C226" s="184" t="e">
        <v>#N/A</v>
      </c>
      <c r="D226" s="179"/>
      <c r="E226" s="183" t="s">
        <v>133</v>
      </c>
      <c r="F226" s="184" t="e">
        <v>#N/A</v>
      </c>
    </row>
    <row r="227" spans="1:6" ht="30.75" customHeight="1">
      <c r="B227" s="183" t="s">
        <v>134</v>
      </c>
      <c r="C227" s="184" t="s">
        <v>209</v>
      </c>
      <c r="D227" s="179"/>
      <c r="E227" s="183" t="s">
        <v>134</v>
      </c>
      <c r="F227" s="184" t="s">
        <v>209</v>
      </c>
    </row>
    <row r="228" spans="1:6" ht="30.75" customHeight="1">
      <c r="B228" s="183" t="s">
        <v>135</v>
      </c>
      <c r="C228" s="184" t="e">
        <v>#N/A</v>
      </c>
      <c r="D228" s="179"/>
      <c r="E228" s="183" t="s">
        <v>135</v>
      </c>
      <c r="F228" s="184" t="e">
        <v>#N/A</v>
      </c>
    </row>
    <row r="229" spans="1:6" ht="30.75" customHeight="1">
      <c r="B229" s="183" t="s">
        <v>136</v>
      </c>
      <c r="C229" s="185"/>
      <c r="D229" s="179"/>
      <c r="E229" s="183" t="s">
        <v>136</v>
      </c>
      <c r="F229" s="186"/>
    </row>
    <row r="230" spans="1:6" ht="30.75" customHeight="1">
      <c r="B230" s="183" t="s">
        <v>137</v>
      </c>
      <c r="C230" s="185"/>
      <c r="D230" s="179"/>
      <c r="E230" s="183" t="s">
        <v>137</v>
      </c>
      <c r="F230" s="186"/>
    </row>
    <row r="231" spans="1:6" ht="21.75" customHeight="1"/>
    <row r="232" spans="1:6" ht="30.75" customHeight="1">
      <c r="B232" s="573" t="s">
        <v>127</v>
      </c>
      <c r="C232" s="573"/>
      <c r="D232" s="181"/>
      <c r="E232" s="573" t="s">
        <v>127</v>
      </c>
      <c r="F232" s="573"/>
    </row>
    <row r="233" spans="1:6" ht="30.75" customHeight="1">
      <c r="A233" s="182">
        <f>1+D223</f>
        <v>47</v>
      </c>
      <c r="B233" s="183" t="s">
        <v>130</v>
      </c>
      <c r="C233" s="184" t="e">
        <f>+VLOOKUP(A233,Table19[],2,0)</f>
        <v>#N/A</v>
      </c>
      <c r="D233" s="179">
        <f>1+A233</f>
        <v>48</v>
      </c>
      <c r="E233" s="183" t="s">
        <v>130</v>
      </c>
      <c r="F233" s="184" t="e">
        <f>+VLOOKUP(D233,Table19[],2,0)</f>
        <v>#N/A</v>
      </c>
    </row>
    <row r="234" spans="1:6" ht="30.75" customHeight="1">
      <c r="B234" s="183" t="s">
        <v>131</v>
      </c>
      <c r="C234" s="184" t="s">
        <v>208</v>
      </c>
      <c r="D234" s="179"/>
      <c r="E234" s="183" t="s">
        <v>131</v>
      </c>
      <c r="F234" s="184" t="s">
        <v>208</v>
      </c>
    </row>
    <row r="235" spans="1:6" ht="30.75" customHeight="1">
      <c r="B235" s="183" t="s">
        <v>132</v>
      </c>
      <c r="C235" s="184" t="e">
        <v>#N/A</v>
      </c>
      <c r="D235" s="179"/>
      <c r="E235" s="183" t="s">
        <v>132</v>
      </c>
      <c r="F235" s="184" t="e">
        <v>#N/A</v>
      </c>
    </row>
    <row r="236" spans="1:6" ht="30.75" customHeight="1">
      <c r="B236" s="183" t="s">
        <v>133</v>
      </c>
      <c r="C236" s="184" t="e">
        <v>#N/A</v>
      </c>
      <c r="D236" s="179"/>
      <c r="E236" s="183" t="s">
        <v>133</v>
      </c>
      <c r="F236" s="184" t="e">
        <v>#N/A</v>
      </c>
    </row>
    <row r="237" spans="1:6" ht="30.75" customHeight="1">
      <c r="B237" s="183" t="s">
        <v>134</v>
      </c>
      <c r="C237" s="184" t="s">
        <v>209</v>
      </c>
      <c r="D237" s="179"/>
      <c r="E237" s="183" t="s">
        <v>134</v>
      </c>
      <c r="F237" s="184" t="s">
        <v>209</v>
      </c>
    </row>
    <row r="238" spans="1:6" ht="30.75" customHeight="1">
      <c r="B238" s="183" t="s">
        <v>135</v>
      </c>
      <c r="C238" s="184" t="e">
        <v>#N/A</v>
      </c>
      <c r="D238" s="179"/>
      <c r="E238" s="183" t="s">
        <v>135</v>
      </c>
      <c r="F238" s="184" t="e">
        <v>#N/A</v>
      </c>
    </row>
    <row r="239" spans="1:6" ht="30.75" customHeight="1">
      <c r="B239" s="183" t="s">
        <v>136</v>
      </c>
      <c r="C239" s="185"/>
      <c r="D239" s="179"/>
      <c r="E239" s="183" t="s">
        <v>136</v>
      </c>
      <c r="F239" s="186"/>
    </row>
    <row r="240" spans="1:6" ht="30.75" customHeight="1">
      <c r="B240" s="183" t="s">
        <v>137</v>
      </c>
      <c r="C240" s="185"/>
      <c r="D240" s="179"/>
      <c r="E240" s="183" t="s">
        <v>137</v>
      </c>
      <c r="F240" s="186"/>
    </row>
    <row r="241" spans="2:6" ht="30.75" customHeight="1">
      <c r="B241" s="30"/>
      <c r="C241" s="188"/>
      <c r="D241" s="179"/>
      <c r="E241" s="30"/>
      <c r="F241" s="189"/>
    </row>
  </sheetData>
  <mergeCells count="50">
    <mergeCell ref="B232:C232"/>
    <mergeCell ref="E232:F232"/>
    <mergeCell ref="B202:C202"/>
    <mergeCell ref="E202:F202"/>
    <mergeCell ref="B212:C212"/>
    <mergeCell ref="E212:F212"/>
    <mergeCell ref="B222:C222"/>
    <mergeCell ref="E222:F222"/>
    <mergeCell ref="B172:C172"/>
    <mergeCell ref="E172:F172"/>
    <mergeCell ref="B182:C182"/>
    <mergeCell ref="E182:F182"/>
    <mergeCell ref="B192:C192"/>
    <mergeCell ref="E192:F192"/>
    <mergeCell ref="B142:C142"/>
    <mergeCell ref="E142:F142"/>
    <mergeCell ref="B152:C152"/>
    <mergeCell ref="E152:F152"/>
    <mergeCell ref="B162:C162"/>
    <mergeCell ref="E162:F162"/>
    <mergeCell ref="B112:C112"/>
    <mergeCell ref="E112:F112"/>
    <mergeCell ref="B122:C122"/>
    <mergeCell ref="E122:F122"/>
    <mergeCell ref="B132:C132"/>
    <mergeCell ref="E132:F132"/>
    <mergeCell ref="B82:C82"/>
    <mergeCell ref="E82:F82"/>
    <mergeCell ref="B92:C92"/>
    <mergeCell ref="E92:F92"/>
    <mergeCell ref="B102:C102"/>
    <mergeCell ref="E102:F102"/>
    <mergeCell ref="B52:C52"/>
    <mergeCell ref="E52:F52"/>
    <mergeCell ref="B62:C62"/>
    <mergeCell ref="E62:F62"/>
    <mergeCell ref="B72:C72"/>
    <mergeCell ref="E72:F72"/>
    <mergeCell ref="B22:C22"/>
    <mergeCell ref="E22:F22"/>
    <mergeCell ref="B32:C32"/>
    <mergeCell ref="E32:F32"/>
    <mergeCell ref="B42:C42"/>
    <mergeCell ref="E42:F42"/>
    <mergeCell ref="B1:C1"/>
    <mergeCell ref="E1:F1"/>
    <mergeCell ref="B2:C2"/>
    <mergeCell ref="E2:F2"/>
    <mergeCell ref="B12:C12"/>
    <mergeCell ref="E12:F12"/>
  </mergeCells>
  <conditionalFormatting sqref="C3">
    <cfRule type="expression" dxfId="95" priority="95">
      <formula>C3&lt;&gt;0</formula>
    </cfRule>
    <cfRule type="expression" dxfId="94" priority="96">
      <formula>$C$83&lt;&gt;0</formula>
    </cfRule>
  </conditionalFormatting>
  <conditionalFormatting sqref="F3">
    <cfRule type="expression" dxfId="93" priority="93">
      <formula>F3&lt;&gt;0</formula>
    </cfRule>
    <cfRule type="expression" dxfId="92" priority="94">
      <formula>$C$83&lt;&gt;0</formula>
    </cfRule>
  </conditionalFormatting>
  <conditionalFormatting sqref="C13">
    <cfRule type="expression" dxfId="91" priority="91">
      <formula>C13&lt;&gt;0</formula>
    </cfRule>
    <cfRule type="expression" dxfId="90" priority="92">
      <formula>$C$83&lt;&gt;0</formula>
    </cfRule>
  </conditionalFormatting>
  <conditionalFormatting sqref="F13">
    <cfRule type="expression" dxfId="89" priority="89">
      <formula>F13&lt;&gt;0</formula>
    </cfRule>
    <cfRule type="expression" dxfId="88" priority="90">
      <formula>$C$83&lt;&gt;0</formula>
    </cfRule>
  </conditionalFormatting>
  <conditionalFormatting sqref="C23">
    <cfRule type="expression" dxfId="87" priority="87">
      <formula>C23&lt;&gt;0</formula>
    </cfRule>
    <cfRule type="expression" dxfId="86" priority="88">
      <formula>$C$83&lt;&gt;0</formula>
    </cfRule>
  </conditionalFormatting>
  <conditionalFormatting sqref="F23">
    <cfRule type="expression" dxfId="85" priority="85">
      <formula>F23&lt;&gt;0</formula>
    </cfRule>
    <cfRule type="expression" dxfId="84" priority="86">
      <formula>$C$83&lt;&gt;0</formula>
    </cfRule>
  </conditionalFormatting>
  <conditionalFormatting sqref="C33">
    <cfRule type="expression" dxfId="83" priority="83">
      <formula>C33&lt;&gt;0</formula>
    </cfRule>
    <cfRule type="expression" dxfId="82" priority="84">
      <formula>$C$83&lt;&gt;0</formula>
    </cfRule>
  </conditionalFormatting>
  <conditionalFormatting sqref="F33">
    <cfRule type="expression" dxfId="81" priority="81">
      <formula>F33&lt;&gt;0</formula>
    </cfRule>
    <cfRule type="expression" dxfId="80" priority="82">
      <formula>$C$83&lt;&gt;0</formula>
    </cfRule>
  </conditionalFormatting>
  <conditionalFormatting sqref="C43">
    <cfRule type="expression" dxfId="79" priority="79">
      <formula>C43&lt;&gt;0</formula>
    </cfRule>
    <cfRule type="expression" dxfId="78" priority="80">
      <formula>$C$83&lt;&gt;0</formula>
    </cfRule>
  </conditionalFormatting>
  <conditionalFormatting sqref="F43">
    <cfRule type="expression" dxfId="77" priority="77">
      <formula>F43&lt;&gt;0</formula>
    </cfRule>
    <cfRule type="expression" dxfId="76" priority="78">
      <formula>$C$83&lt;&gt;0</formula>
    </cfRule>
  </conditionalFormatting>
  <conditionalFormatting sqref="C53">
    <cfRule type="expression" dxfId="75" priority="75">
      <formula>C53&lt;&gt;0</formula>
    </cfRule>
    <cfRule type="expression" dxfId="74" priority="76">
      <formula>$C$83&lt;&gt;0</formula>
    </cfRule>
  </conditionalFormatting>
  <conditionalFormatting sqref="F53">
    <cfRule type="expression" dxfId="73" priority="73">
      <formula>F53&lt;&gt;0</formula>
    </cfRule>
    <cfRule type="expression" dxfId="72" priority="74">
      <formula>$C$83&lt;&gt;0</formula>
    </cfRule>
  </conditionalFormatting>
  <conditionalFormatting sqref="C63">
    <cfRule type="expression" dxfId="71" priority="71">
      <formula>C63&lt;&gt;0</formula>
    </cfRule>
    <cfRule type="expression" dxfId="70" priority="72">
      <formula>$C$83&lt;&gt;0</formula>
    </cfRule>
  </conditionalFormatting>
  <conditionalFormatting sqref="F63">
    <cfRule type="expression" dxfId="69" priority="69">
      <formula>F63&lt;&gt;0</formula>
    </cfRule>
    <cfRule type="expression" dxfId="68" priority="70">
      <formula>$C$83&lt;&gt;0</formula>
    </cfRule>
  </conditionalFormatting>
  <conditionalFormatting sqref="C73">
    <cfRule type="expression" dxfId="67" priority="67">
      <formula>C73&lt;&gt;0</formula>
    </cfRule>
    <cfRule type="expression" dxfId="66" priority="68">
      <formula>$C$83&lt;&gt;0</formula>
    </cfRule>
  </conditionalFormatting>
  <conditionalFormatting sqref="F73">
    <cfRule type="expression" dxfId="65" priority="65">
      <formula>F73&lt;&gt;0</formula>
    </cfRule>
    <cfRule type="expression" dxfId="64" priority="66">
      <formula>$C$83&lt;&gt;0</formula>
    </cfRule>
  </conditionalFormatting>
  <conditionalFormatting sqref="C83">
    <cfRule type="expression" dxfId="63" priority="63">
      <formula>C83&lt;&gt;0</formula>
    </cfRule>
    <cfRule type="expression" dxfId="62" priority="64">
      <formula>$C$83&lt;&gt;0</formula>
    </cfRule>
  </conditionalFormatting>
  <conditionalFormatting sqref="F83">
    <cfRule type="expression" dxfId="61" priority="61">
      <formula>F83&lt;&gt;0</formula>
    </cfRule>
    <cfRule type="expression" dxfId="60" priority="62">
      <formula>$C$83&lt;&gt;0</formula>
    </cfRule>
  </conditionalFormatting>
  <conditionalFormatting sqref="C93">
    <cfRule type="expression" dxfId="59" priority="59">
      <formula>C93&lt;&gt;0</formula>
    </cfRule>
    <cfRule type="expression" dxfId="58" priority="60">
      <formula>$C$83&lt;&gt;0</formula>
    </cfRule>
  </conditionalFormatting>
  <conditionalFormatting sqref="F93">
    <cfRule type="expression" dxfId="57" priority="57">
      <formula>F93&lt;&gt;0</formula>
    </cfRule>
    <cfRule type="expression" dxfId="56" priority="58">
      <formula>$C$83&lt;&gt;0</formula>
    </cfRule>
  </conditionalFormatting>
  <conditionalFormatting sqref="C103">
    <cfRule type="expression" dxfId="55" priority="55">
      <formula>C103&lt;&gt;0</formula>
    </cfRule>
    <cfRule type="expression" dxfId="54" priority="56">
      <formula>$C$83&lt;&gt;0</formula>
    </cfRule>
  </conditionalFormatting>
  <conditionalFormatting sqref="F103">
    <cfRule type="expression" dxfId="53" priority="53">
      <formula>F103&lt;&gt;0</formula>
    </cfRule>
    <cfRule type="expression" dxfId="52" priority="54">
      <formula>$C$83&lt;&gt;0</formula>
    </cfRule>
  </conditionalFormatting>
  <conditionalFormatting sqref="C113">
    <cfRule type="expression" dxfId="51" priority="51">
      <formula>C113&lt;&gt;0</formula>
    </cfRule>
    <cfRule type="expression" dxfId="50" priority="52">
      <formula>$C$83&lt;&gt;0</formula>
    </cfRule>
  </conditionalFormatting>
  <conditionalFormatting sqref="F113">
    <cfRule type="expression" dxfId="49" priority="49">
      <formula>F113&lt;&gt;0</formula>
    </cfRule>
    <cfRule type="expression" dxfId="48" priority="50">
      <formula>$C$83&lt;&gt;0</formula>
    </cfRule>
  </conditionalFormatting>
  <conditionalFormatting sqref="C123">
    <cfRule type="expression" dxfId="47" priority="47">
      <formula>C123&lt;&gt;0</formula>
    </cfRule>
    <cfRule type="expression" dxfId="46" priority="48">
      <formula>$C$83&lt;&gt;0</formula>
    </cfRule>
  </conditionalFormatting>
  <conditionalFormatting sqref="F123">
    <cfRule type="expression" dxfId="45" priority="45">
      <formula>F123&lt;&gt;0</formula>
    </cfRule>
    <cfRule type="expression" dxfId="44" priority="46">
      <formula>$C$83&lt;&gt;0</formula>
    </cfRule>
  </conditionalFormatting>
  <conditionalFormatting sqref="C133">
    <cfRule type="expression" dxfId="43" priority="43">
      <formula>C133&lt;&gt;0</formula>
    </cfRule>
    <cfRule type="expression" dxfId="42" priority="44">
      <formula>$C$83&lt;&gt;0</formula>
    </cfRule>
  </conditionalFormatting>
  <conditionalFormatting sqref="F133">
    <cfRule type="expression" dxfId="41" priority="41">
      <formula>F133&lt;&gt;0</formula>
    </cfRule>
    <cfRule type="expression" dxfId="40" priority="42">
      <formula>$C$83&lt;&gt;0</formula>
    </cfRule>
  </conditionalFormatting>
  <conditionalFormatting sqref="C143">
    <cfRule type="expression" dxfId="39" priority="39">
      <formula>C143&lt;&gt;0</formula>
    </cfRule>
    <cfRule type="expression" dxfId="38" priority="40">
      <formula>$C$83&lt;&gt;0</formula>
    </cfRule>
  </conditionalFormatting>
  <conditionalFormatting sqref="F143">
    <cfRule type="expression" dxfId="37" priority="37">
      <formula>F143&lt;&gt;0</formula>
    </cfRule>
    <cfRule type="expression" dxfId="36" priority="38">
      <formula>$C$83&lt;&gt;0</formula>
    </cfRule>
  </conditionalFormatting>
  <conditionalFormatting sqref="C153">
    <cfRule type="expression" dxfId="35" priority="35">
      <formula>C153&lt;&gt;0</formula>
    </cfRule>
    <cfRule type="expression" dxfId="34" priority="36">
      <formula>$C$83&lt;&gt;0</formula>
    </cfRule>
  </conditionalFormatting>
  <conditionalFormatting sqref="F153">
    <cfRule type="expression" dxfId="33" priority="33">
      <formula>F153&lt;&gt;0</formula>
    </cfRule>
    <cfRule type="expression" dxfId="32" priority="34">
      <formula>$C$83&lt;&gt;0</formula>
    </cfRule>
  </conditionalFormatting>
  <conditionalFormatting sqref="C163">
    <cfRule type="expression" dxfId="31" priority="31">
      <formula>C163&lt;&gt;0</formula>
    </cfRule>
    <cfRule type="expression" dxfId="30" priority="32">
      <formula>$C$83&lt;&gt;0</formula>
    </cfRule>
  </conditionalFormatting>
  <conditionalFormatting sqref="F163">
    <cfRule type="expression" dxfId="29" priority="29">
      <formula>F163&lt;&gt;0</formula>
    </cfRule>
    <cfRule type="expression" dxfId="28" priority="30">
      <formula>$C$83&lt;&gt;0</formula>
    </cfRule>
  </conditionalFormatting>
  <conditionalFormatting sqref="C173">
    <cfRule type="expression" dxfId="27" priority="27">
      <formula>C173&lt;&gt;0</formula>
    </cfRule>
    <cfRule type="expression" dxfId="26" priority="28">
      <formula>$C$83&lt;&gt;0</formula>
    </cfRule>
  </conditionalFormatting>
  <conditionalFormatting sqref="F173">
    <cfRule type="expression" dxfId="25" priority="25">
      <formula>F173&lt;&gt;0</formula>
    </cfRule>
    <cfRule type="expression" dxfId="24" priority="26">
      <formula>$C$83&lt;&gt;0</formula>
    </cfRule>
  </conditionalFormatting>
  <conditionalFormatting sqref="C183">
    <cfRule type="expression" dxfId="23" priority="23">
      <formula>C183&lt;&gt;0</formula>
    </cfRule>
    <cfRule type="expression" dxfId="22" priority="24">
      <formula>$C$83&lt;&gt;0</formula>
    </cfRule>
  </conditionalFormatting>
  <conditionalFormatting sqref="F183">
    <cfRule type="expression" dxfId="21" priority="21">
      <formula>F183&lt;&gt;0</formula>
    </cfRule>
    <cfRule type="expression" dxfId="20" priority="22">
      <formula>$C$83&lt;&gt;0</formula>
    </cfRule>
  </conditionalFormatting>
  <conditionalFormatting sqref="C193">
    <cfRule type="expression" dxfId="19" priority="19">
      <formula>C193&lt;&gt;0</formula>
    </cfRule>
    <cfRule type="expression" dxfId="18" priority="20">
      <formula>$C$83&lt;&gt;0</formula>
    </cfRule>
  </conditionalFormatting>
  <conditionalFormatting sqref="F193">
    <cfRule type="expression" dxfId="17" priority="17">
      <formula>F193&lt;&gt;0</formula>
    </cfRule>
    <cfRule type="expression" dxfId="16" priority="18">
      <formula>$C$83&lt;&gt;0</formula>
    </cfRule>
  </conditionalFormatting>
  <conditionalFormatting sqref="C203">
    <cfRule type="expression" dxfId="15" priority="15">
      <formula>C203&lt;&gt;0</formula>
    </cfRule>
    <cfRule type="expression" dxfId="14" priority="16">
      <formula>$C$83&lt;&gt;0</formula>
    </cfRule>
  </conditionalFormatting>
  <conditionalFormatting sqref="F203">
    <cfRule type="expression" dxfId="13" priority="13">
      <formula>F203&lt;&gt;0</formula>
    </cfRule>
    <cfRule type="expression" dxfId="12" priority="14">
      <formula>$C$83&lt;&gt;0</formula>
    </cfRule>
  </conditionalFormatting>
  <conditionalFormatting sqref="C213">
    <cfRule type="expression" dxfId="11" priority="11">
      <formula>C213&lt;&gt;0</formula>
    </cfRule>
    <cfRule type="expression" dxfId="10" priority="12">
      <formula>$C$83&lt;&gt;0</formula>
    </cfRule>
  </conditionalFormatting>
  <conditionalFormatting sqref="F213">
    <cfRule type="expression" dxfId="9" priority="9">
      <formula>F213&lt;&gt;0</formula>
    </cfRule>
    <cfRule type="expression" dxfId="8" priority="10">
      <formula>$C$83&lt;&gt;0</formula>
    </cfRule>
  </conditionalFormatting>
  <conditionalFormatting sqref="C223">
    <cfRule type="expression" dxfId="7" priority="7">
      <formula>C223&lt;&gt;0</formula>
    </cfRule>
    <cfRule type="expression" dxfId="6" priority="8">
      <formula>$C$83&lt;&gt;0</formula>
    </cfRule>
  </conditionalFormatting>
  <conditionalFormatting sqref="F223">
    <cfRule type="expression" dxfId="5" priority="5">
      <formula>F223&lt;&gt;0</formula>
    </cfRule>
    <cfRule type="expression" dxfId="4" priority="6">
      <formula>$C$83&lt;&gt;0</formula>
    </cfRule>
  </conditionalFormatting>
  <conditionalFormatting sqref="C233">
    <cfRule type="expression" dxfId="3" priority="3">
      <formula>C233&lt;&gt;0</formula>
    </cfRule>
    <cfRule type="expression" dxfId="2" priority="4">
      <formula>$C$83&lt;&gt;0</formula>
    </cfRule>
  </conditionalFormatting>
  <conditionalFormatting sqref="F233">
    <cfRule type="expression" dxfId="1" priority="1">
      <formula>F233&lt;&gt;0</formula>
    </cfRule>
    <cfRule type="expression" dxfId="0" priority="2">
      <formula>$C$83&lt;&gt;0</formula>
    </cfRule>
  </conditionalFormatting>
  <pageMargins left="0.34" right="0.22" top="0.4" bottom="0.24" header="0.3" footer="0.3"/>
  <pageSetup paperSize="9" scale="93" orientation="portrait" r:id="rId1"/>
  <colBreaks count="1" manualBreakCount="1">
    <brk id="6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18</vt:i4>
      </vt:variant>
    </vt:vector>
  </HeadingPairs>
  <TitlesOfParts>
    <vt:vector size="41" baseType="lpstr">
      <vt:lpstr>TCVSD</vt:lpstr>
      <vt:lpstr>Ydz</vt:lpstr>
      <vt:lpstr>Pattern</vt:lpstr>
      <vt:lpstr>BOL</vt:lpstr>
      <vt:lpstr>Spread</vt:lpstr>
      <vt:lpstr>use-optimal Ply</vt:lpstr>
      <vt:lpstr>WO</vt:lpstr>
      <vt:lpstr>data</vt:lpstr>
      <vt:lpstr>1-1Y-2H-3N-BK-CTR-CUP-PRA680</vt:lpstr>
      <vt:lpstr>2-2J-CTRLI-LP1743</vt:lpstr>
      <vt:lpstr>3-3R-CUPLI-CK4W75</vt:lpstr>
      <vt:lpstr>4-5K-STR-LPC838</vt:lpstr>
      <vt:lpstr>5-6W-STPLA-EM1038-die</vt:lpstr>
      <vt:lpstr>YEU CAU VAI CUTTING</vt:lpstr>
      <vt:lpstr>Chia std</vt:lpstr>
      <vt:lpstr>Upload-YCV</vt:lpstr>
      <vt:lpstr>std gui WH</vt:lpstr>
      <vt:lpstr>TEM-BK-MCUP-CTR</vt:lpstr>
      <vt:lpstr>TEM-CRTL</vt:lpstr>
      <vt:lpstr>TEM-STR</vt:lpstr>
      <vt:lpstr>KO-IN-TEM-CUPL</vt:lpstr>
      <vt:lpstr>tem-chua</vt:lpstr>
      <vt:lpstr>tem-chua (2)</vt:lpstr>
      <vt:lpstr>'3-3R-CUPLI-CK4W75'!Pattern</vt:lpstr>
      <vt:lpstr>'4-5K-STR-LPC838'!Pattern</vt:lpstr>
      <vt:lpstr>'tem-chua'!Pattern</vt:lpstr>
      <vt:lpstr>'tem-chua (2)'!Pattern</vt:lpstr>
      <vt:lpstr>Pattern</vt:lpstr>
      <vt:lpstr>'1-1Y-2H-3N-BK-CTR-CUP-PRA680'!Print_Area</vt:lpstr>
      <vt:lpstr>'2-2J-CTRLI-LP1743'!Print_Area</vt:lpstr>
      <vt:lpstr>'3-3R-CUPLI-CK4W75'!Print_Area</vt:lpstr>
      <vt:lpstr>'4-5K-STR-LPC838'!Print_Area</vt:lpstr>
      <vt:lpstr>'5-6W-STPLA-EM1038-die'!Print_Area</vt:lpstr>
      <vt:lpstr>'KO-IN-TEM-CUPL'!Print_Area</vt:lpstr>
      <vt:lpstr>'TEM-BK-MCUP-CTR'!Print_Area</vt:lpstr>
      <vt:lpstr>'tem-chua'!Print_Area</vt:lpstr>
      <vt:lpstr>'tem-chua (2)'!Print_Area</vt:lpstr>
      <vt:lpstr>'TEM-CRTL'!Print_Area</vt:lpstr>
      <vt:lpstr>'TEM-STR'!Print_Area</vt:lpstr>
      <vt:lpstr>'YEU CAU VAI CUTTING'!Print_Area</vt:lpstr>
      <vt:lpstr>'1-1Y-2H-3N-BK-CTR-CUP-PRA680'!Spread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2022-01-25T07:00:08Z</dcterms:modified>
</cp:coreProperties>
</file>