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tbucket\xuanngoc1992\EagleBit\eaglepcb_eduseri\Ngoc\EagleCad_Script\Generare_Pin_Symbol_library\"/>
    </mc:Choice>
  </mc:AlternateContent>
  <xr:revisionPtr revIDLastSave="0" documentId="13_ncr:1_{8873FB4E-7904-4D21-90E3-F59CB58967F6}" xr6:coauthVersionLast="47" xr6:coauthVersionMax="47" xr10:uidLastSave="{00000000-0000-0000-0000-000000000000}"/>
  <bookViews>
    <workbookView xWindow="-108" yWindow="-108" windowWidth="23256" windowHeight="12576" activeTab="4" xr2:uid="{D737F04F-B3ED-4D37-A685-F6FA3B770496}"/>
  </bookViews>
  <sheets>
    <sheet name="Sheet1" sheetId="1" r:id="rId1"/>
    <sheet name="STC8h8k64U_48" sheetId="2" r:id="rId2"/>
    <sheet name="STC8h8k64U_48_vlook64" sheetId="4" r:id="rId3"/>
    <sheet name="STC8h8k64U_64" sheetId="3" r:id="rId4"/>
    <sheet name="PY32F040_LQFP64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5" l="1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2" i="5"/>
  <c r="Q65" i="5"/>
  <c r="Q64" i="5"/>
  <c r="Q63" i="5"/>
  <c r="Q62" i="5"/>
  <c r="Q61" i="5"/>
  <c r="Q60" i="5"/>
  <c r="Q59" i="5"/>
  <c r="Q58" i="5"/>
  <c r="Q57" i="5"/>
  <c r="Q56" i="5"/>
  <c r="Q55" i="5"/>
  <c r="Q54" i="5"/>
  <c r="Q53" i="5"/>
  <c r="Q52" i="5"/>
  <c r="Q51" i="5"/>
  <c r="Q50" i="5"/>
  <c r="Q49" i="5"/>
  <c r="Q48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Q2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J65" i="5"/>
  <c r="I65" i="5"/>
  <c r="J64" i="5"/>
  <c r="I64" i="5"/>
  <c r="J63" i="5"/>
  <c r="I63" i="5"/>
  <c r="J62" i="5"/>
  <c r="I62" i="5"/>
  <c r="J61" i="5"/>
  <c r="I61" i="5"/>
  <c r="J60" i="5"/>
  <c r="I60" i="5"/>
  <c r="J59" i="5"/>
  <c r="I59" i="5"/>
  <c r="J58" i="5"/>
  <c r="I58" i="5"/>
  <c r="J57" i="5"/>
  <c r="I57" i="5"/>
  <c r="J56" i="5"/>
  <c r="I56" i="5"/>
  <c r="J55" i="5"/>
  <c r="I55" i="5"/>
  <c r="J54" i="5"/>
  <c r="I54" i="5"/>
  <c r="J53" i="5"/>
  <c r="I53" i="5"/>
  <c r="J52" i="5"/>
  <c r="I52" i="5"/>
  <c r="J51" i="5"/>
  <c r="I51" i="5"/>
  <c r="J50" i="5"/>
  <c r="I50" i="5"/>
  <c r="J49" i="5"/>
  <c r="I49" i="5"/>
  <c r="J48" i="5"/>
  <c r="I48" i="5"/>
  <c r="J47" i="5"/>
  <c r="I47" i="5"/>
  <c r="J46" i="5"/>
  <c r="I46" i="5"/>
  <c r="J45" i="5"/>
  <c r="I45" i="5"/>
  <c r="J44" i="5"/>
  <c r="I44" i="5"/>
  <c r="J43" i="5"/>
  <c r="I43" i="5"/>
  <c r="J42" i="5"/>
  <c r="I42" i="5"/>
  <c r="J41" i="5"/>
  <c r="I41" i="5"/>
  <c r="J40" i="5"/>
  <c r="I40" i="5"/>
  <c r="J39" i="5"/>
  <c r="I39" i="5"/>
  <c r="J38" i="5"/>
  <c r="I38" i="5"/>
  <c r="J37" i="5"/>
  <c r="I37" i="5"/>
  <c r="J36" i="5"/>
  <c r="I36" i="5"/>
  <c r="J35" i="5"/>
  <c r="I35" i="5"/>
  <c r="J34" i="5"/>
  <c r="I34" i="5"/>
  <c r="J33" i="5"/>
  <c r="I33" i="5"/>
  <c r="J32" i="5"/>
  <c r="I32" i="5"/>
  <c r="J31" i="5"/>
  <c r="I31" i="5"/>
  <c r="J30" i="5"/>
  <c r="I30" i="5"/>
  <c r="J29" i="5"/>
  <c r="I29" i="5"/>
  <c r="J28" i="5"/>
  <c r="I28" i="5"/>
  <c r="J27" i="5"/>
  <c r="I27" i="5"/>
  <c r="J26" i="5"/>
  <c r="I26" i="5"/>
  <c r="J25" i="5"/>
  <c r="I25" i="5"/>
  <c r="J24" i="5"/>
  <c r="I24" i="5"/>
  <c r="J23" i="5"/>
  <c r="I23" i="5"/>
  <c r="J22" i="5"/>
  <c r="I22" i="5"/>
  <c r="J21" i="5"/>
  <c r="I21" i="5"/>
  <c r="J20" i="5"/>
  <c r="I20" i="5"/>
  <c r="J19" i="5"/>
  <c r="I19" i="5"/>
  <c r="J18" i="5"/>
  <c r="I18" i="5"/>
  <c r="J17" i="5"/>
  <c r="I17" i="5"/>
  <c r="J16" i="5"/>
  <c r="I16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N5" i="5"/>
  <c r="L2" i="5" s="1"/>
  <c r="J5" i="5"/>
  <c r="I5" i="5"/>
  <c r="J4" i="5"/>
  <c r="I4" i="5"/>
  <c r="K3" i="5"/>
  <c r="K4" i="5" s="1"/>
  <c r="J3" i="5"/>
  <c r="I3" i="5"/>
  <c r="K2" i="5"/>
  <c r="J2" i="5"/>
  <c r="I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2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J49" i="4"/>
  <c r="I49" i="4"/>
  <c r="J48" i="4"/>
  <c r="I48" i="4"/>
  <c r="J47" i="4"/>
  <c r="I47" i="4"/>
  <c r="J46" i="4"/>
  <c r="I46" i="4"/>
  <c r="J45" i="4"/>
  <c r="I45" i="4"/>
  <c r="J44" i="4"/>
  <c r="I44" i="4"/>
  <c r="J43" i="4"/>
  <c r="I43" i="4"/>
  <c r="J42" i="4"/>
  <c r="I42" i="4"/>
  <c r="J41" i="4"/>
  <c r="I41" i="4"/>
  <c r="J40" i="4"/>
  <c r="I40" i="4"/>
  <c r="J39" i="4"/>
  <c r="I39" i="4"/>
  <c r="J38" i="4"/>
  <c r="I38" i="4"/>
  <c r="J37" i="4"/>
  <c r="I37" i="4"/>
  <c r="J36" i="4"/>
  <c r="I36" i="4"/>
  <c r="J35" i="4"/>
  <c r="I35" i="4"/>
  <c r="J34" i="4"/>
  <c r="I34" i="4"/>
  <c r="J33" i="4"/>
  <c r="I33" i="4"/>
  <c r="J32" i="4"/>
  <c r="I32" i="4"/>
  <c r="J31" i="4"/>
  <c r="I31" i="4"/>
  <c r="J30" i="4"/>
  <c r="I30" i="4"/>
  <c r="J29" i="4"/>
  <c r="I29" i="4"/>
  <c r="J28" i="4"/>
  <c r="I28" i="4"/>
  <c r="J27" i="4"/>
  <c r="I27" i="4"/>
  <c r="J26" i="4"/>
  <c r="I26" i="4"/>
  <c r="J25" i="4"/>
  <c r="I25" i="4"/>
  <c r="J24" i="4"/>
  <c r="I24" i="4"/>
  <c r="J23" i="4"/>
  <c r="I23" i="4"/>
  <c r="J22" i="4"/>
  <c r="I22" i="4"/>
  <c r="J21" i="4"/>
  <c r="I21" i="4"/>
  <c r="J20" i="4"/>
  <c r="I20" i="4"/>
  <c r="J19" i="4"/>
  <c r="I19" i="4"/>
  <c r="J18" i="4"/>
  <c r="I18" i="4"/>
  <c r="J17" i="4"/>
  <c r="I17" i="4"/>
  <c r="J16" i="4"/>
  <c r="I16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N5" i="4"/>
  <c r="J5" i="4"/>
  <c r="I5" i="4"/>
  <c r="J4" i="4"/>
  <c r="I4" i="4"/>
  <c r="J3" i="4"/>
  <c r="I3" i="4"/>
  <c r="L2" i="4"/>
  <c r="K2" i="4"/>
  <c r="K3" i="4" s="1"/>
  <c r="K4" i="4" s="1"/>
  <c r="J2" i="4"/>
  <c r="I2" i="4"/>
  <c r="I58" i="3"/>
  <c r="J58" i="3"/>
  <c r="K58" i="3" s="1"/>
  <c r="I59" i="3"/>
  <c r="J59" i="3"/>
  <c r="I60" i="3"/>
  <c r="J60" i="3"/>
  <c r="I61" i="3"/>
  <c r="J61" i="3"/>
  <c r="I62" i="3"/>
  <c r="J62" i="3"/>
  <c r="I63" i="3"/>
  <c r="J63" i="3"/>
  <c r="I64" i="3"/>
  <c r="J64" i="3"/>
  <c r="I65" i="3"/>
  <c r="J65" i="3"/>
  <c r="I42" i="3"/>
  <c r="J42" i="3"/>
  <c r="K42" i="3" s="1"/>
  <c r="I43" i="3"/>
  <c r="J43" i="3"/>
  <c r="I44" i="3"/>
  <c r="J44" i="3"/>
  <c r="I45" i="3"/>
  <c r="J45" i="3"/>
  <c r="I46" i="3"/>
  <c r="J46" i="3"/>
  <c r="I47" i="3"/>
  <c r="J47" i="3"/>
  <c r="I48" i="3"/>
  <c r="J48" i="3"/>
  <c r="I49" i="3"/>
  <c r="J49" i="3"/>
  <c r="I50" i="3"/>
  <c r="J50" i="3"/>
  <c r="I51" i="3"/>
  <c r="J51" i="3"/>
  <c r="I52" i="3"/>
  <c r="J52" i="3"/>
  <c r="I53" i="3"/>
  <c r="J53" i="3"/>
  <c r="I54" i="3"/>
  <c r="J54" i="3"/>
  <c r="I55" i="3"/>
  <c r="J55" i="3"/>
  <c r="I56" i="3"/>
  <c r="J56" i="3"/>
  <c r="I57" i="3"/>
  <c r="J57" i="3"/>
  <c r="I28" i="3"/>
  <c r="J28" i="3"/>
  <c r="K28" i="3" s="1"/>
  <c r="I29" i="3"/>
  <c r="J29" i="3"/>
  <c r="I30" i="3"/>
  <c r="J30" i="3"/>
  <c r="I31" i="3"/>
  <c r="J31" i="3"/>
  <c r="I32" i="3"/>
  <c r="J32" i="3"/>
  <c r="I33" i="3"/>
  <c r="J33" i="3"/>
  <c r="I34" i="3"/>
  <c r="J34" i="3"/>
  <c r="I35" i="3"/>
  <c r="J35" i="3"/>
  <c r="I36" i="3"/>
  <c r="J36" i="3"/>
  <c r="I37" i="3"/>
  <c r="J37" i="3"/>
  <c r="I38" i="3"/>
  <c r="J38" i="3"/>
  <c r="I39" i="3"/>
  <c r="J39" i="3"/>
  <c r="I40" i="3"/>
  <c r="J40" i="3"/>
  <c r="I41" i="3"/>
  <c r="J41" i="3"/>
  <c r="I10" i="3"/>
  <c r="J10" i="3"/>
  <c r="K10" i="3" s="1"/>
  <c r="I11" i="3"/>
  <c r="J11" i="3"/>
  <c r="I12" i="3"/>
  <c r="J12" i="3"/>
  <c r="I13" i="3"/>
  <c r="J13" i="3"/>
  <c r="I14" i="3"/>
  <c r="J14" i="3"/>
  <c r="I15" i="3"/>
  <c r="J15" i="3"/>
  <c r="I16" i="3"/>
  <c r="J16" i="3"/>
  <c r="I17" i="3"/>
  <c r="J17" i="3"/>
  <c r="I18" i="3"/>
  <c r="J18" i="3"/>
  <c r="I19" i="3"/>
  <c r="J19" i="3"/>
  <c r="I20" i="3"/>
  <c r="J20" i="3"/>
  <c r="I21" i="3"/>
  <c r="J21" i="3"/>
  <c r="I22" i="3"/>
  <c r="J22" i="3"/>
  <c r="I23" i="3"/>
  <c r="J23" i="3"/>
  <c r="I24" i="3"/>
  <c r="J24" i="3"/>
  <c r="I25" i="3"/>
  <c r="J25" i="3"/>
  <c r="I26" i="3"/>
  <c r="J26" i="3"/>
  <c r="I27" i="3"/>
  <c r="J27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J9" i="3"/>
  <c r="I9" i="3"/>
  <c r="J8" i="3"/>
  <c r="I8" i="3"/>
  <c r="J7" i="3"/>
  <c r="I7" i="3"/>
  <c r="J6" i="3"/>
  <c r="I6" i="3"/>
  <c r="N5" i="3"/>
  <c r="L2" i="3" s="1"/>
  <c r="L3" i="3" s="1"/>
  <c r="J5" i="3"/>
  <c r="I5" i="3"/>
  <c r="J4" i="3"/>
  <c r="I4" i="3"/>
  <c r="J3" i="3"/>
  <c r="I3" i="3"/>
  <c r="K2" i="3"/>
  <c r="J2" i="3"/>
  <c r="I2" i="3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2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K2" i="2"/>
  <c r="K3" i="2" s="1"/>
  <c r="N5" i="2"/>
  <c r="L2" i="2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2" i="2"/>
  <c r="L3" i="5" l="1"/>
  <c r="M2" i="5"/>
  <c r="K5" i="5"/>
  <c r="R2" i="4"/>
  <c r="K5" i="4"/>
  <c r="Q2" i="4"/>
  <c r="M2" i="4"/>
  <c r="L3" i="4"/>
  <c r="L4" i="4" s="1"/>
  <c r="L5" i="4" s="1"/>
  <c r="L6" i="4" s="1"/>
  <c r="L7" i="4" s="1"/>
  <c r="M3" i="4"/>
  <c r="Q3" i="4" s="1"/>
  <c r="K59" i="3"/>
  <c r="K43" i="3"/>
  <c r="K29" i="3"/>
  <c r="K11" i="3"/>
  <c r="L4" i="3"/>
  <c r="L5" i="3" s="1"/>
  <c r="L6" i="3" s="1"/>
  <c r="L7" i="3" s="1"/>
  <c r="L8" i="3" s="1"/>
  <c r="M2" i="3"/>
  <c r="K3" i="3"/>
  <c r="R2" i="3"/>
  <c r="Q2" i="3"/>
  <c r="K4" i="2"/>
  <c r="L3" i="2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M2" i="2"/>
  <c r="Q2" i="2" s="1"/>
  <c r="K6" i="5" l="1"/>
  <c r="L4" i="5"/>
  <c r="M3" i="5"/>
  <c r="L8" i="4"/>
  <c r="R5" i="4"/>
  <c r="R3" i="4"/>
  <c r="R4" i="4"/>
  <c r="M5" i="4"/>
  <c r="Q5" i="4" s="1"/>
  <c r="K6" i="4"/>
  <c r="M4" i="4"/>
  <c r="Q4" i="4" s="1"/>
  <c r="K60" i="3"/>
  <c r="K44" i="3"/>
  <c r="K30" i="3"/>
  <c r="K12" i="3"/>
  <c r="K4" i="3"/>
  <c r="M3" i="3"/>
  <c r="Q3" i="3" s="1"/>
  <c r="L9" i="3"/>
  <c r="L10" i="3" s="1"/>
  <c r="R3" i="3"/>
  <c r="M3" i="2"/>
  <c r="Q3" i="2" s="1"/>
  <c r="K5" i="2"/>
  <c r="M4" i="2"/>
  <c r="Q4" i="2" s="1"/>
  <c r="K7" i="5" l="1"/>
  <c r="L5" i="5"/>
  <c r="M4" i="5"/>
  <c r="M6" i="4"/>
  <c r="Q6" i="4" s="1"/>
  <c r="K7" i="4"/>
  <c r="R6" i="4"/>
  <c r="L9" i="4"/>
  <c r="K61" i="3"/>
  <c r="K45" i="3"/>
  <c r="K31" i="3"/>
  <c r="L11" i="3"/>
  <c r="R10" i="3"/>
  <c r="M10" i="3"/>
  <c r="Q10" i="3" s="1"/>
  <c r="K13" i="3"/>
  <c r="K5" i="3"/>
  <c r="M4" i="3"/>
  <c r="Q4" i="3" s="1"/>
  <c r="R4" i="3"/>
  <c r="K6" i="2"/>
  <c r="M5" i="2"/>
  <c r="Q5" i="2" s="1"/>
  <c r="K8" i="5" l="1"/>
  <c r="L6" i="5"/>
  <c r="M5" i="5"/>
  <c r="K8" i="4"/>
  <c r="M7" i="4"/>
  <c r="Q7" i="4" s="1"/>
  <c r="R7" i="4"/>
  <c r="L10" i="4"/>
  <c r="K62" i="3"/>
  <c r="K46" i="3"/>
  <c r="K32" i="3"/>
  <c r="K14" i="3"/>
  <c r="R11" i="3"/>
  <c r="L12" i="3"/>
  <c r="M11" i="3"/>
  <c r="Q11" i="3" s="1"/>
  <c r="K6" i="3"/>
  <c r="M5" i="3"/>
  <c r="Q5" i="3" s="1"/>
  <c r="R5" i="3"/>
  <c r="K7" i="2"/>
  <c r="M6" i="2"/>
  <c r="Q6" i="2" s="1"/>
  <c r="L7" i="5" l="1"/>
  <c r="M6" i="5"/>
  <c r="K9" i="5"/>
  <c r="L11" i="4"/>
  <c r="K9" i="4"/>
  <c r="M8" i="4"/>
  <c r="Q8" i="4" s="1"/>
  <c r="R8" i="4"/>
  <c r="K63" i="3"/>
  <c r="K47" i="3"/>
  <c r="K33" i="3"/>
  <c r="L13" i="3"/>
  <c r="R12" i="3"/>
  <c r="M12" i="3"/>
  <c r="Q12" i="3" s="1"/>
  <c r="K15" i="3"/>
  <c r="K7" i="3"/>
  <c r="M6" i="3"/>
  <c r="Q6" i="3" s="1"/>
  <c r="R6" i="3"/>
  <c r="K8" i="2"/>
  <c r="M7" i="2"/>
  <c r="Q7" i="2" s="1"/>
  <c r="K10" i="5" l="1"/>
  <c r="L8" i="5"/>
  <c r="M7" i="5"/>
  <c r="K10" i="4"/>
  <c r="M9" i="4"/>
  <c r="Q9" i="4" s="1"/>
  <c r="R9" i="4"/>
  <c r="L12" i="4"/>
  <c r="K64" i="3"/>
  <c r="K48" i="3"/>
  <c r="K34" i="3"/>
  <c r="K16" i="3"/>
  <c r="R13" i="3"/>
  <c r="L14" i="3"/>
  <c r="M13" i="3"/>
  <c r="Q13" i="3" s="1"/>
  <c r="M7" i="3"/>
  <c r="Q7" i="3" s="1"/>
  <c r="K8" i="3"/>
  <c r="R7" i="3"/>
  <c r="K9" i="2"/>
  <c r="M8" i="2"/>
  <c r="Q8" i="2" s="1"/>
  <c r="K11" i="5" l="1"/>
  <c r="L9" i="5"/>
  <c r="M8" i="5"/>
  <c r="L13" i="4"/>
  <c r="M10" i="4"/>
  <c r="Q10" i="4" s="1"/>
  <c r="K11" i="4"/>
  <c r="R10" i="4"/>
  <c r="K65" i="3"/>
  <c r="K49" i="3"/>
  <c r="K35" i="3"/>
  <c r="R14" i="3"/>
  <c r="L15" i="3"/>
  <c r="M14" i="3"/>
  <c r="Q14" i="3" s="1"/>
  <c r="K17" i="3"/>
  <c r="K9" i="3"/>
  <c r="M8" i="3"/>
  <c r="Q8" i="3" s="1"/>
  <c r="R8" i="3"/>
  <c r="K10" i="2"/>
  <c r="M9" i="2"/>
  <c r="Q9" i="2" s="1"/>
  <c r="L10" i="5" l="1"/>
  <c r="M9" i="5"/>
  <c r="K12" i="5"/>
  <c r="K12" i="4"/>
  <c r="M11" i="4"/>
  <c r="Q11" i="4" s="1"/>
  <c r="R11" i="4"/>
  <c r="L14" i="4"/>
  <c r="K50" i="3"/>
  <c r="K36" i="3"/>
  <c r="R15" i="3"/>
  <c r="L16" i="3"/>
  <c r="M15" i="3"/>
  <c r="Q15" i="3" s="1"/>
  <c r="K18" i="3"/>
  <c r="M9" i="3"/>
  <c r="Q9" i="3" s="1"/>
  <c r="R9" i="3"/>
  <c r="K11" i="2"/>
  <c r="M10" i="2"/>
  <c r="Q10" i="2" s="1"/>
  <c r="L11" i="5" l="1"/>
  <c r="M10" i="5"/>
  <c r="K13" i="5"/>
  <c r="L15" i="4"/>
  <c r="K13" i="4"/>
  <c r="M12" i="4"/>
  <c r="Q12" i="4" s="1"/>
  <c r="R12" i="4"/>
  <c r="K51" i="3"/>
  <c r="K37" i="3"/>
  <c r="L17" i="3"/>
  <c r="R16" i="3"/>
  <c r="M16" i="3"/>
  <c r="Q16" i="3" s="1"/>
  <c r="K19" i="3"/>
  <c r="K12" i="2"/>
  <c r="M11" i="2"/>
  <c r="Q11" i="2" s="1"/>
  <c r="K14" i="5" l="1"/>
  <c r="L12" i="5"/>
  <c r="M11" i="5"/>
  <c r="K14" i="4"/>
  <c r="M13" i="4"/>
  <c r="Q13" i="4" s="1"/>
  <c r="R13" i="4"/>
  <c r="L16" i="4"/>
  <c r="K52" i="3"/>
  <c r="K38" i="3"/>
  <c r="K20" i="3"/>
  <c r="L18" i="3"/>
  <c r="R17" i="3"/>
  <c r="M17" i="3"/>
  <c r="Q17" i="3" s="1"/>
  <c r="K13" i="2"/>
  <c r="M12" i="2"/>
  <c r="Q12" i="2" s="1"/>
  <c r="L13" i="5" l="1"/>
  <c r="M12" i="5"/>
  <c r="K15" i="5"/>
  <c r="L17" i="4"/>
  <c r="M14" i="4"/>
  <c r="Q14" i="4" s="1"/>
  <c r="K15" i="4"/>
  <c r="R14" i="4"/>
  <c r="K53" i="3"/>
  <c r="K39" i="3"/>
  <c r="R18" i="3"/>
  <c r="L19" i="3"/>
  <c r="M18" i="3"/>
  <c r="Q18" i="3" s="1"/>
  <c r="K21" i="3"/>
  <c r="K14" i="2"/>
  <c r="M13" i="2"/>
  <c r="Q13" i="2" s="1"/>
  <c r="K16" i="5" l="1"/>
  <c r="L14" i="5"/>
  <c r="M13" i="5"/>
  <c r="K16" i="4"/>
  <c r="M15" i="4"/>
  <c r="Q15" i="4" s="1"/>
  <c r="R15" i="4"/>
  <c r="L18" i="4"/>
  <c r="K54" i="3"/>
  <c r="K40" i="3"/>
  <c r="R19" i="3"/>
  <c r="L20" i="3"/>
  <c r="M19" i="3"/>
  <c r="Q19" i="3" s="1"/>
  <c r="K22" i="3"/>
  <c r="K15" i="2"/>
  <c r="M14" i="2"/>
  <c r="Q14" i="2" s="1"/>
  <c r="L15" i="5" l="1"/>
  <c r="M14" i="5"/>
  <c r="K17" i="5"/>
  <c r="L19" i="4"/>
  <c r="K17" i="4"/>
  <c r="M16" i="4"/>
  <c r="Q16" i="4" s="1"/>
  <c r="R16" i="4"/>
  <c r="K55" i="3"/>
  <c r="K41" i="3"/>
  <c r="K23" i="3"/>
  <c r="L21" i="3"/>
  <c r="R20" i="3"/>
  <c r="M20" i="3"/>
  <c r="Q20" i="3" s="1"/>
  <c r="K16" i="2"/>
  <c r="M15" i="2"/>
  <c r="Q15" i="2" s="1"/>
  <c r="K18" i="5" l="1"/>
  <c r="L16" i="5"/>
  <c r="M15" i="5"/>
  <c r="M17" i="4"/>
  <c r="Q17" i="4" s="1"/>
  <c r="K18" i="4"/>
  <c r="R17" i="4"/>
  <c r="L20" i="4"/>
  <c r="K56" i="3"/>
  <c r="L22" i="3"/>
  <c r="R21" i="3"/>
  <c r="M21" i="3"/>
  <c r="Q21" i="3" s="1"/>
  <c r="K24" i="3"/>
  <c r="K17" i="2"/>
  <c r="M16" i="2"/>
  <c r="Q16" i="2" s="1"/>
  <c r="L17" i="5" l="1"/>
  <c r="M16" i="5"/>
  <c r="K19" i="5"/>
  <c r="L21" i="4"/>
  <c r="K19" i="4"/>
  <c r="M18" i="4"/>
  <c r="Q18" i="4" s="1"/>
  <c r="R18" i="4"/>
  <c r="K57" i="3"/>
  <c r="K25" i="3"/>
  <c r="R22" i="3"/>
  <c r="L23" i="3"/>
  <c r="M22" i="3"/>
  <c r="Q22" i="3" s="1"/>
  <c r="K18" i="2"/>
  <c r="M17" i="2"/>
  <c r="Q17" i="2" s="1"/>
  <c r="K20" i="5" l="1"/>
  <c r="L18" i="5"/>
  <c r="M17" i="5"/>
  <c r="K20" i="4"/>
  <c r="M19" i="4"/>
  <c r="Q19" i="4" s="1"/>
  <c r="R19" i="4"/>
  <c r="L22" i="4"/>
  <c r="R23" i="3"/>
  <c r="L24" i="3"/>
  <c r="M23" i="3"/>
  <c r="Q23" i="3" s="1"/>
  <c r="K26" i="3"/>
  <c r="K19" i="2"/>
  <c r="M18" i="2"/>
  <c r="Q18" i="2" s="1"/>
  <c r="L19" i="5" l="1"/>
  <c r="M18" i="5"/>
  <c r="K21" i="5"/>
  <c r="L23" i="4"/>
  <c r="K21" i="4"/>
  <c r="M20" i="4"/>
  <c r="Q20" i="4" s="1"/>
  <c r="R20" i="4"/>
  <c r="K27" i="3"/>
  <c r="L25" i="3"/>
  <c r="R24" i="3"/>
  <c r="M24" i="3"/>
  <c r="Q24" i="3" s="1"/>
  <c r="K20" i="2"/>
  <c r="M19" i="2"/>
  <c r="Q19" i="2" s="1"/>
  <c r="K22" i="5" l="1"/>
  <c r="L20" i="5"/>
  <c r="M19" i="5"/>
  <c r="M21" i="4"/>
  <c r="Q21" i="4" s="1"/>
  <c r="K22" i="4"/>
  <c r="R21" i="4"/>
  <c r="L24" i="4"/>
  <c r="R25" i="3"/>
  <c r="L26" i="3"/>
  <c r="M25" i="3"/>
  <c r="Q25" i="3" s="1"/>
  <c r="K21" i="2"/>
  <c r="M20" i="2"/>
  <c r="Q20" i="2" s="1"/>
  <c r="L21" i="5" l="1"/>
  <c r="M20" i="5"/>
  <c r="K23" i="5"/>
  <c r="K23" i="4"/>
  <c r="M22" i="4"/>
  <c r="Q22" i="4" s="1"/>
  <c r="R22" i="4"/>
  <c r="L25" i="4"/>
  <c r="R26" i="3"/>
  <c r="L27" i="3"/>
  <c r="L28" i="3" s="1"/>
  <c r="M26" i="3"/>
  <c r="Q26" i="3" s="1"/>
  <c r="K22" i="2"/>
  <c r="M21" i="2"/>
  <c r="Q21" i="2" s="1"/>
  <c r="K24" i="5" l="1"/>
  <c r="L22" i="5"/>
  <c r="M21" i="5"/>
  <c r="K24" i="4"/>
  <c r="M23" i="4"/>
  <c r="Q23" i="4" s="1"/>
  <c r="R23" i="4"/>
  <c r="L26" i="4"/>
  <c r="R28" i="3"/>
  <c r="L29" i="3"/>
  <c r="M28" i="3"/>
  <c r="Q28" i="3" s="1"/>
  <c r="R27" i="3"/>
  <c r="M27" i="3"/>
  <c r="Q27" i="3" s="1"/>
  <c r="K23" i="2"/>
  <c r="M22" i="2"/>
  <c r="Q22" i="2" s="1"/>
  <c r="L23" i="5" l="1"/>
  <c r="M22" i="5"/>
  <c r="K25" i="5"/>
  <c r="L27" i="4"/>
  <c r="K25" i="4"/>
  <c r="M24" i="4"/>
  <c r="Q24" i="4" s="1"/>
  <c r="R24" i="4"/>
  <c r="L30" i="3"/>
  <c r="R29" i="3"/>
  <c r="M29" i="3"/>
  <c r="Q29" i="3" s="1"/>
  <c r="K24" i="2"/>
  <c r="M23" i="2"/>
  <c r="Q23" i="2" s="1"/>
  <c r="K26" i="5" l="1"/>
  <c r="L24" i="5"/>
  <c r="M23" i="5"/>
  <c r="M25" i="4"/>
  <c r="Q25" i="4" s="1"/>
  <c r="K26" i="4"/>
  <c r="R25" i="4"/>
  <c r="L28" i="4"/>
  <c r="L31" i="3"/>
  <c r="R30" i="3"/>
  <c r="M30" i="3"/>
  <c r="Q30" i="3" s="1"/>
  <c r="K25" i="2"/>
  <c r="M24" i="2"/>
  <c r="Q24" i="2" s="1"/>
  <c r="L25" i="5" l="1"/>
  <c r="M24" i="5"/>
  <c r="K27" i="5"/>
  <c r="L29" i="4"/>
  <c r="K27" i="4"/>
  <c r="M26" i="4"/>
  <c r="Q26" i="4" s="1"/>
  <c r="R26" i="4"/>
  <c r="R31" i="3"/>
  <c r="L32" i="3"/>
  <c r="M31" i="3"/>
  <c r="Q31" i="3" s="1"/>
  <c r="K26" i="2"/>
  <c r="M25" i="2"/>
  <c r="Q25" i="2" s="1"/>
  <c r="K28" i="5" l="1"/>
  <c r="L26" i="5"/>
  <c r="M25" i="5"/>
  <c r="L30" i="4"/>
  <c r="K28" i="4"/>
  <c r="M27" i="4"/>
  <c r="Q27" i="4" s="1"/>
  <c r="R27" i="4"/>
  <c r="R32" i="3"/>
  <c r="L33" i="3"/>
  <c r="M32" i="3"/>
  <c r="Q32" i="3" s="1"/>
  <c r="K27" i="2"/>
  <c r="M26" i="2"/>
  <c r="Q26" i="2" s="1"/>
  <c r="L27" i="5" l="1"/>
  <c r="M26" i="5"/>
  <c r="K29" i="5"/>
  <c r="K29" i="4"/>
  <c r="M28" i="4"/>
  <c r="Q28" i="4" s="1"/>
  <c r="R28" i="4"/>
  <c r="L31" i="4"/>
  <c r="L34" i="3"/>
  <c r="R33" i="3"/>
  <c r="M33" i="3"/>
  <c r="Q33" i="3" s="1"/>
  <c r="K28" i="2"/>
  <c r="M27" i="2"/>
  <c r="Q27" i="2" s="1"/>
  <c r="K30" i="5" l="1"/>
  <c r="L28" i="5"/>
  <c r="M27" i="5"/>
  <c r="L32" i="4"/>
  <c r="M29" i="4"/>
  <c r="Q29" i="4" s="1"/>
  <c r="K30" i="4"/>
  <c r="R29" i="4"/>
  <c r="L35" i="3"/>
  <c r="R34" i="3"/>
  <c r="M34" i="3"/>
  <c r="Q34" i="3" s="1"/>
  <c r="K29" i="2"/>
  <c r="M28" i="2"/>
  <c r="Q28" i="2" s="1"/>
  <c r="L29" i="5" l="1"/>
  <c r="M28" i="5"/>
  <c r="K31" i="5"/>
  <c r="K31" i="4"/>
  <c r="M30" i="4"/>
  <c r="Q30" i="4" s="1"/>
  <c r="R30" i="4"/>
  <c r="L33" i="4"/>
  <c r="L36" i="3"/>
  <c r="R35" i="3"/>
  <c r="M35" i="3"/>
  <c r="Q35" i="3" s="1"/>
  <c r="K30" i="2"/>
  <c r="M29" i="2"/>
  <c r="Q29" i="2" s="1"/>
  <c r="K32" i="5" l="1"/>
  <c r="L30" i="5"/>
  <c r="M29" i="5"/>
  <c r="L34" i="4"/>
  <c r="K32" i="4"/>
  <c r="M31" i="4"/>
  <c r="Q31" i="4" s="1"/>
  <c r="R31" i="4"/>
  <c r="R36" i="3"/>
  <c r="L37" i="3"/>
  <c r="M36" i="3"/>
  <c r="Q36" i="3" s="1"/>
  <c r="K31" i="2"/>
  <c r="M30" i="2"/>
  <c r="Q30" i="2" s="1"/>
  <c r="L31" i="5" l="1"/>
  <c r="M30" i="5"/>
  <c r="K33" i="5"/>
  <c r="K33" i="4"/>
  <c r="M32" i="4"/>
  <c r="Q32" i="4" s="1"/>
  <c r="R32" i="4"/>
  <c r="L35" i="4"/>
  <c r="L38" i="3"/>
  <c r="R37" i="3"/>
  <c r="M37" i="3"/>
  <c r="Q37" i="3" s="1"/>
  <c r="K32" i="2"/>
  <c r="M31" i="2"/>
  <c r="Q31" i="2" s="1"/>
  <c r="K34" i="5" l="1"/>
  <c r="L32" i="5"/>
  <c r="M31" i="5"/>
  <c r="L36" i="4"/>
  <c r="M33" i="4"/>
  <c r="Q33" i="4" s="1"/>
  <c r="K34" i="4"/>
  <c r="R33" i="4"/>
  <c r="L39" i="3"/>
  <c r="R38" i="3"/>
  <c r="M38" i="3"/>
  <c r="Q38" i="3" s="1"/>
  <c r="K33" i="2"/>
  <c r="M32" i="2"/>
  <c r="Q32" i="2" s="1"/>
  <c r="L33" i="5" l="1"/>
  <c r="M32" i="5"/>
  <c r="K35" i="5"/>
  <c r="K35" i="4"/>
  <c r="M34" i="4"/>
  <c r="Q34" i="4" s="1"/>
  <c r="R34" i="4"/>
  <c r="L37" i="4"/>
  <c r="R39" i="3"/>
  <c r="L40" i="3"/>
  <c r="M39" i="3"/>
  <c r="Q39" i="3" s="1"/>
  <c r="K34" i="2"/>
  <c r="M33" i="2"/>
  <c r="Q33" i="2" s="1"/>
  <c r="K36" i="5" l="1"/>
  <c r="L34" i="5"/>
  <c r="M33" i="5"/>
  <c r="L38" i="4"/>
  <c r="K36" i="4"/>
  <c r="M35" i="4"/>
  <c r="Q35" i="4" s="1"/>
  <c r="R35" i="4"/>
  <c r="R40" i="3"/>
  <c r="L41" i="3"/>
  <c r="L42" i="3" s="1"/>
  <c r="M40" i="3"/>
  <c r="Q40" i="3" s="1"/>
  <c r="K35" i="2"/>
  <c r="M34" i="2"/>
  <c r="Q34" i="2" s="1"/>
  <c r="L35" i="5" l="1"/>
  <c r="M34" i="5"/>
  <c r="K37" i="5"/>
  <c r="K37" i="4"/>
  <c r="M36" i="4"/>
  <c r="Q36" i="4" s="1"/>
  <c r="R36" i="4"/>
  <c r="L39" i="4"/>
  <c r="R42" i="3"/>
  <c r="L43" i="3"/>
  <c r="M42" i="3"/>
  <c r="Q42" i="3" s="1"/>
  <c r="R41" i="3"/>
  <c r="M41" i="3"/>
  <c r="Q41" i="3" s="1"/>
  <c r="K36" i="2"/>
  <c r="M35" i="2"/>
  <c r="Q35" i="2" s="1"/>
  <c r="K38" i="5" l="1"/>
  <c r="L36" i="5"/>
  <c r="M35" i="5"/>
  <c r="L40" i="4"/>
  <c r="M37" i="4"/>
  <c r="Q37" i="4" s="1"/>
  <c r="K38" i="4"/>
  <c r="R37" i="4"/>
  <c r="L44" i="3"/>
  <c r="R43" i="3"/>
  <c r="M43" i="3"/>
  <c r="Q43" i="3" s="1"/>
  <c r="K37" i="2"/>
  <c r="M36" i="2"/>
  <c r="Q36" i="2" s="1"/>
  <c r="L37" i="5" l="1"/>
  <c r="M36" i="5"/>
  <c r="K39" i="5"/>
  <c r="K39" i="4"/>
  <c r="M38" i="4"/>
  <c r="Q38" i="4" s="1"/>
  <c r="R38" i="4"/>
  <c r="L41" i="4"/>
  <c r="L45" i="3"/>
  <c r="R44" i="3"/>
  <c r="M44" i="3"/>
  <c r="Q44" i="3" s="1"/>
  <c r="K38" i="2"/>
  <c r="M37" i="2"/>
  <c r="Q37" i="2" s="1"/>
  <c r="K40" i="5" l="1"/>
  <c r="L38" i="5"/>
  <c r="M37" i="5"/>
  <c r="L42" i="4"/>
  <c r="K40" i="4"/>
  <c r="M39" i="4"/>
  <c r="Q39" i="4" s="1"/>
  <c r="R39" i="4"/>
  <c r="L46" i="3"/>
  <c r="R45" i="3"/>
  <c r="M45" i="3"/>
  <c r="Q45" i="3" s="1"/>
  <c r="K39" i="2"/>
  <c r="M38" i="2"/>
  <c r="Q38" i="2" s="1"/>
  <c r="L39" i="5" l="1"/>
  <c r="M38" i="5"/>
  <c r="K41" i="5"/>
  <c r="K41" i="4"/>
  <c r="M40" i="4"/>
  <c r="Q40" i="4" s="1"/>
  <c r="R40" i="4"/>
  <c r="L43" i="4"/>
  <c r="R46" i="3"/>
  <c r="L47" i="3"/>
  <c r="M46" i="3"/>
  <c r="Q46" i="3" s="1"/>
  <c r="K40" i="2"/>
  <c r="M39" i="2"/>
  <c r="Q39" i="2" s="1"/>
  <c r="K42" i="5" l="1"/>
  <c r="L40" i="5"/>
  <c r="M39" i="5"/>
  <c r="L44" i="4"/>
  <c r="M41" i="4"/>
  <c r="Q41" i="4" s="1"/>
  <c r="K42" i="4"/>
  <c r="R41" i="4"/>
  <c r="R47" i="3"/>
  <c r="L48" i="3"/>
  <c r="M47" i="3"/>
  <c r="Q47" i="3" s="1"/>
  <c r="K41" i="2"/>
  <c r="M40" i="2"/>
  <c r="Q40" i="2" s="1"/>
  <c r="L41" i="5" l="1"/>
  <c r="M40" i="5"/>
  <c r="K43" i="5"/>
  <c r="K43" i="4"/>
  <c r="M42" i="4"/>
  <c r="Q42" i="4" s="1"/>
  <c r="R42" i="4"/>
  <c r="L45" i="4"/>
  <c r="L49" i="3"/>
  <c r="R48" i="3"/>
  <c r="M48" i="3"/>
  <c r="Q48" i="3" s="1"/>
  <c r="K42" i="2"/>
  <c r="M41" i="2"/>
  <c r="Q41" i="2" s="1"/>
  <c r="K44" i="5" l="1"/>
  <c r="L42" i="5"/>
  <c r="M41" i="5"/>
  <c r="L46" i="4"/>
  <c r="K44" i="4"/>
  <c r="M43" i="4"/>
  <c r="Q43" i="4" s="1"/>
  <c r="R43" i="4"/>
  <c r="R49" i="3"/>
  <c r="L50" i="3"/>
  <c r="M49" i="3"/>
  <c r="Q49" i="3" s="1"/>
  <c r="K43" i="2"/>
  <c r="M42" i="2"/>
  <c r="Q42" i="2" s="1"/>
  <c r="L43" i="5" l="1"/>
  <c r="M42" i="5"/>
  <c r="K45" i="5"/>
  <c r="K45" i="4"/>
  <c r="M44" i="4"/>
  <c r="Q44" i="4" s="1"/>
  <c r="R44" i="4"/>
  <c r="L47" i="4"/>
  <c r="R50" i="3"/>
  <c r="L51" i="3"/>
  <c r="M50" i="3"/>
  <c r="Q50" i="3" s="1"/>
  <c r="K44" i="2"/>
  <c r="M43" i="2"/>
  <c r="Q43" i="2" s="1"/>
  <c r="K46" i="5" l="1"/>
  <c r="L44" i="5"/>
  <c r="M43" i="5"/>
  <c r="L48" i="4"/>
  <c r="M45" i="4"/>
  <c r="Q45" i="4" s="1"/>
  <c r="K46" i="4"/>
  <c r="R45" i="4"/>
  <c r="R51" i="3"/>
  <c r="L52" i="3"/>
  <c r="M51" i="3"/>
  <c r="Q51" i="3" s="1"/>
  <c r="K45" i="2"/>
  <c r="M44" i="2"/>
  <c r="Q44" i="2" s="1"/>
  <c r="L45" i="5" l="1"/>
  <c r="M44" i="5"/>
  <c r="K47" i="5"/>
  <c r="K47" i="4"/>
  <c r="M46" i="4"/>
  <c r="Q46" i="4" s="1"/>
  <c r="R46" i="4"/>
  <c r="L49" i="4"/>
  <c r="L53" i="3"/>
  <c r="R52" i="3"/>
  <c r="M52" i="3"/>
  <c r="Q52" i="3" s="1"/>
  <c r="K46" i="2"/>
  <c r="M45" i="2"/>
  <c r="Q45" i="2" s="1"/>
  <c r="K48" i="5" l="1"/>
  <c r="L46" i="5"/>
  <c r="M45" i="5"/>
  <c r="K48" i="4"/>
  <c r="M47" i="4"/>
  <c r="Q47" i="4" s="1"/>
  <c r="R47" i="4"/>
  <c r="R53" i="3"/>
  <c r="L54" i="3"/>
  <c r="M53" i="3"/>
  <c r="Q53" i="3" s="1"/>
  <c r="K47" i="2"/>
  <c r="M46" i="2"/>
  <c r="Q46" i="2" s="1"/>
  <c r="L47" i="5" l="1"/>
  <c r="M46" i="5"/>
  <c r="K49" i="5"/>
  <c r="K49" i="4"/>
  <c r="M48" i="4"/>
  <c r="Q48" i="4" s="1"/>
  <c r="R48" i="4"/>
  <c r="R54" i="3"/>
  <c r="L55" i="3"/>
  <c r="M54" i="3"/>
  <c r="Q54" i="3" s="1"/>
  <c r="K48" i="2"/>
  <c r="M47" i="2"/>
  <c r="Q47" i="2" s="1"/>
  <c r="K50" i="5" l="1"/>
  <c r="L48" i="5"/>
  <c r="M47" i="5"/>
  <c r="M49" i="4"/>
  <c r="Q49" i="4" s="1"/>
  <c r="R49" i="4"/>
  <c r="R55" i="3"/>
  <c r="L56" i="3"/>
  <c r="M55" i="3"/>
  <c r="Q55" i="3" s="1"/>
  <c r="K49" i="2"/>
  <c r="M49" i="2" s="1"/>
  <c r="Q49" i="2" s="1"/>
  <c r="M48" i="2"/>
  <c r="Q48" i="2" s="1"/>
  <c r="L49" i="5" l="1"/>
  <c r="M48" i="5"/>
  <c r="K51" i="5"/>
  <c r="L57" i="3"/>
  <c r="L58" i="3" s="1"/>
  <c r="R56" i="3"/>
  <c r="M56" i="3"/>
  <c r="Q56" i="3" s="1"/>
  <c r="K52" i="5" l="1"/>
  <c r="L50" i="5"/>
  <c r="M49" i="5"/>
  <c r="L59" i="3"/>
  <c r="R58" i="3"/>
  <c r="M58" i="3"/>
  <c r="Q58" i="3" s="1"/>
  <c r="R57" i="3"/>
  <c r="M57" i="3"/>
  <c r="Q57" i="3" s="1"/>
  <c r="L51" i="5" l="1"/>
  <c r="M50" i="5"/>
  <c r="K53" i="5"/>
  <c r="L60" i="3"/>
  <c r="R59" i="3"/>
  <c r="M59" i="3"/>
  <c r="Q59" i="3" s="1"/>
  <c r="K54" i="5" l="1"/>
  <c r="L52" i="5"/>
  <c r="M51" i="5"/>
  <c r="L61" i="3"/>
  <c r="R60" i="3"/>
  <c r="M60" i="3"/>
  <c r="Q60" i="3" s="1"/>
  <c r="L53" i="5" l="1"/>
  <c r="M52" i="5"/>
  <c r="K55" i="5"/>
  <c r="L62" i="3"/>
  <c r="R61" i="3"/>
  <c r="M61" i="3"/>
  <c r="Q61" i="3" s="1"/>
  <c r="K56" i="5" l="1"/>
  <c r="L54" i="5"/>
  <c r="M53" i="5"/>
  <c r="R62" i="3"/>
  <c r="L63" i="3"/>
  <c r="M62" i="3"/>
  <c r="Q62" i="3" s="1"/>
  <c r="L55" i="5" l="1"/>
  <c r="M54" i="5"/>
  <c r="K57" i="5"/>
  <c r="L64" i="3"/>
  <c r="R63" i="3"/>
  <c r="M63" i="3"/>
  <c r="Q63" i="3" s="1"/>
  <c r="K58" i="5" l="1"/>
  <c r="L56" i="5"/>
  <c r="M55" i="5"/>
  <c r="L65" i="3"/>
  <c r="R64" i="3"/>
  <c r="M64" i="3"/>
  <c r="Q64" i="3" s="1"/>
  <c r="L57" i="5" l="1"/>
  <c r="M56" i="5"/>
  <c r="K59" i="5"/>
  <c r="R65" i="3"/>
  <c r="M65" i="3"/>
  <c r="Q65" i="3" s="1"/>
  <c r="K60" i="5" l="1"/>
  <c r="L58" i="5"/>
  <c r="M57" i="5"/>
  <c r="L59" i="5" l="1"/>
  <c r="M58" i="5"/>
  <c r="K61" i="5"/>
  <c r="K62" i="5" l="1"/>
  <c r="L60" i="5"/>
  <c r="M59" i="5"/>
  <c r="L61" i="5" l="1"/>
  <c r="M60" i="5"/>
  <c r="K63" i="5"/>
  <c r="K64" i="5" l="1"/>
  <c r="L62" i="5"/>
  <c r="M61" i="5"/>
  <c r="L63" i="5" l="1"/>
  <c r="M62" i="5"/>
  <c r="K65" i="5"/>
  <c r="L64" i="5" l="1"/>
  <c r="M63" i="5"/>
  <c r="L65" i="5" l="1"/>
  <c r="M65" i="5" s="1"/>
  <c r="M64" i="5"/>
</calcChain>
</file>

<file path=xl/sharedStrings.xml><?xml version="1.0" encoding="utf-8"?>
<sst xmlns="http://schemas.openxmlformats.org/spreadsheetml/2006/main" count="1764" uniqueCount="313">
  <si>
    <t>pin 'p1' pwr none middle r180 pin (0 0)</t>
  </si>
  <si>
    <t>P$1</t>
  </si>
  <si>
    <t>P$2</t>
  </si>
  <si>
    <t>P$3</t>
  </si>
  <si>
    <t>P$4</t>
  </si>
  <si>
    <t>P$5</t>
  </si>
  <si>
    <t>P$6</t>
  </si>
  <si>
    <t>P$7</t>
  </si>
  <si>
    <t>P$8</t>
  </si>
  <si>
    <t>P$9</t>
  </si>
  <si>
    <t>P$10</t>
  </si>
  <si>
    <t>P$11</t>
  </si>
  <si>
    <t>P$12</t>
  </si>
  <si>
    <t>P$13</t>
  </si>
  <si>
    <t>P$14</t>
  </si>
  <si>
    <t>P$15</t>
  </si>
  <si>
    <t>P$16</t>
  </si>
  <si>
    <t>P$17</t>
  </si>
  <si>
    <t>P$18</t>
  </si>
  <si>
    <t>P$19</t>
  </si>
  <si>
    <t>P$20</t>
  </si>
  <si>
    <t>P$21</t>
  </si>
  <si>
    <t>P$22</t>
  </si>
  <si>
    <t>P$23</t>
  </si>
  <si>
    <t>P$24</t>
  </si>
  <si>
    <t>P$25</t>
  </si>
  <si>
    <t>P$26</t>
  </si>
  <si>
    <t>P$27</t>
  </si>
  <si>
    <t>P$28</t>
  </si>
  <si>
    <t>P$29</t>
  </si>
  <si>
    <t>P$30</t>
  </si>
  <si>
    <t>P$31</t>
  </si>
  <si>
    <t>P$32</t>
  </si>
  <si>
    <t>P$33</t>
  </si>
  <si>
    <t>P$34</t>
  </si>
  <si>
    <t>P$35</t>
  </si>
  <si>
    <t>P$36</t>
  </si>
  <si>
    <t>P$37</t>
  </si>
  <si>
    <t>P$38</t>
  </si>
  <si>
    <t>P$39</t>
  </si>
  <si>
    <t>P$40</t>
  </si>
  <si>
    <t>P$41</t>
  </si>
  <si>
    <t>P$42</t>
  </si>
  <si>
    <t>P$43</t>
  </si>
  <si>
    <t>P$44</t>
  </si>
  <si>
    <t>P$45</t>
  </si>
  <si>
    <t>P$46</t>
  </si>
  <si>
    <t>P$47</t>
  </si>
  <si>
    <t>P$48</t>
  </si>
  <si>
    <t>PinNumber</t>
  </si>
  <si>
    <t>PinDataSheet</t>
  </si>
  <si>
    <t>0.6</t>
  </si>
  <si>
    <t>0.7</t>
  </si>
  <si>
    <t>1.0</t>
  </si>
  <si>
    <t>1.1</t>
  </si>
  <si>
    <t>4.7</t>
  </si>
  <si>
    <t>1.4</t>
  </si>
  <si>
    <t>1.5</t>
  </si>
  <si>
    <t>1.6</t>
  </si>
  <si>
    <t>1.7</t>
  </si>
  <si>
    <t>1.3</t>
  </si>
  <si>
    <t>UCAP</t>
  </si>
  <si>
    <t>5.4</t>
  </si>
  <si>
    <t>VCC/AVCC</t>
  </si>
  <si>
    <t>ADC_VREF+</t>
  </si>
  <si>
    <t>GND/AGND</t>
  </si>
  <si>
    <t>4.0</t>
  </si>
  <si>
    <t>3.0</t>
  </si>
  <si>
    <t>3.1</t>
  </si>
  <si>
    <t>3.2</t>
  </si>
  <si>
    <t>3.3</t>
  </si>
  <si>
    <t>3.4</t>
  </si>
  <si>
    <t>5.0</t>
  </si>
  <si>
    <t>R</t>
  </si>
  <si>
    <t>Side</t>
  </si>
  <si>
    <t>L</t>
  </si>
  <si>
    <t>5.1</t>
  </si>
  <si>
    <t>3.5</t>
  </si>
  <si>
    <t>3.6</t>
  </si>
  <si>
    <t>3.7</t>
  </si>
  <si>
    <t>4.1</t>
  </si>
  <si>
    <t>4.2</t>
  </si>
  <si>
    <t>4.3</t>
  </si>
  <si>
    <t>4.4</t>
  </si>
  <si>
    <t>2.0</t>
  </si>
  <si>
    <t>2.1</t>
  </si>
  <si>
    <t>2.2</t>
  </si>
  <si>
    <t>2.3</t>
  </si>
  <si>
    <t>2.4</t>
  </si>
  <si>
    <t>2.5</t>
  </si>
  <si>
    <t>2.6</t>
  </si>
  <si>
    <t>2.7</t>
  </si>
  <si>
    <t>4.5</t>
  </si>
  <si>
    <t>4.6</t>
  </si>
  <si>
    <t>0.0</t>
  </si>
  <si>
    <t>0.1</t>
  </si>
  <si>
    <t>0.2</t>
  </si>
  <si>
    <t>0.3</t>
  </si>
  <si>
    <t>0.4</t>
  </si>
  <si>
    <t>5.2</t>
  </si>
  <si>
    <t>Out</t>
  </si>
  <si>
    <t>name_symbol</t>
  </si>
  <si>
    <t>Direction</t>
  </si>
  <si>
    <t>io</t>
  </si>
  <si>
    <t>pwr</t>
  </si>
  <si>
    <t>Function</t>
  </si>
  <si>
    <t>None</t>
  </si>
  <si>
    <t>Length</t>
  </si>
  <si>
    <t>middle</t>
  </si>
  <si>
    <t>Orientation</t>
  </si>
  <si>
    <t>Visible</t>
  </si>
  <si>
    <t>pin</t>
  </si>
  <si>
    <t>Start x (inch)</t>
  </si>
  <si>
    <t>Start y(inch)</t>
  </si>
  <si>
    <t>Grid (inch)</t>
  </si>
  <si>
    <t xml:space="preserve"> </t>
  </si>
  <si>
    <t>cal y (inch)</t>
  </si>
  <si>
    <t>cal x (inch)</t>
  </si>
  <si>
    <t>sup</t>
  </si>
  <si>
    <t>CHANGE ALIGN TOP CENTER; CHANGE SIZE 0.04; CHANGE RATIO 10; TEXT BOARD_SIZE_W_H:%.2f:%.2f:%.2f:%.2f: R90 (%.2f %.2f);</t>
  </si>
  <si>
    <t>info</t>
  </si>
  <si>
    <t>TxD4_2/P5.3</t>
  </si>
  <si>
    <t>T3CLKO/ADC13/AD5/P0.5</t>
  </si>
  <si>
    <t>PWMETI2_2/T4/ADC14/AD6/P0.6</t>
  </si>
  <si>
    <t>T4CLKO/AD7/P0.7</t>
  </si>
  <si>
    <t>RxD2/PWM1P/ADC0/P1.0</t>
  </si>
  <si>
    <t>TxD2/PWM1N/ADC1/P1.1</t>
  </si>
  <si>
    <t>SDA/MISO/PWM3P/ADC4/P1.4</t>
  </si>
  <si>
    <t>TxD2_2/P4.7</t>
  </si>
  <si>
    <t>SCL/SCLK/PWM3N/ADC5/P1.5</t>
  </si>
  <si>
    <t>XTALO/MCLKO_2/RxD_3/PWM4P/ADC6/P1.6</t>
  </si>
  <si>
    <t>XTALI/PWM5_2/TxD_3/PWM4N/ADC7/P1.7</t>
  </si>
  <si>
    <t>T2CLKO/MOSI/PWM2N/ADC3/P1.3</t>
  </si>
  <si>
    <t>UCap</t>
  </si>
  <si>
    <t>P5.4/NRST/MCLKO/SS/SS_3/PWM2P/PWM6_2/ADC2/T2</t>
  </si>
  <si>
    <t>Vcc/AVcc</t>
  </si>
  <si>
    <t>ADC_VRef+</t>
  </si>
  <si>
    <t>Gnd/AGnd</t>
  </si>
  <si>
    <t>P4.0/MOSI_3</t>
  </si>
  <si>
    <t>P3.0/RxD/D-/INT4</t>
  </si>
  <si>
    <t>P3.1/TxD/D+</t>
  </si>
  <si>
    <t>P3.2/INT0/SCLK_4/SCL_4/PWMETI/PWMETI2</t>
  </si>
  <si>
    <t>P3.3/INT1/MISO_4/SDA_4/PWM4N_4/PWM7_2</t>
  </si>
  <si>
    <t>P3.4/T0/T1CLKO/MOSI_4/PWM4P_4/PWM8_2/CMPO</t>
  </si>
  <si>
    <t>P5.0/RxD3_2/CMP+_2</t>
  </si>
  <si>
    <t>P5.1/TxD3_2/CMP+_3</t>
  </si>
  <si>
    <t>P3.5/T1/T0CLKO/SS_4/PWMFLT/PWMFLT2</t>
  </si>
  <si>
    <t>P3.6/INT2/RxD_2/CMP-</t>
  </si>
  <si>
    <t>P3.7/INT3/TxD_2/CMP+</t>
  </si>
  <si>
    <t>P4.1/MISO_3/CMPO_2/PWMETI_2</t>
  </si>
  <si>
    <t>P4.2/WR</t>
  </si>
  <si>
    <t>P4.3/RxD_4/SCLK_3</t>
  </si>
  <si>
    <t>P4.4/RD/TxD_4</t>
  </si>
  <si>
    <t>P2.0/A8/PWM1P_2/PWM5</t>
  </si>
  <si>
    <t>P2.1/A9/PWM1N_2/PWM6</t>
  </si>
  <si>
    <t>P2.2/A10/PWM2P_2/PWM7/SS_2</t>
  </si>
  <si>
    <t>P2.3/A11/PWM2N_2/PWM8/MOSI_2</t>
  </si>
  <si>
    <t>MISO_2/SDA_2/PWM3P_2/A12/P2.4</t>
  </si>
  <si>
    <t>SCLK_2/SCL_2/PWM3N_2/A13/P2.5</t>
  </si>
  <si>
    <t>PWM4P_2/A14/P2.6</t>
  </si>
  <si>
    <t>PWM4N_2/A15/P2.7</t>
  </si>
  <si>
    <t>ALE/P4.5</t>
  </si>
  <si>
    <t>RxD2_2/P4.6</t>
  </si>
  <si>
    <t>T3_2/PWM5_3/RxD3/ADC8/AD0/P0.0</t>
  </si>
  <si>
    <t>T3CLKO_2/PWM6_3/TxD3/ADC9/AD1/P0.1</t>
  </si>
  <si>
    <t>T4_2/PWM7_3/RxD4/ADC10/AD2/P0.2</t>
  </si>
  <si>
    <t>T4CLKO_2/PWM8_3/TxD4/ADC11/AD3/P0.3</t>
  </si>
  <si>
    <t>T3/ADC12/AD4/P0.4</t>
  </si>
  <si>
    <t>RxD4_2/P5.2</t>
  </si>
  <si>
    <t>Out info</t>
  </si>
  <si>
    <t>delta_x</t>
  </si>
  <si>
    <t>6.0</t>
  </si>
  <si>
    <t>6.1</t>
  </si>
  <si>
    <t>6.2</t>
  </si>
  <si>
    <t>6.3</t>
  </si>
  <si>
    <t>6.7</t>
  </si>
  <si>
    <t>6.6</t>
  </si>
  <si>
    <t>6.5</t>
  </si>
  <si>
    <t>6.4</t>
  </si>
  <si>
    <t>7.3</t>
  </si>
  <si>
    <t>7.2</t>
  </si>
  <si>
    <t>7.1</t>
  </si>
  <si>
    <t>7.0</t>
  </si>
  <si>
    <t>7.7</t>
  </si>
  <si>
    <t>7.6</t>
  </si>
  <si>
    <t>7.5</t>
  </si>
  <si>
    <t>7.4</t>
  </si>
  <si>
    <t>P$49</t>
  </si>
  <si>
    <t>P$50</t>
  </si>
  <si>
    <t>P$51</t>
  </si>
  <si>
    <t>P$52</t>
  </si>
  <si>
    <t>P$53</t>
  </si>
  <si>
    <t>P$54</t>
  </si>
  <si>
    <t>P$55</t>
  </si>
  <si>
    <t>P$56</t>
  </si>
  <si>
    <t>P$57</t>
  </si>
  <si>
    <t>P$58</t>
  </si>
  <si>
    <t>P$59</t>
  </si>
  <si>
    <t>P$60</t>
  </si>
  <si>
    <t>P$61</t>
  </si>
  <si>
    <t>P$62</t>
  </si>
  <si>
    <t>P$63</t>
  </si>
  <si>
    <t>P$64</t>
  </si>
  <si>
    <t>P6.4/PWM3P_3</t>
  </si>
  <si>
    <t>P6.5/PWM3N_3</t>
  </si>
  <si>
    <t>P6.6/PWM4P_3</t>
  </si>
  <si>
    <t>P6.7/PWM4N_3</t>
  </si>
  <si>
    <t>P7.0</t>
  </si>
  <si>
    <t>P7.1</t>
  </si>
  <si>
    <t>P7.2</t>
  </si>
  <si>
    <t>PWM5_4/P7.4</t>
  </si>
  <si>
    <t>PWM6_4/P7.5</t>
  </si>
  <si>
    <t>PWM7_4/P7.6</t>
  </si>
  <si>
    <t>PWM8_4/P7.7</t>
  </si>
  <si>
    <t>P5.3/TxD4_2</t>
  </si>
  <si>
    <t>P0.5/T3CLKO/ADC13/AD5</t>
  </si>
  <si>
    <t>P0.6/ADC14/AD6/PWMETI2_2/T4</t>
  </si>
  <si>
    <t>P0.7/T4CLKO/AD7</t>
  </si>
  <si>
    <t>P1.0/RxD2/PWM1P/ADC0</t>
  </si>
  <si>
    <t>P1.1/TxD2/PWM1N/ADC1</t>
  </si>
  <si>
    <t>P6.0/PWM1P_3</t>
  </si>
  <si>
    <t>P6.1/PWM1N_3</t>
  </si>
  <si>
    <t>P6.2/PWM2P_3</t>
  </si>
  <si>
    <t>P6.3/PWM2N_3</t>
  </si>
  <si>
    <t>P4.7/TxD2_2</t>
  </si>
  <si>
    <t>TxD3_2/CMP+_3/P5.1</t>
  </si>
  <si>
    <t>T1/T0CLKO/SS_4/PWMFLT/PWMFLT2/P3.5</t>
  </si>
  <si>
    <t>INT2/RxD_2/CMP-/P3.6</t>
  </si>
  <si>
    <t>INT3/TxD_2/CMP+/P3.7</t>
  </si>
  <si>
    <t>P1.4/SDA/MISO/PWM3P/ADC4</t>
  </si>
  <si>
    <t>P1.5/SCL/SCLK/PWM3N/ADC5</t>
  </si>
  <si>
    <t>P1.6/XTALO/MCLKO_2/RxD_3/PWM4P/ADC6</t>
  </si>
  <si>
    <t>P1.7/XTALI/PWM5_2/TxD_3/PWM4N/ADC7</t>
  </si>
  <si>
    <t>P1.3/T2CLKO/MOSI/PWM2N/ADC3</t>
  </si>
  <si>
    <t>PWMETI_3/P7.3</t>
  </si>
  <si>
    <t>MISO_3/CMPO_2/PWMETI_2/P4.1</t>
  </si>
  <si>
    <t>WR/P4.2</t>
  </si>
  <si>
    <t>RxD_4/SCLK_3/P4.3</t>
  </si>
  <si>
    <t>RD/TxD_4/P4.4</t>
  </si>
  <si>
    <t>A8/PWM1P_2/PWM5/P2.0</t>
  </si>
  <si>
    <t>A9/PWM1N_2/PWM6/P2.1</t>
  </si>
  <si>
    <t>A10/PWM2P_2/PWM7/SS_2/P2.2</t>
  </si>
  <si>
    <t>A11/PWM2N_2/PWM8/MOSI_2/P2.3</t>
  </si>
  <si>
    <t>F9</t>
  </si>
  <si>
    <t>C13</t>
  </si>
  <si>
    <t>C14</t>
  </si>
  <si>
    <t>C15</t>
  </si>
  <si>
    <t>F0</t>
  </si>
  <si>
    <t>F1</t>
  </si>
  <si>
    <t>F2</t>
  </si>
  <si>
    <t>C0</t>
  </si>
  <si>
    <t>C1</t>
  </si>
  <si>
    <t>C2</t>
  </si>
  <si>
    <t>C3</t>
  </si>
  <si>
    <t>A0</t>
  </si>
  <si>
    <t>A1</t>
  </si>
  <si>
    <t>A2</t>
  </si>
  <si>
    <t>A3</t>
  </si>
  <si>
    <t>F3</t>
  </si>
  <si>
    <t>F4</t>
  </si>
  <si>
    <t>A4</t>
  </si>
  <si>
    <t>A5</t>
  </si>
  <si>
    <t>A6</t>
  </si>
  <si>
    <t>A7</t>
  </si>
  <si>
    <t>C4</t>
  </si>
  <si>
    <t>C5</t>
  </si>
  <si>
    <t>B0</t>
  </si>
  <si>
    <t>B1</t>
  </si>
  <si>
    <t>B2</t>
  </si>
  <si>
    <t>B10</t>
  </si>
  <si>
    <t>B11</t>
  </si>
  <si>
    <t>GND</t>
  </si>
  <si>
    <t>VCC</t>
  </si>
  <si>
    <t>B12</t>
  </si>
  <si>
    <t>B13</t>
  </si>
  <si>
    <t>B14</t>
  </si>
  <si>
    <t>B15</t>
  </si>
  <si>
    <t>C6</t>
  </si>
  <si>
    <t>C7</t>
  </si>
  <si>
    <t>C8</t>
  </si>
  <si>
    <t>C9</t>
  </si>
  <si>
    <t>A8</t>
  </si>
  <si>
    <t>A9</t>
  </si>
  <si>
    <t>A10</t>
  </si>
  <si>
    <t>A11</t>
  </si>
  <si>
    <t>A12</t>
  </si>
  <si>
    <t>A13</t>
  </si>
  <si>
    <t>F5</t>
  </si>
  <si>
    <t>F6</t>
  </si>
  <si>
    <t>A14</t>
  </si>
  <si>
    <t>A15</t>
  </si>
  <si>
    <t>C10</t>
  </si>
  <si>
    <t>C11</t>
  </si>
  <si>
    <t>C12</t>
  </si>
  <si>
    <t>F7</t>
  </si>
  <si>
    <t>B3</t>
  </si>
  <si>
    <t>B4</t>
  </si>
  <si>
    <t>B5</t>
  </si>
  <si>
    <t>B6</t>
  </si>
  <si>
    <t>B7</t>
  </si>
  <si>
    <t>F8</t>
  </si>
  <si>
    <t>B8</t>
  </si>
  <si>
    <t>B9</t>
  </si>
  <si>
    <t>SPI_SCK1/I2S_CK1/T1_BKIN</t>
  </si>
  <si>
    <t>T1_BKIN2</t>
  </si>
  <si>
    <t>T15_BKIN</t>
  </si>
  <si>
    <t>TX2/T1_BKIN/T14_C1/CTC_SYNC</t>
  </si>
  <si>
    <t>RX2/T1_C1N/T15_C1N</t>
  </si>
  <si>
    <t>RST/T1_C2/EVENOUT/MCO</t>
  </si>
  <si>
    <t>MISO1/CTS2/RTS3/EVENOUT/I2S_MCK1</t>
  </si>
  <si>
    <t>MOSI1/T15_C1/RTS2/CTS3/I2S_SD1/EVENOUT</t>
  </si>
  <si>
    <t>TX3/RX3/MISO2/T15_C2/I2S_MCK2/EVENOUT</t>
  </si>
  <si>
    <t>RX3/TX3/MOSI2/I2S_SD2/EVENOUT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</si>
</sst>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6C2E-9AB4-48FB-BBE3-9AE70BC853C7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B0D8-162A-4616-999F-E3B86BE7771D}">
  <dimension ref="A1:R100"/>
  <sheetViews>
    <sheetView workbookViewId="0">
      <selection sqref="A1:XFD1048576"/>
    </sheetView>
  </sheetViews>
  <sheetFormatPr defaultRowHeight="14.4" x14ac:dyDescent="0.3"/>
  <cols>
    <col min="2" max="2" width="25.21875" style="1" customWidth="1"/>
    <col min="8" max="8" width="29.109375" bestFit="1" customWidth="1"/>
    <col min="9" max="9" width="15.5546875" bestFit="1" customWidth="1"/>
    <col min="10" max="10" width="10.33203125" bestFit="1" customWidth="1"/>
    <col min="11" max="11" width="10.33203125" customWidth="1"/>
    <col min="12" max="12" width="11.77734375" bestFit="1" customWidth="1"/>
    <col min="14" max="14" width="11.21875" bestFit="1" customWidth="1"/>
    <col min="17" max="17" width="49.88671875" bestFit="1" customWidth="1"/>
    <col min="18" max="18" width="102.77734375" bestFit="1" customWidth="1"/>
  </cols>
  <sheetData>
    <row r="1" spans="1:18" x14ac:dyDescent="0.3">
      <c r="A1" t="s">
        <v>49</v>
      </c>
      <c r="B1" s="1" t="s">
        <v>50</v>
      </c>
      <c r="C1" t="s">
        <v>74</v>
      </c>
      <c r="D1" t="s">
        <v>102</v>
      </c>
      <c r="E1" t="s">
        <v>105</v>
      </c>
      <c r="F1" t="s">
        <v>107</v>
      </c>
      <c r="G1" t="s">
        <v>110</v>
      </c>
      <c r="H1" t="s">
        <v>120</v>
      </c>
      <c r="I1" t="s">
        <v>101</v>
      </c>
      <c r="J1" t="s">
        <v>109</v>
      </c>
      <c r="K1" t="s">
        <v>117</v>
      </c>
      <c r="L1" t="s">
        <v>116</v>
      </c>
      <c r="M1" s="2" t="s">
        <v>115</v>
      </c>
      <c r="N1" t="s">
        <v>112</v>
      </c>
      <c r="O1" t="s">
        <v>170</v>
      </c>
      <c r="Q1" t="s">
        <v>100</v>
      </c>
      <c r="R1" t="s">
        <v>169</v>
      </c>
    </row>
    <row r="2" spans="1:18" x14ac:dyDescent="0.3">
      <c r="A2" t="s">
        <v>1</v>
      </c>
      <c r="B2" s="1">
        <v>5.3</v>
      </c>
      <c r="C2" t="s">
        <v>73</v>
      </c>
      <c r="D2" t="s">
        <v>103</v>
      </c>
      <c r="E2" t="s">
        <v>106</v>
      </c>
      <c r="F2" t="s">
        <v>108</v>
      </c>
      <c r="G2" t="s">
        <v>111</v>
      </c>
      <c r="H2" t="s">
        <v>121</v>
      </c>
      <c r="I2" t="str">
        <f>"'"&amp;A2&amp;"_"&amp;IF(ISNUMBER(B2),"P"&amp;B2,B2)&amp;"'"</f>
        <v>'P$1_P5.3'</v>
      </c>
      <c r="J2" t="str">
        <f t="shared" ref="J2:J49" si="0">IF(C2="R","R0","R180")</f>
        <v>R0</v>
      </c>
      <c r="K2">
        <f>IF($K1=K$1,$N$2,IF($J2="R0",$N$2,-$N$2))</f>
        <v>-1.2</v>
      </c>
      <c r="L2">
        <f>IF(L1=L$1,$N$5,L1-$N$8)</f>
        <v>2.4000000000000004</v>
      </c>
      <c r="M2" t="str">
        <f>IF(K2&lt;&gt;"","("&amp;K2&amp;" "&amp;L2&amp;")","")</f>
        <v>(-1.2 2.4)</v>
      </c>
      <c r="N2">
        <v>-1.2</v>
      </c>
      <c r="O2">
        <v>0.3</v>
      </c>
      <c r="Q2" t="str">
        <f>"pin "&amp;I2&amp;$M$1&amp;D2&amp;$M$1&amp;E2&amp;$M$1&amp;F2&amp;$M$1&amp;J2&amp;$M$1&amp;G2&amp;$M$1&amp;M2&amp;";"</f>
        <v>pin 'P$1_P5.3' io None middle R0 pin (-1.2 2.4);</v>
      </c>
      <c r="R2" t="str">
        <f>"CHANGE LAYER 97; CHANGE ALIGN LEFT CENTER; CHANGE SIZE 0.032; CHANGE RATIO 10; TEXT "&amp;H2&amp;" "&amp;J2&amp;" ("&amp;IF(J2="R0",K2+$O$2,K2-$O$2)&amp;" "&amp;L2&amp;");"</f>
        <v>CHANGE LAYER 97; CHANGE ALIGN LEFT CENTER; CHANGE SIZE 0.032; CHANGE RATIO 10; TEXT TxD4_2/P5.3 R0 (-0.9 2.4);</v>
      </c>
    </row>
    <row r="3" spans="1:18" x14ac:dyDescent="0.3">
      <c r="A3" t="s">
        <v>2</v>
      </c>
      <c r="B3" s="1">
        <v>0.5</v>
      </c>
      <c r="C3" t="s">
        <v>73</v>
      </c>
      <c r="D3" t="s">
        <v>103</v>
      </c>
      <c r="E3" t="s">
        <v>106</v>
      </c>
      <c r="F3" t="s">
        <v>108</v>
      </c>
      <c r="G3" t="s">
        <v>111</v>
      </c>
      <c r="H3" t="s">
        <v>122</v>
      </c>
      <c r="I3" t="str">
        <f t="shared" ref="I3:I49" si="1">"'"&amp;A3&amp;"_"&amp;IF(ISNUMBER(B3),"P"&amp;B3,B3)&amp;"'"</f>
        <v>'P$2_P0.5'</v>
      </c>
      <c r="J3" t="str">
        <f t="shared" si="0"/>
        <v>R0</v>
      </c>
      <c r="K3">
        <f>IF($K2=K$1,$N$2,IF($J3="R0",$N$2,-$N$2))</f>
        <v>-1.2</v>
      </c>
      <c r="L3">
        <f>ROUND(IF(L2=$M$1,$N$5,IF(AND($C3="R",C2="R"),L2-$N$8,IF(AND($C3="L",$C2="L"),$L2+$N$8,$L2))),1)</f>
        <v>2.2000000000000002</v>
      </c>
      <c r="M3" t="str">
        <f t="shared" ref="M3:M66" si="2">IF(K3&lt;&gt;"","("&amp;K3&amp;" "&amp;L3&amp;")","")</f>
        <v>(-1.2 2.2)</v>
      </c>
      <c r="Q3" t="str">
        <f t="shared" ref="Q3:Q49" si="3">"pin "&amp;I3&amp;$M$1&amp;D3&amp;$M$1&amp;E3&amp;$M$1&amp;F3&amp;$M$1&amp;J3&amp;$M$1&amp;G3&amp;$M$1&amp;M3&amp;";"</f>
        <v>pin 'P$2_P0.5' io None middle R0 pin (-1.2 2.2);</v>
      </c>
      <c r="R3" t="str">
        <f t="shared" ref="R3:R49" si="4">"CHANGE LAYER 97; CHANGE ALIGN LEFT CENTER; CHANGE SIZE 0.032; CHANGE RATIO 10; TEXT "&amp;H3&amp;" "&amp;J3&amp;" ("&amp;IF(J3="R0",K3+$O$2,K3-$O$2)&amp;" "&amp;L3&amp;");"</f>
        <v>CHANGE LAYER 97; CHANGE ALIGN LEFT CENTER; CHANGE SIZE 0.032; CHANGE RATIO 10; TEXT T3CLKO/ADC13/AD5/P0.5 R0 (-0.9 2.2);</v>
      </c>
    </row>
    <row r="4" spans="1:18" x14ac:dyDescent="0.3">
      <c r="A4" t="s">
        <v>3</v>
      </c>
      <c r="B4" s="1" t="s">
        <v>51</v>
      </c>
      <c r="C4" t="s">
        <v>73</v>
      </c>
      <c r="D4" t="s">
        <v>103</v>
      </c>
      <c r="E4" t="s">
        <v>106</v>
      </c>
      <c r="F4" t="s">
        <v>108</v>
      </c>
      <c r="G4" t="s">
        <v>111</v>
      </c>
      <c r="H4" t="s">
        <v>123</v>
      </c>
      <c r="I4" t="str">
        <f t="shared" si="1"/>
        <v>'P$3_0.6'</v>
      </c>
      <c r="J4" t="str">
        <f t="shared" si="0"/>
        <v>R0</v>
      </c>
      <c r="K4">
        <f t="shared" ref="K4:K49" si="5">IF($K3=K$1,$N$2,IF($J4="R0",$N$2,-$N$2))</f>
        <v>-1.2</v>
      </c>
      <c r="L4">
        <f t="shared" ref="L4:L49" si="6">ROUND(IF(L3=$M$1,$N$5,IF(AND($C4="R",C3="R"),L3-$N$8,IF(AND($C4="L",$C3="L"),$L3+$N$8,$L3))),1)</f>
        <v>2</v>
      </c>
      <c r="M4" t="str">
        <f t="shared" si="2"/>
        <v>(-1.2 2)</v>
      </c>
      <c r="N4" t="s">
        <v>113</v>
      </c>
      <c r="Q4" t="str">
        <f t="shared" si="3"/>
        <v>pin 'P$3_0.6' io None middle R0 pin (-1.2 2);</v>
      </c>
      <c r="R4" t="str">
        <f t="shared" si="4"/>
        <v>CHANGE LAYER 97; CHANGE ALIGN LEFT CENTER; CHANGE SIZE 0.032; CHANGE RATIO 10; TEXT PWMETI2_2/T4/ADC14/AD6/P0.6 R0 (-0.9 2);</v>
      </c>
    </row>
    <row r="5" spans="1:18" x14ac:dyDescent="0.3">
      <c r="A5" t="s">
        <v>4</v>
      </c>
      <c r="B5" s="1" t="s">
        <v>52</v>
      </c>
      <c r="C5" t="s">
        <v>73</v>
      </c>
      <c r="D5" t="s">
        <v>103</v>
      </c>
      <c r="E5" t="s">
        <v>106</v>
      </c>
      <c r="F5" t="s">
        <v>108</v>
      </c>
      <c r="G5" t="s">
        <v>111</v>
      </c>
      <c r="H5" t="s">
        <v>124</v>
      </c>
      <c r="I5" t="str">
        <f t="shared" si="1"/>
        <v>'P$4_0.7'</v>
      </c>
      <c r="J5" t="str">
        <f t="shared" si="0"/>
        <v>R0</v>
      </c>
      <c r="K5">
        <f t="shared" si="5"/>
        <v>-1.2</v>
      </c>
      <c r="L5">
        <f t="shared" si="6"/>
        <v>1.8</v>
      </c>
      <c r="M5" t="str">
        <f t="shared" si="2"/>
        <v>(-1.2 1.8)</v>
      </c>
      <c r="N5">
        <f>COUNTIF($C$2:$C$700,"R") * N8/2</f>
        <v>2.4000000000000004</v>
      </c>
      <c r="Q5" t="str">
        <f t="shared" si="3"/>
        <v>pin 'P$4_0.7' io None middle R0 pin (-1.2 1.8);</v>
      </c>
      <c r="R5" t="str">
        <f t="shared" si="4"/>
        <v>CHANGE LAYER 97; CHANGE ALIGN LEFT CENTER; CHANGE SIZE 0.032; CHANGE RATIO 10; TEXT T4CLKO/AD7/P0.7 R0 (-0.9 1.8);</v>
      </c>
    </row>
    <row r="6" spans="1:18" x14ac:dyDescent="0.3">
      <c r="A6" t="s">
        <v>5</v>
      </c>
      <c r="B6" s="1" t="s">
        <v>53</v>
      </c>
      <c r="C6" t="s">
        <v>73</v>
      </c>
      <c r="D6" t="s">
        <v>103</v>
      </c>
      <c r="E6" t="s">
        <v>106</v>
      </c>
      <c r="F6" t="s">
        <v>108</v>
      </c>
      <c r="G6" t="s">
        <v>111</v>
      </c>
      <c r="H6" t="s">
        <v>125</v>
      </c>
      <c r="I6" t="str">
        <f t="shared" si="1"/>
        <v>'P$5_1.0'</v>
      </c>
      <c r="J6" t="str">
        <f t="shared" si="0"/>
        <v>R0</v>
      </c>
      <c r="K6">
        <f t="shared" si="5"/>
        <v>-1.2</v>
      </c>
      <c r="L6">
        <f t="shared" si="6"/>
        <v>1.6</v>
      </c>
      <c r="M6" t="str">
        <f t="shared" si="2"/>
        <v>(-1.2 1.6)</v>
      </c>
      <c r="Q6" t="str">
        <f t="shared" si="3"/>
        <v>pin 'P$5_1.0' io None middle R0 pin (-1.2 1.6);</v>
      </c>
      <c r="R6" t="str">
        <f t="shared" si="4"/>
        <v>CHANGE LAYER 97; CHANGE ALIGN LEFT CENTER; CHANGE SIZE 0.032; CHANGE RATIO 10; TEXT RxD2/PWM1P/ADC0/P1.0 R0 (-0.9 1.6);</v>
      </c>
    </row>
    <row r="7" spans="1:18" x14ac:dyDescent="0.3">
      <c r="A7" t="s">
        <v>6</v>
      </c>
      <c r="B7" s="1" t="s">
        <v>54</v>
      </c>
      <c r="C7" t="s">
        <v>73</v>
      </c>
      <c r="D7" t="s">
        <v>103</v>
      </c>
      <c r="E7" t="s">
        <v>106</v>
      </c>
      <c r="F7" t="s">
        <v>108</v>
      </c>
      <c r="G7" t="s">
        <v>111</v>
      </c>
      <c r="H7" t="s">
        <v>126</v>
      </c>
      <c r="I7" t="str">
        <f t="shared" si="1"/>
        <v>'P$6_1.1'</v>
      </c>
      <c r="J7" t="str">
        <f t="shared" si="0"/>
        <v>R0</v>
      </c>
      <c r="K7">
        <f t="shared" si="5"/>
        <v>-1.2</v>
      </c>
      <c r="L7">
        <f t="shared" si="6"/>
        <v>1.4</v>
      </c>
      <c r="M7" t="str">
        <f t="shared" si="2"/>
        <v>(-1.2 1.4)</v>
      </c>
      <c r="N7" t="s">
        <v>114</v>
      </c>
      <c r="Q7" t="str">
        <f t="shared" si="3"/>
        <v>pin 'P$6_1.1' io None middle R0 pin (-1.2 1.4);</v>
      </c>
      <c r="R7" t="str">
        <f t="shared" si="4"/>
        <v>CHANGE LAYER 97; CHANGE ALIGN LEFT CENTER; CHANGE SIZE 0.032; CHANGE RATIO 10; TEXT TxD2/PWM1N/ADC1/P1.1 R0 (-0.9 1.4);</v>
      </c>
    </row>
    <row r="8" spans="1:18" x14ac:dyDescent="0.3">
      <c r="A8" t="s">
        <v>7</v>
      </c>
      <c r="B8" s="1" t="s">
        <v>55</v>
      </c>
      <c r="C8" t="s">
        <v>73</v>
      </c>
      <c r="D8" t="s">
        <v>103</v>
      </c>
      <c r="E8" t="s">
        <v>106</v>
      </c>
      <c r="F8" t="s">
        <v>108</v>
      </c>
      <c r="G8" t="s">
        <v>111</v>
      </c>
      <c r="H8" t="s">
        <v>128</v>
      </c>
      <c r="I8" t="str">
        <f t="shared" si="1"/>
        <v>'P$7_4.7'</v>
      </c>
      <c r="J8" t="str">
        <f t="shared" si="0"/>
        <v>R0</v>
      </c>
      <c r="K8">
        <f t="shared" si="5"/>
        <v>-1.2</v>
      </c>
      <c r="L8">
        <f t="shared" si="6"/>
        <v>1.2</v>
      </c>
      <c r="M8" t="str">
        <f t="shared" si="2"/>
        <v>(-1.2 1.2)</v>
      </c>
      <c r="N8">
        <v>0.2</v>
      </c>
      <c r="Q8" t="str">
        <f t="shared" si="3"/>
        <v>pin 'P$7_4.7' io None middle R0 pin (-1.2 1.2);</v>
      </c>
      <c r="R8" t="str">
        <f t="shared" si="4"/>
        <v>CHANGE LAYER 97; CHANGE ALIGN LEFT CENTER; CHANGE SIZE 0.032; CHANGE RATIO 10; TEXT TxD2_2/P4.7 R0 (-0.9 1.2);</v>
      </c>
    </row>
    <row r="9" spans="1:18" x14ac:dyDescent="0.3">
      <c r="A9" t="s">
        <v>8</v>
      </c>
      <c r="B9" s="1" t="s">
        <v>56</v>
      </c>
      <c r="C9" t="s">
        <v>73</v>
      </c>
      <c r="D9" t="s">
        <v>103</v>
      </c>
      <c r="E9" t="s">
        <v>106</v>
      </c>
      <c r="F9" t="s">
        <v>108</v>
      </c>
      <c r="G9" t="s">
        <v>111</v>
      </c>
      <c r="H9" t="s">
        <v>127</v>
      </c>
      <c r="I9" t="str">
        <f t="shared" si="1"/>
        <v>'P$8_1.4'</v>
      </c>
      <c r="J9" t="str">
        <f t="shared" si="0"/>
        <v>R0</v>
      </c>
      <c r="K9">
        <f t="shared" si="5"/>
        <v>-1.2</v>
      </c>
      <c r="L9">
        <f t="shared" si="6"/>
        <v>1</v>
      </c>
      <c r="M9" t="str">
        <f t="shared" si="2"/>
        <v>(-1.2 1)</v>
      </c>
      <c r="Q9" t="str">
        <f t="shared" si="3"/>
        <v>pin 'P$8_1.4' io None middle R0 pin (-1.2 1);</v>
      </c>
      <c r="R9" t="str">
        <f t="shared" si="4"/>
        <v>CHANGE LAYER 97; CHANGE ALIGN LEFT CENTER; CHANGE SIZE 0.032; CHANGE RATIO 10; TEXT SDA/MISO/PWM3P/ADC4/P1.4 R0 (-0.9 1);</v>
      </c>
    </row>
    <row r="10" spans="1:18" x14ac:dyDescent="0.3">
      <c r="A10" t="s">
        <v>9</v>
      </c>
      <c r="B10" s="1" t="s">
        <v>57</v>
      </c>
      <c r="C10" t="s">
        <v>73</v>
      </c>
      <c r="D10" t="s">
        <v>103</v>
      </c>
      <c r="E10" t="s">
        <v>106</v>
      </c>
      <c r="F10" t="s">
        <v>108</v>
      </c>
      <c r="G10" t="s">
        <v>111</v>
      </c>
      <c r="H10" t="s">
        <v>129</v>
      </c>
      <c r="I10" t="str">
        <f t="shared" si="1"/>
        <v>'P$9_1.5'</v>
      </c>
      <c r="J10" t="str">
        <f t="shared" si="0"/>
        <v>R0</v>
      </c>
      <c r="K10">
        <f t="shared" si="5"/>
        <v>-1.2</v>
      </c>
      <c r="L10">
        <f t="shared" si="6"/>
        <v>0.8</v>
      </c>
      <c r="M10" t="str">
        <f t="shared" si="2"/>
        <v>(-1.2 0.8)</v>
      </c>
      <c r="Q10" t="str">
        <f t="shared" si="3"/>
        <v>pin 'P$9_1.5' io None middle R0 pin (-1.2 0.8);</v>
      </c>
      <c r="R10" t="str">
        <f t="shared" si="4"/>
        <v>CHANGE LAYER 97; CHANGE ALIGN LEFT CENTER; CHANGE SIZE 0.032; CHANGE RATIO 10; TEXT SCL/SCLK/PWM3N/ADC5/P1.5 R0 (-0.9 0.8);</v>
      </c>
    </row>
    <row r="11" spans="1:18" x14ac:dyDescent="0.3">
      <c r="A11" t="s">
        <v>10</v>
      </c>
      <c r="B11" s="1" t="s">
        <v>58</v>
      </c>
      <c r="C11" t="s">
        <v>73</v>
      </c>
      <c r="D11" t="s">
        <v>103</v>
      </c>
      <c r="E11" t="s">
        <v>106</v>
      </c>
      <c r="F11" t="s">
        <v>108</v>
      </c>
      <c r="G11" t="s">
        <v>111</v>
      </c>
      <c r="H11" t="s">
        <v>130</v>
      </c>
      <c r="I11" t="str">
        <f t="shared" si="1"/>
        <v>'P$10_1.6'</v>
      </c>
      <c r="J11" t="str">
        <f t="shared" si="0"/>
        <v>R0</v>
      </c>
      <c r="K11">
        <f t="shared" si="5"/>
        <v>-1.2</v>
      </c>
      <c r="L11">
        <f t="shared" si="6"/>
        <v>0.6</v>
      </c>
      <c r="M11" t="str">
        <f t="shared" si="2"/>
        <v>(-1.2 0.6)</v>
      </c>
      <c r="Q11" t="str">
        <f t="shared" si="3"/>
        <v>pin 'P$10_1.6' io None middle R0 pin (-1.2 0.6);</v>
      </c>
      <c r="R11" t="str">
        <f t="shared" si="4"/>
        <v>CHANGE LAYER 97; CHANGE ALIGN LEFT CENTER; CHANGE SIZE 0.032; CHANGE RATIO 10; TEXT XTALO/MCLKO_2/RxD_3/PWM4P/ADC6/P1.6 R0 (-0.9 0.6);</v>
      </c>
    </row>
    <row r="12" spans="1:18" x14ac:dyDescent="0.3">
      <c r="A12" t="s">
        <v>11</v>
      </c>
      <c r="B12" s="1" t="s">
        <v>59</v>
      </c>
      <c r="C12" t="s">
        <v>73</v>
      </c>
      <c r="D12" t="s">
        <v>103</v>
      </c>
      <c r="E12" t="s">
        <v>106</v>
      </c>
      <c r="F12" t="s">
        <v>108</v>
      </c>
      <c r="G12" t="s">
        <v>111</v>
      </c>
      <c r="H12" t="s">
        <v>131</v>
      </c>
      <c r="I12" t="str">
        <f t="shared" si="1"/>
        <v>'P$11_1.7'</v>
      </c>
      <c r="J12" t="str">
        <f t="shared" si="0"/>
        <v>R0</v>
      </c>
      <c r="K12">
        <f t="shared" si="5"/>
        <v>-1.2</v>
      </c>
      <c r="L12">
        <f t="shared" si="6"/>
        <v>0.4</v>
      </c>
      <c r="M12" t="str">
        <f t="shared" si="2"/>
        <v>(-1.2 0.4)</v>
      </c>
      <c r="Q12" t="str">
        <f t="shared" si="3"/>
        <v>pin 'P$11_1.7' io None middle R0 pin (-1.2 0.4);</v>
      </c>
      <c r="R12" t="str">
        <f t="shared" si="4"/>
        <v>CHANGE LAYER 97; CHANGE ALIGN LEFT CENTER; CHANGE SIZE 0.032; CHANGE RATIO 10; TEXT XTALI/PWM5_2/TxD_3/PWM4N/ADC7/P1.7 R0 (-0.9 0.4);</v>
      </c>
    </row>
    <row r="13" spans="1:18" x14ac:dyDescent="0.3">
      <c r="A13" t="s">
        <v>12</v>
      </c>
      <c r="B13" s="1" t="s">
        <v>60</v>
      </c>
      <c r="C13" t="s">
        <v>73</v>
      </c>
      <c r="D13" t="s">
        <v>103</v>
      </c>
      <c r="E13" t="s">
        <v>106</v>
      </c>
      <c r="F13" t="s">
        <v>108</v>
      </c>
      <c r="G13" t="s">
        <v>111</v>
      </c>
      <c r="H13" t="s">
        <v>132</v>
      </c>
      <c r="I13" t="str">
        <f t="shared" si="1"/>
        <v>'P$12_1.3'</v>
      </c>
      <c r="J13" t="str">
        <f t="shared" si="0"/>
        <v>R0</v>
      </c>
      <c r="K13">
        <f t="shared" si="5"/>
        <v>-1.2</v>
      </c>
      <c r="L13">
        <f t="shared" si="6"/>
        <v>0.2</v>
      </c>
      <c r="M13" t="str">
        <f t="shared" si="2"/>
        <v>(-1.2 0.2)</v>
      </c>
      <c r="Q13" t="str">
        <f t="shared" si="3"/>
        <v>pin 'P$12_1.3' io None middle R0 pin (-1.2 0.2);</v>
      </c>
      <c r="R13" t="str">
        <f t="shared" si="4"/>
        <v>CHANGE LAYER 97; CHANGE ALIGN LEFT CENTER; CHANGE SIZE 0.032; CHANGE RATIO 10; TEXT T2CLKO/MOSI/PWM2N/ADC3/P1.3 R0 (-0.9 0.2);</v>
      </c>
    </row>
    <row r="14" spans="1:18" x14ac:dyDescent="0.3">
      <c r="A14" t="s">
        <v>13</v>
      </c>
      <c r="B14" s="1" t="s">
        <v>61</v>
      </c>
      <c r="C14" t="s">
        <v>73</v>
      </c>
      <c r="D14" t="s">
        <v>103</v>
      </c>
      <c r="E14" t="s">
        <v>106</v>
      </c>
      <c r="F14" t="s">
        <v>108</v>
      </c>
      <c r="G14" t="s">
        <v>111</v>
      </c>
      <c r="H14" t="s">
        <v>133</v>
      </c>
      <c r="I14" t="str">
        <f t="shared" si="1"/>
        <v>'P$13_UCAP'</v>
      </c>
      <c r="J14" t="str">
        <f t="shared" si="0"/>
        <v>R0</v>
      </c>
      <c r="K14">
        <f t="shared" si="5"/>
        <v>-1.2</v>
      </c>
      <c r="L14">
        <f t="shared" si="6"/>
        <v>0</v>
      </c>
      <c r="M14" t="str">
        <f t="shared" si="2"/>
        <v>(-1.2 0)</v>
      </c>
      <c r="Q14" t="str">
        <f t="shared" si="3"/>
        <v>pin 'P$13_UCAP' io None middle R0 pin (-1.2 0);</v>
      </c>
      <c r="R14" t="str">
        <f t="shared" si="4"/>
        <v>CHANGE LAYER 97; CHANGE ALIGN LEFT CENTER; CHANGE SIZE 0.032; CHANGE RATIO 10; TEXT UCap R0 (-0.9 0);</v>
      </c>
    </row>
    <row r="15" spans="1:18" x14ac:dyDescent="0.3">
      <c r="A15" t="s">
        <v>14</v>
      </c>
      <c r="B15" s="1" t="s">
        <v>62</v>
      </c>
      <c r="C15" t="s">
        <v>73</v>
      </c>
      <c r="D15" t="s">
        <v>103</v>
      </c>
      <c r="E15" t="s">
        <v>106</v>
      </c>
      <c r="F15" t="s">
        <v>108</v>
      </c>
      <c r="G15" t="s">
        <v>111</v>
      </c>
      <c r="H15" t="s">
        <v>134</v>
      </c>
      <c r="I15" t="str">
        <f t="shared" si="1"/>
        <v>'P$14_5.4'</v>
      </c>
      <c r="J15" t="str">
        <f t="shared" si="0"/>
        <v>R0</v>
      </c>
      <c r="K15">
        <f t="shared" si="5"/>
        <v>-1.2</v>
      </c>
      <c r="L15">
        <f t="shared" si="6"/>
        <v>-0.2</v>
      </c>
      <c r="M15" t="str">
        <f t="shared" si="2"/>
        <v>(-1.2 -0.2)</v>
      </c>
      <c r="Q15" t="str">
        <f t="shared" si="3"/>
        <v>pin 'P$14_5.4' io None middle R0 pin (-1.2 -0.2);</v>
      </c>
      <c r="R15" t="str">
        <f t="shared" si="4"/>
        <v>CHANGE LAYER 97; CHANGE ALIGN LEFT CENTER; CHANGE SIZE 0.032; CHANGE RATIO 10; TEXT P5.4/NRST/MCLKO/SS/SS_3/PWM2P/PWM6_2/ADC2/T2 R0 (-0.9 -0.2);</v>
      </c>
    </row>
    <row r="16" spans="1:18" x14ac:dyDescent="0.3">
      <c r="A16" t="s">
        <v>15</v>
      </c>
      <c r="B16" s="1" t="s">
        <v>63</v>
      </c>
      <c r="C16" t="s">
        <v>73</v>
      </c>
      <c r="D16" t="s">
        <v>104</v>
      </c>
      <c r="E16" t="s">
        <v>106</v>
      </c>
      <c r="F16" t="s">
        <v>108</v>
      </c>
      <c r="G16" t="s">
        <v>111</v>
      </c>
      <c r="H16" t="s">
        <v>135</v>
      </c>
      <c r="I16" t="str">
        <f t="shared" si="1"/>
        <v>'P$15_VCC/AVCC'</v>
      </c>
      <c r="J16" t="str">
        <f t="shared" si="0"/>
        <v>R0</v>
      </c>
      <c r="K16">
        <f t="shared" si="5"/>
        <v>-1.2</v>
      </c>
      <c r="L16">
        <f t="shared" si="6"/>
        <v>-0.4</v>
      </c>
      <c r="M16" t="str">
        <f t="shared" si="2"/>
        <v>(-1.2 -0.4)</v>
      </c>
      <c r="Q16" t="str">
        <f t="shared" si="3"/>
        <v>pin 'P$15_VCC/AVCC' pwr None middle R0 pin (-1.2 -0.4);</v>
      </c>
      <c r="R16" t="str">
        <f t="shared" si="4"/>
        <v>CHANGE LAYER 97; CHANGE ALIGN LEFT CENTER; CHANGE SIZE 0.032; CHANGE RATIO 10; TEXT Vcc/AVcc R0 (-0.9 -0.4);</v>
      </c>
    </row>
    <row r="17" spans="1:18" x14ac:dyDescent="0.3">
      <c r="A17" t="s">
        <v>16</v>
      </c>
      <c r="B17" s="1" t="s">
        <v>64</v>
      </c>
      <c r="C17" t="s">
        <v>73</v>
      </c>
      <c r="D17" t="s">
        <v>104</v>
      </c>
      <c r="E17" t="s">
        <v>106</v>
      </c>
      <c r="F17" t="s">
        <v>108</v>
      </c>
      <c r="G17" t="s">
        <v>111</v>
      </c>
      <c r="H17" t="s">
        <v>136</v>
      </c>
      <c r="I17" t="str">
        <f t="shared" si="1"/>
        <v>'P$16_ADC_VREF+'</v>
      </c>
      <c r="J17" t="str">
        <f t="shared" si="0"/>
        <v>R0</v>
      </c>
      <c r="K17">
        <f t="shared" si="5"/>
        <v>-1.2</v>
      </c>
      <c r="L17">
        <f t="shared" si="6"/>
        <v>-0.6</v>
      </c>
      <c r="M17" t="str">
        <f t="shared" si="2"/>
        <v>(-1.2 -0.6)</v>
      </c>
      <c r="Q17" t="str">
        <f t="shared" si="3"/>
        <v>pin 'P$16_ADC_VREF+' pwr None middle R0 pin (-1.2 -0.6);</v>
      </c>
      <c r="R17" t="str">
        <f t="shared" si="4"/>
        <v>CHANGE LAYER 97; CHANGE ALIGN LEFT CENTER; CHANGE SIZE 0.032; CHANGE RATIO 10; TEXT ADC_VRef+ R0 (-0.9 -0.6);</v>
      </c>
    </row>
    <row r="18" spans="1:18" x14ac:dyDescent="0.3">
      <c r="A18" t="s">
        <v>17</v>
      </c>
      <c r="B18" s="1" t="s">
        <v>65</v>
      </c>
      <c r="C18" t="s">
        <v>73</v>
      </c>
      <c r="D18" t="s">
        <v>118</v>
      </c>
      <c r="E18" t="s">
        <v>106</v>
      </c>
      <c r="F18" t="s">
        <v>108</v>
      </c>
      <c r="G18" t="s">
        <v>111</v>
      </c>
      <c r="H18" t="s">
        <v>137</v>
      </c>
      <c r="I18" t="str">
        <f t="shared" si="1"/>
        <v>'P$17_GND/AGND'</v>
      </c>
      <c r="J18" t="str">
        <f t="shared" si="0"/>
        <v>R0</v>
      </c>
      <c r="K18">
        <f t="shared" si="5"/>
        <v>-1.2</v>
      </c>
      <c r="L18">
        <f t="shared" si="6"/>
        <v>-0.8</v>
      </c>
      <c r="M18" t="str">
        <f t="shared" si="2"/>
        <v>(-1.2 -0.8)</v>
      </c>
      <c r="Q18" t="str">
        <f t="shared" si="3"/>
        <v>pin 'P$17_GND/AGND' sup None middle R0 pin (-1.2 -0.8);</v>
      </c>
      <c r="R18" t="str">
        <f t="shared" si="4"/>
        <v>CHANGE LAYER 97; CHANGE ALIGN LEFT CENTER; CHANGE SIZE 0.032; CHANGE RATIO 10; TEXT Gnd/AGnd R0 (-0.9 -0.8);</v>
      </c>
    </row>
    <row r="19" spans="1:18" x14ac:dyDescent="0.3">
      <c r="A19" t="s">
        <v>18</v>
      </c>
      <c r="B19" s="1" t="s">
        <v>66</v>
      </c>
      <c r="C19" t="s">
        <v>73</v>
      </c>
      <c r="D19" t="s">
        <v>103</v>
      </c>
      <c r="E19" t="s">
        <v>106</v>
      </c>
      <c r="F19" t="s">
        <v>108</v>
      </c>
      <c r="G19" t="s">
        <v>111</v>
      </c>
      <c r="H19" t="s">
        <v>138</v>
      </c>
      <c r="I19" t="str">
        <f t="shared" si="1"/>
        <v>'P$18_4.0'</v>
      </c>
      <c r="J19" t="str">
        <f t="shared" si="0"/>
        <v>R0</v>
      </c>
      <c r="K19">
        <f t="shared" si="5"/>
        <v>-1.2</v>
      </c>
      <c r="L19">
        <f t="shared" si="6"/>
        <v>-1</v>
      </c>
      <c r="M19" t="str">
        <f t="shared" si="2"/>
        <v>(-1.2 -1)</v>
      </c>
      <c r="Q19" t="str">
        <f t="shared" si="3"/>
        <v>pin 'P$18_4.0' io None middle R0 pin (-1.2 -1);</v>
      </c>
      <c r="R19" t="str">
        <f t="shared" si="4"/>
        <v>CHANGE LAYER 97; CHANGE ALIGN LEFT CENTER; CHANGE SIZE 0.032; CHANGE RATIO 10; TEXT P4.0/MOSI_3 R0 (-0.9 -1);</v>
      </c>
    </row>
    <row r="20" spans="1:18" x14ac:dyDescent="0.3">
      <c r="A20" t="s">
        <v>19</v>
      </c>
      <c r="B20" s="1" t="s">
        <v>67</v>
      </c>
      <c r="C20" t="s">
        <v>73</v>
      </c>
      <c r="D20" t="s">
        <v>103</v>
      </c>
      <c r="E20" t="s">
        <v>106</v>
      </c>
      <c r="F20" t="s">
        <v>108</v>
      </c>
      <c r="G20" t="s">
        <v>111</v>
      </c>
      <c r="H20" t="s">
        <v>139</v>
      </c>
      <c r="I20" t="str">
        <f t="shared" si="1"/>
        <v>'P$19_3.0'</v>
      </c>
      <c r="J20" t="str">
        <f t="shared" si="0"/>
        <v>R0</v>
      </c>
      <c r="K20">
        <f t="shared" si="5"/>
        <v>-1.2</v>
      </c>
      <c r="L20">
        <f t="shared" si="6"/>
        <v>-1.2</v>
      </c>
      <c r="M20" t="str">
        <f t="shared" si="2"/>
        <v>(-1.2 -1.2)</v>
      </c>
      <c r="Q20" t="str">
        <f t="shared" si="3"/>
        <v>pin 'P$19_3.0' io None middle R0 pin (-1.2 -1.2);</v>
      </c>
      <c r="R20" t="str">
        <f t="shared" si="4"/>
        <v>CHANGE LAYER 97; CHANGE ALIGN LEFT CENTER; CHANGE SIZE 0.032; CHANGE RATIO 10; TEXT P3.0/RxD/D-/INT4 R0 (-0.9 -1.2);</v>
      </c>
    </row>
    <row r="21" spans="1:18" x14ac:dyDescent="0.3">
      <c r="A21" t="s">
        <v>20</v>
      </c>
      <c r="B21" s="1" t="s">
        <v>68</v>
      </c>
      <c r="C21" t="s">
        <v>73</v>
      </c>
      <c r="D21" t="s">
        <v>103</v>
      </c>
      <c r="E21" t="s">
        <v>106</v>
      </c>
      <c r="F21" t="s">
        <v>108</v>
      </c>
      <c r="G21" t="s">
        <v>111</v>
      </c>
      <c r="H21" t="s">
        <v>140</v>
      </c>
      <c r="I21" t="str">
        <f t="shared" si="1"/>
        <v>'P$20_3.1'</v>
      </c>
      <c r="J21" t="str">
        <f t="shared" si="0"/>
        <v>R0</v>
      </c>
      <c r="K21">
        <f t="shared" si="5"/>
        <v>-1.2</v>
      </c>
      <c r="L21">
        <f t="shared" si="6"/>
        <v>-1.4</v>
      </c>
      <c r="M21" t="str">
        <f t="shared" si="2"/>
        <v>(-1.2 -1.4)</v>
      </c>
      <c r="Q21" t="str">
        <f t="shared" si="3"/>
        <v>pin 'P$20_3.1' io None middle R0 pin (-1.2 -1.4);</v>
      </c>
      <c r="R21" t="str">
        <f t="shared" si="4"/>
        <v>CHANGE LAYER 97; CHANGE ALIGN LEFT CENTER; CHANGE SIZE 0.032; CHANGE RATIO 10; TEXT P3.1/TxD/D+ R0 (-0.9 -1.4);</v>
      </c>
    </row>
    <row r="22" spans="1:18" x14ac:dyDescent="0.3">
      <c r="A22" t="s">
        <v>21</v>
      </c>
      <c r="B22" s="1" t="s">
        <v>69</v>
      </c>
      <c r="C22" t="s">
        <v>73</v>
      </c>
      <c r="D22" t="s">
        <v>103</v>
      </c>
      <c r="E22" t="s">
        <v>106</v>
      </c>
      <c r="F22" t="s">
        <v>108</v>
      </c>
      <c r="G22" t="s">
        <v>111</v>
      </c>
      <c r="H22" t="s">
        <v>141</v>
      </c>
      <c r="I22" t="str">
        <f t="shared" si="1"/>
        <v>'P$21_3.2'</v>
      </c>
      <c r="J22" t="str">
        <f t="shared" si="0"/>
        <v>R0</v>
      </c>
      <c r="K22">
        <f t="shared" si="5"/>
        <v>-1.2</v>
      </c>
      <c r="L22">
        <f t="shared" si="6"/>
        <v>-1.6</v>
      </c>
      <c r="M22" t="str">
        <f t="shared" si="2"/>
        <v>(-1.2 -1.6)</v>
      </c>
      <c r="Q22" t="str">
        <f t="shared" si="3"/>
        <v>pin 'P$21_3.2' io None middle R0 pin (-1.2 -1.6);</v>
      </c>
      <c r="R22" t="str">
        <f t="shared" si="4"/>
        <v>CHANGE LAYER 97; CHANGE ALIGN LEFT CENTER; CHANGE SIZE 0.032; CHANGE RATIO 10; TEXT P3.2/INT0/SCLK_4/SCL_4/PWMETI/PWMETI2 R0 (-0.9 -1.6);</v>
      </c>
    </row>
    <row r="23" spans="1:18" x14ac:dyDescent="0.3">
      <c r="A23" t="s">
        <v>22</v>
      </c>
      <c r="B23" s="1" t="s">
        <v>70</v>
      </c>
      <c r="C23" t="s">
        <v>73</v>
      </c>
      <c r="D23" t="s">
        <v>103</v>
      </c>
      <c r="E23" t="s">
        <v>106</v>
      </c>
      <c r="F23" t="s">
        <v>108</v>
      </c>
      <c r="G23" t="s">
        <v>111</v>
      </c>
      <c r="H23" t="s">
        <v>142</v>
      </c>
      <c r="I23" t="str">
        <f t="shared" si="1"/>
        <v>'P$22_3.3'</v>
      </c>
      <c r="J23" t="str">
        <f t="shared" si="0"/>
        <v>R0</v>
      </c>
      <c r="K23">
        <f t="shared" si="5"/>
        <v>-1.2</v>
      </c>
      <c r="L23">
        <f t="shared" si="6"/>
        <v>-1.8</v>
      </c>
      <c r="M23" t="str">
        <f t="shared" si="2"/>
        <v>(-1.2 -1.8)</v>
      </c>
      <c r="Q23" t="str">
        <f t="shared" si="3"/>
        <v>pin 'P$22_3.3' io None middle R0 pin (-1.2 -1.8);</v>
      </c>
      <c r="R23" t="str">
        <f t="shared" si="4"/>
        <v>CHANGE LAYER 97; CHANGE ALIGN LEFT CENTER; CHANGE SIZE 0.032; CHANGE RATIO 10; TEXT P3.3/INT1/MISO_4/SDA_4/PWM4N_4/PWM7_2 R0 (-0.9 -1.8);</v>
      </c>
    </row>
    <row r="24" spans="1:18" x14ac:dyDescent="0.3">
      <c r="A24" t="s">
        <v>23</v>
      </c>
      <c r="B24" s="1" t="s">
        <v>71</v>
      </c>
      <c r="C24" t="s">
        <v>73</v>
      </c>
      <c r="D24" t="s">
        <v>103</v>
      </c>
      <c r="E24" t="s">
        <v>106</v>
      </c>
      <c r="F24" t="s">
        <v>108</v>
      </c>
      <c r="G24" t="s">
        <v>111</v>
      </c>
      <c r="H24" t="s">
        <v>143</v>
      </c>
      <c r="I24" t="str">
        <f t="shared" si="1"/>
        <v>'P$23_3.4'</v>
      </c>
      <c r="J24" t="str">
        <f t="shared" si="0"/>
        <v>R0</v>
      </c>
      <c r="K24">
        <f t="shared" si="5"/>
        <v>-1.2</v>
      </c>
      <c r="L24">
        <f t="shared" si="6"/>
        <v>-2</v>
      </c>
      <c r="M24" t="str">
        <f t="shared" si="2"/>
        <v>(-1.2 -2)</v>
      </c>
      <c r="Q24" t="str">
        <f t="shared" si="3"/>
        <v>pin 'P$23_3.4' io None middle R0 pin (-1.2 -2);</v>
      </c>
      <c r="R24" t="str">
        <f t="shared" si="4"/>
        <v>CHANGE LAYER 97; CHANGE ALIGN LEFT CENTER; CHANGE SIZE 0.032; CHANGE RATIO 10; TEXT P3.4/T0/T1CLKO/MOSI_4/PWM4P_4/PWM8_2/CMPO R0 (-0.9 -2);</v>
      </c>
    </row>
    <row r="25" spans="1:18" x14ac:dyDescent="0.3">
      <c r="A25" t="s">
        <v>24</v>
      </c>
      <c r="B25" s="1" t="s">
        <v>72</v>
      </c>
      <c r="C25" t="s">
        <v>73</v>
      </c>
      <c r="D25" t="s">
        <v>103</v>
      </c>
      <c r="E25" t="s">
        <v>106</v>
      </c>
      <c r="F25" t="s">
        <v>108</v>
      </c>
      <c r="G25" t="s">
        <v>111</v>
      </c>
      <c r="H25" t="s">
        <v>144</v>
      </c>
      <c r="I25" t="str">
        <f t="shared" si="1"/>
        <v>'P$24_5.0'</v>
      </c>
      <c r="J25" t="str">
        <f t="shared" si="0"/>
        <v>R0</v>
      </c>
      <c r="K25">
        <f t="shared" si="5"/>
        <v>-1.2</v>
      </c>
      <c r="L25">
        <f t="shared" si="6"/>
        <v>-2.2000000000000002</v>
      </c>
      <c r="M25" t="str">
        <f t="shared" si="2"/>
        <v>(-1.2 -2.2)</v>
      </c>
      <c r="Q25" t="str">
        <f t="shared" si="3"/>
        <v>pin 'P$24_5.0' io None middle R0 pin (-1.2 -2.2);</v>
      </c>
      <c r="R25" t="str">
        <f t="shared" si="4"/>
        <v>CHANGE LAYER 97; CHANGE ALIGN LEFT CENTER; CHANGE SIZE 0.032; CHANGE RATIO 10; TEXT P5.0/RxD3_2/CMP+_2 R0 (-0.9 -2.2);</v>
      </c>
    </row>
    <row r="26" spans="1:18" x14ac:dyDescent="0.3">
      <c r="A26" t="s">
        <v>25</v>
      </c>
      <c r="B26" s="1" t="s">
        <v>76</v>
      </c>
      <c r="C26" t="s">
        <v>75</v>
      </c>
      <c r="D26" t="s">
        <v>103</v>
      </c>
      <c r="E26" t="s">
        <v>106</v>
      </c>
      <c r="F26" t="s">
        <v>108</v>
      </c>
      <c r="G26" t="s">
        <v>111</v>
      </c>
      <c r="H26" t="s">
        <v>145</v>
      </c>
      <c r="I26" t="str">
        <f t="shared" si="1"/>
        <v>'P$25_5.1'</v>
      </c>
      <c r="J26" t="str">
        <f t="shared" si="0"/>
        <v>R180</v>
      </c>
      <c r="K26">
        <f t="shared" si="5"/>
        <v>1.2</v>
      </c>
      <c r="L26">
        <f t="shared" si="6"/>
        <v>-2.2000000000000002</v>
      </c>
      <c r="M26" t="str">
        <f t="shared" si="2"/>
        <v>(1.2 -2.2)</v>
      </c>
      <c r="Q26" t="str">
        <f t="shared" si="3"/>
        <v>pin 'P$25_5.1' io None middle R180 pin (1.2 -2.2);</v>
      </c>
      <c r="R26" t="str">
        <f t="shared" si="4"/>
        <v>CHANGE LAYER 97; CHANGE ALIGN LEFT CENTER; CHANGE SIZE 0.032; CHANGE RATIO 10; TEXT P5.1/TxD3_2/CMP+_3 R180 (0.9 -2.2);</v>
      </c>
    </row>
    <row r="27" spans="1:18" x14ac:dyDescent="0.3">
      <c r="A27" t="s">
        <v>26</v>
      </c>
      <c r="B27" s="1" t="s">
        <v>77</v>
      </c>
      <c r="C27" t="s">
        <v>75</v>
      </c>
      <c r="D27" t="s">
        <v>103</v>
      </c>
      <c r="E27" t="s">
        <v>106</v>
      </c>
      <c r="F27" t="s">
        <v>108</v>
      </c>
      <c r="G27" t="s">
        <v>111</v>
      </c>
      <c r="H27" t="s">
        <v>146</v>
      </c>
      <c r="I27" t="str">
        <f t="shared" si="1"/>
        <v>'P$26_3.5'</v>
      </c>
      <c r="J27" t="str">
        <f t="shared" si="0"/>
        <v>R180</v>
      </c>
      <c r="K27">
        <f t="shared" si="5"/>
        <v>1.2</v>
      </c>
      <c r="L27">
        <f t="shared" si="6"/>
        <v>-2</v>
      </c>
      <c r="M27" t="str">
        <f t="shared" si="2"/>
        <v>(1.2 -2)</v>
      </c>
      <c r="Q27" t="str">
        <f t="shared" si="3"/>
        <v>pin 'P$26_3.5' io None middle R180 pin (1.2 -2);</v>
      </c>
      <c r="R27" t="str">
        <f t="shared" si="4"/>
        <v>CHANGE LAYER 97; CHANGE ALIGN LEFT CENTER; CHANGE SIZE 0.032; CHANGE RATIO 10; TEXT P3.5/T1/T0CLKO/SS_4/PWMFLT/PWMFLT2 R180 (0.9 -2);</v>
      </c>
    </row>
    <row r="28" spans="1:18" x14ac:dyDescent="0.3">
      <c r="A28" t="s">
        <v>27</v>
      </c>
      <c r="B28" s="1" t="s">
        <v>78</v>
      </c>
      <c r="C28" t="s">
        <v>75</v>
      </c>
      <c r="D28" t="s">
        <v>103</v>
      </c>
      <c r="E28" t="s">
        <v>106</v>
      </c>
      <c r="F28" t="s">
        <v>108</v>
      </c>
      <c r="G28" t="s">
        <v>111</v>
      </c>
      <c r="H28" t="s">
        <v>147</v>
      </c>
      <c r="I28" t="str">
        <f t="shared" si="1"/>
        <v>'P$27_3.6'</v>
      </c>
      <c r="J28" t="str">
        <f t="shared" si="0"/>
        <v>R180</v>
      </c>
      <c r="K28">
        <f t="shared" si="5"/>
        <v>1.2</v>
      </c>
      <c r="L28">
        <f t="shared" si="6"/>
        <v>-1.8</v>
      </c>
      <c r="M28" t="str">
        <f t="shared" si="2"/>
        <v>(1.2 -1.8)</v>
      </c>
      <c r="Q28" t="str">
        <f t="shared" si="3"/>
        <v>pin 'P$27_3.6' io None middle R180 pin (1.2 -1.8);</v>
      </c>
      <c r="R28" t="str">
        <f t="shared" si="4"/>
        <v>CHANGE LAYER 97; CHANGE ALIGN LEFT CENTER; CHANGE SIZE 0.032; CHANGE RATIO 10; TEXT P3.6/INT2/RxD_2/CMP- R180 (0.9 -1.8);</v>
      </c>
    </row>
    <row r="29" spans="1:18" x14ac:dyDescent="0.3">
      <c r="A29" t="s">
        <v>28</v>
      </c>
      <c r="B29" s="1" t="s">
        <v>79</v>
      </c>
      <c r="C29" t="s">
        <v>75</v>
      </c>
      <c r="D29" t="s">
        <v>103</v>
      </c>
      <c r="E29" t="s">
        <v>106</v>
      </c>
      <c r="F29" t="s">
        <v>108</v>
      </c>
      <c r="G29" t="s">
        <v>111</v>
      </c>
      <c r="H29" t="s">
        <v>148</v>
      </c>
      <c r="I29" t="str">
        <f t="shared" si="1"/>
        <v>'P$28_3.7'</v>
      </c>
      <c r="J29" t="str">
        <f t="shared" si="0"/>
        <v>R180</v>
      </c>
      <c r="K29">
        <f t="shared" si="5"/>
        <v>1.2</v>
      </c>
      <c r="L29">
        <f t="shared" si="6"/>
        <v>-1.6</v>
      </c>
      <c r="M29" t="str">
        <f t="shared" si="2"/>
        <v>(1.2 -1.6)</v>
      </c>
      <c r="Q29" t="str">
        <f t="shared" si="3"/>
        <v>pin 'P$28_3.7' io None middle R180 pin (1.2 -1.6);</v>
      </c>
      <c r="R29" t="str">
        <f t="shared" si="4"/>
        <v>CHANGE LAYER 97; CHANGE ALIGN LEFT CENTER; CHANGE SIZE 0.032; CHANGE RATIO 10; TEXT P3.7/INT3/TxD_2/CMP+ R180 (0.9 -1.6);</v>
      </c>
    </row>
    <row r="30" spans="1:18" x14ac:dyDescent="0.3">
      <c r="A30" t="s">
        <v>29</v>
      </c>
      <c r="B30" s="1" t="s">
        <v>80</v>
      </c>
      <c r="C30" t="s">
        <v>75</v>
      </c>
      <c r="D30" t="s">
        <v>103</v>
      </c>
      <c r="E30" t="s">
        <v>106</v>
      </c>
      <c r="F30" t="s">
        <v>108</v>
      </c>
      <c r="G30" t="s">
        <v>111</v>
      </c>
      <c r="H30" t="s">
        <v>149</v>
      </c>
      <c r="I30" t="str">
        <f t="shared" si="1"/>
        <v>'P$29_4.1'</v>
      </c>
      <c r="J30" t="str">
        <f t="shared" si="0"/>
        <v>R180</v>
      </c>
      <c r="K30">
        <f t="shared" si="5"/>
        <v>1.2</v>
      </c>
      <c r="L30">
        <f t="shared" si="6"/>
        <v>-1.4</v>
      </c>
      <c r="M30" t="str">
        <f t="shared" si="2"/>
        <v>(1.2 -1.4)</v>
      </c>
      <c r="Q30" t="str">
        <f t="shared" si="3"/>
        <v>pin 'P$29_4.1' io None middle R180 pin (1.2 -1.4);</v>
      </c>
      <c r="R30" t="str">
        <f t="shared" si="4"/>
        <v>CHANGE LAYER 97; CHANGE ALIGN LEFT CENTER; CHANGE SIZE 0.032; CHANGE RATIO 10; TEXT P4.1/MISO_3/CMPO_2/PWMETI_2 R180 (0.9 -1.4);</v>
      </c>
    </row>
    <row r="31" spans="1:18" x14ac:dyDescent="0.3">
      <c r="A31" t="s">
        <v>30</v>
      </c>
      <c r="B31" s="1" t="s">
        <v>81</v>
      </c>
      <c r="C31" t="s">
        <v>75</v>
      </c>
      <c r="D31" t="s">
        <v>103</v>
      </c>
      <c r="E31" t="s">
        <v>106</v>
      </c>
      <c r="F31" t="s">
        <v>108</v>
      </c>
      <c r="G31" t="s">
        <v>111</v>
      </c>
      <c r="H31" t="s">
        <v>150</v>
      </c>
      <c r="I31" t="str">
        <f t="shared" si="1"/>
        <v>'P$30_4.2'</v>
      </c>
      <c r="J31" t="str">
        <f t="shared" si="0"/>
        <v>R180</v>
      </c>
      <c r="K31">
        <f t="shared" si="5"/>
        <v>1.2</v>
      </c>
      <c r="L31">
        <f t="shared" si="6"/>
        <v>-1.2</v>
      </c>
      <c r="M31" t="str">
        <f t="shared" si="2"/>
        <v>(1.2 -1.2)</v>
      </c>
      <c r="Q31" t="str">
        <f t="shared" si="3"/>
        <v>pin 'P$30_4.2' io None middle R180 pin (1.2 -1.2);</v>
      </c>
      <c r="R31" t="str">
        <f t="shared" si="4"/>
        <v>CHANGE LAYER 97; CHANGE ALIGN LEFT CENTER; CHANGE SIZE 0.032; CHANGE RATIO 10; TEXT P4.2/WR R180 (0.9 -1.2);</v>
      </c>
    </row>
    <row r="32" spans="1:18" x14ac:dyDescent="0.3">
      <c r="A32" t="s">
        <v>31</v>
      </c>
      <c r="B32" s="1" t="s">
        <v>82</v>
      </c>
      <c r="C32" t="s">
        <v>75</v>
      </c>
      <c r="D32" t="s">
        <v>103</v>
      </c>
      <c r="E32" t="s">
        <v>106</v>
      </c>
      <c r="F32" t="s">
        <v>108</v>
      </c>
      <c r="G32" t="s">
        <v>111</v>
      </c>
      <c r="H32" t="s">
        <v>151</v>
      </c>
      <c r="I32" t="str">
        <f t="shared" si="1"/>
        <v>'P$31_4.3'</v>
      </c>
      <c r="J32" t="str">
        <f t="shared" si="0"/>
        <v>R180</v>
      </c>
      <c r="K32">
        <f t="shared" si="5"/>
        <v>1.2</v>
      </c>
      <c r="L32">
        <f t="shared" si="6"/>
        <v>-1</v>
      </c>
      <c r="M32" t="str">
        <f t="shared" si="2"/>
        <v>(1.2 -1)</v>
      </c>
      <c r="Q32" t="str">
        <f t="shared" si="3"/>
        <v>pin 'P$31_4.3' io None middle R180 pin (1.2 -1);</v>
      </c>
      <c r="R32" t="str">
        <f t="shared" si="4"/>
        <v>CHANGE LAYER 97; CHANGE ALIGN LEFT CENTER; CHANGE SIZE 0.032; CHANGE RATIO 10; TEXT P4.3/RxD_4/SCLK_3 R180 (0.9 -1);</v>
      </c>
    </row>
    <row r="33" spans="1:18" x14ac:dyDescent="0.3">
      <c r="A33" t="s">
        <v>32</v>
      </c>
      <c r="B33" s="1" t="s">
        <v>83</v>
      </c>
      <c r="C33" t="s">
        <v>75</v>
      </c>
      <c r="D33" t="s">
        <v>103</v>
      </c>
      <c r="E33" t="s">
        <v>106</v>
      </c>
      <c r="F33" t="s">
        <v>108</v>
      </c>
      <c r="G33" t="s">
        <v>111</v>
      </c>
      <c r="H33" t="s">
        <v>152</v>
      </c>
      <c r="I33" t="str">
        <f t="shared" si="1"/>
        <v>'P$32_4.4'</v>
      </c>
      <c r="J33" t="str">
        <f t="shared" si="0"/>
        <v>R180</v>
      </c>
      <c r="K33">
        <f t="shared" si="5"/>
        <v>1.2</v>
      </c>
      <c r="L33">
        <f t="shared" si="6"/>
        <v>-0.8</v>
      </c>
      <c r="M33" t="str">
        <f t="shared" si="2"/>
        <v>(1.2 -0.8)</v>
      </c>
      <c r="Q33" t="str">
        <f t="shared" si="3"/>
        <v>pin 'P$32_4.4' io None middle R180 pin (1.2 -0.8);</v>
      </c>
      <c r="R33" t="str">
        <f t="shared" si="4"/>
        <v>CHANGE LAYER 97; CHANGE ALIGN LEFT CENTER; CHANGE SIZE 0.032; CHANGE RATIO 10; TEXT P4.4/RD/TxD_4 R180 (0.9 -0.8);</v>
      </c>
    </row>
    <row r="34" spans="1:18" x14ac:dyDescent="0.3">
      <c r="A34" t="s">
        <v>33</v>
      </c>
      <c r="B34" s="1" t="s">
        <v>84</v>
      </c>
      <c r="C34" t="s">
        <v>75</v>
      </c>
      <c r="D34" t="s">
        <v>103</v>
      </c>
      <c r="E34" t="s">
        <v>106</v>
      </c>
      <c r="F34" t="s">
        <v>108</v>
      </c>
      <c r="G34" t="s">
        <v>111</v>
      </c>
      <c r="H34" t="s">
        <v>153</v>
      </c>
      <c r="I34" t="str">
        <f t="shared" si="1"/>
        <v>'P$33_2.0'</v>
      </c>
      <c r="J34" t="str">
        <f t="shared" si="0"/>
        <v>R180</v>
      </c>
      <c r="K34">
        <f t="shared" si="5"/>
        <v>1.2</v>
      </c>
      <c r="L34">
        <f t="shared" si="6"/>
        <v>-0.6</v>
      </c>
      <c r="M34" t="str">
        <f t="shared" si="2"/>
        <v>(1.2 -0.6)</v>
      </c>
      <c r="Q34" t="str">
        <f t="shared" si="3"/>
        <v>pin 'P$33_2.0' io None middle R180 pin (1.2 -0.6);</v>
      </c>
      <c r="R34" t="str">
        <f t="shared" si="4"/>
        <v>CHANGE LAYER 97; CHANGE ALIGN LEFT CENTER; CHANGE SIZE 0.032; CHANGE RATIO 10; TEXT P2.0/A8/PWM1P_2/PWM5 R180 (0.9 -0.6);</v>
      </c>
    </row>
    <row r="35" spans="1:18" x14ac:dyDescent="0.3">
      <c r="A35" t="s">
        <v>34</v>
      </c>
      <c r="B35" s="1" t="s">
        <v>85</v>
      </c>
      <c r="C35" t="s">
        <v>75</v>
      </c>
      <c r="D35" t="s">
        <v>103</v>
      </c>
      <c r="E35" t="s">
        <v>106</v>
      </c>
      <c r="F35" t="s">
        <v>108</v>
      </c>
      <c r="G35" t="s">
        <v>111</v>
      </c>
      <c r="H35" t="s">
        <v>154</v>
      </c>
      <c r="I35" t="str">
        <f t="shared" si="1"/>
        <v>'P$34_2.1'</v>
      </c>
      <c r="J35" t="str">
        <f t="shared" si="0"/>
        <v>R180</v>
      </c>
      <c r="K35">
        <f t="shared" si="5"/>
        <v>1.2</v>
      </c>
      <c r="L35">
        <f t="shared" si="6"/>
        <v>-0.4</v>
      </c>
      <c r="M35" t="str">
        <f t="shared" si="2"/>
        <v>(1.2 -0.4)</v>
      </c>
      <c r="Q35" t="str">
        <f t="shared" si="3"/>
        <v>pin 'P$34_2.1' io None middle R180 pin (1.2 -0.4);</v>
      </c>
      <c r="R35" t="str">
        <f t="shared" si="4"/>
        <v>CHANGE LAYER 97; CHANGE ALIGN LEFT CENTER; CHANGE SIZE 0.032; CHANGE RATIO 10; TEXT P2.1/A9/PWM1N_2/PWM6 R180 (0.9 -0.4);</v>
      </c>
    </row>
    <row r="36" spans="1:18" x14ac:dyDescent="0.3">
      <c r="A36" t="s">
        <v>35</v>
      </c>
      <c r="B36" s="1" t="s">
        <v>86</v>
      </c>
      <c r="C36" t="s">
        <v>75</v>
      </c>
      <c r="D36" t="s">
        <v>103</v>
      </c>
      <c r="E36" t="s">
        <v>106</v>
      </c>
      <c r="F36" t="s">
        <v>108</v>
      </c>
      <c r="G36" t="s">
        <v>111</v>
      </c>
      <c r="H36" t="s">
        <v>155</v>
      </c>
      <c r="I36" t="str">
        <f t="shared" si="1"/>
        <v>'P$35_2.2'</v>
      </c>
      <c r="J36" t="str">
        <f t="shared" si="0"/>
        <v>R180</v>
      </c>
      <c r="K36">
        <f t="shared" si="5"/>
        <v>1.2</v>
      </c>
      <c r="L36">
        <f t="shared" si="6"/>
        <v>-0.2</v>
      </c>
      <c r="M36" t="str">
        <f t="shared" si="2"/>
        <v>(1.2 -0.2)</v>
      </c>
      <c r="Q36" t="str">
        <f t="shared" si="3"/>
        <v>pin 'P$35_2.2' io None middle R180 pin (1.2 -0.2);</v>
      </c>
      <c r="R36" t="str">
        <f t="shared" si="4"/>
        <v>CHANGE LAYER 97; CHANGE ALIGN LEFT CENTER; CHANGE SIZE 0.032; CHANGE RATIO 10; TEXT P2.2/A10/PWM2P_2/PWM7/SS_2 R180 (0.9 -0.2);</v>
      </c>
    </row>
    <row r="37" spans="1:18" x14ac:dyDescent="0.3">
      <c r="A37" t="s">
        <v>36</v>
      </c>
      <c r="B37" s="1" t="s">
        <v>87</v>
      </c>
      <c r="C37" t="s">
        <v>75</v>
      </c>
      <c r="D37" t="s">
        <v>103</v>
      </c>
      <c r="E37" t="s">
        <v>106</v>
      </c>
      <c r="F37" t="s">
        <v>108</v>
      </c>
      <c r="G37" t="s">
        <v>111</v>
      </c>
      <c r="H37" t="s">
        <v>156</v>
      </c>
      <c r="I37" t="str">
        <f t="shared" si="1"/>
        <v>'P$36_2.3'</v>
      </c>
      <c r="J37" t="str">
        <f t="shared" si="0"/>
        <v>R180</v>
      </c>
      <c r="K37">
        <f t="shared" si="5"/>
        <v>1.2</v>
      </c>
      <c r="L37">
        <f t="shared" si="6"/>
        <v>0</v>
      </c>
      <c r="M37" t="str">
        <f t="shared" si="2"/>
        <v>(1.2 0)</v>
      </c>
      <c r="Q37" t="str">
        <f t="shared" si="3"/>
        <v>pin 'P$36_2.3' io None middle R180 pin (1.2 0);</v>
      </c>
      <c r="R37" t="str">
        <f t="shared" si="4"/>
        <v>CHANGE LAYER 97; CHANGE ALIGN LEFT CENTER; CHANGE SIZE 0.032; CHANGE RATIO 10; TEXT P2.3/A11/PWM2N_2/PWM8/MOSI_2 R180 (0.9 0);</v>
      </c>
    </row>
    <row r="38" spans="1:18" x14ac:dyDescent="0.3">
      <c r="A38" t="s">
        <v>37</v>
      </c>
      <c r="B38" s="1" t="s">
        <v>88</v>
      </c>
      <c r="C38" t="s">
        <v>75</v>
      </c>
      <c r="D38" t="s">
        <v>103</v>
      </c>
      <c r="E38" t="s">
        <v>106</v>
      </c>
      <c r="F38" t="s">
        <v>108</v>
      </c>
      <c r="G38" t="s">
        <v>111</v>
      </c>
      <c r="H38" t="s">
        <v>157</v>
      </c>
      <c r="I38" t="str">
        <f t="shared" si="1"/>
        <v>'P$37_2.4'</v>
      </c>
      <c r="J38" t="str">
        <f t="shared" si="0"/>
        <v>R180</v>
      </c>
      <c r="K38">
        <f t="shared" si="5"/>
        <v>1.2</v>
      </c>
      <c r="L38">
        <f t="shared" si="6"/>
        <v>0.2</v>
      </c>
      <c r="M38" t="str">
        <f t="shared" si="2"/>
        <v>(1.2 0.2)</v>
      </c>
      <c r="Q38" t="str">
        <f t="shared" si="3"/>
        <v>pin 'P$37_2.4' io None middle R180 pin (1.2 0.2);</v>
      </c>
      <c r="R38" t="str">
        <f t="shared" si="4"/>
        <v>CHANGE LAYER 97; CHANGE ALIGN LEFT CENTER; CHANGE SIZE 0.032; CHANGE RATIO 10; TEXT MISO_2/SDA_2/PWM3P_2/A12/P2.4 R180 (0.9 0.2);</v>
      </c>
    </row>
    <row r="39" spans="1:18" x14ac:dyDescent="0.3">
      <c r="A39" t="s">
        <v>38</v>
      </c>
      <c r="B39" s="1" t="s">
        <v>89</v>
      </c>
      <c r="C39" t="s">
        <v>75</v>
      </c>
      <c r="D39" t="s">
        <v>103</v>
      </c>
      <c r="E39" t="s">
        <v>106</v>
      </c>
      <c r="F39" t="s">
        <v>108</v>
      </c>
      <c r="G39" t="s">
        <v>111</v>
      </c>
      <c r="H39" t="s">
        <v>158</v>
      </c>
      <c r="I39" t="str">
        <f t="shared" si="1"/>
        <v>'P$38_2.5'</v>
      </c>
      <c r="J39" t="str">
        <f t="shared" si="0"/>
        <v>R180</v>
      </c>
      <c r="K39">
        <f t="shared" si="5"/>
        <v>1.2</v>
      </c>
      <c r="L39">
        <f t="shared" si="6"/>
        <v>0.4</v>
      </c>
      <c r="M39" t="str">
        <f t="shared" si="2"/>
        <v>(1.2 0.4)</v>
      </c>
      <c r="Q39" t="str">
        <f t="shared" si="3"/>
        <v>pin 'P$38_2.5' io None middle R180 pin (1.2 0.4);</v>
      </c>
      <c r="R39" t="str">
        <f t="shared" si="4"/>
        <v>CHANGE LAYER 97; CHANGE ALIGN LEFT CENTER; CHANGE SIZE 0.032; CHANGE RATIO 10; TEXT SCLK_2/SCL_2/PWM3N_2/A13/P2.5 R180 (0.9 0.4);</v>
      </c>
    </row>
    <row r="40" spans="1:18" x14ac:dyDescent="0.3">
      <c r="A40" t="s">
        <v>39</v>
      </c>
      <c r="B40" s="1" t="s">
        <v>90</v>
      </c>
      <c r="C40" t="s">
        <v>75</v>
      </c>
      <c r="D40" t="s">
        <v>103</v>
      </c>
      <c r="E40" t="s">
        <v>106</v>
      </c>
      <c r="F40" t="s">
        <v>108</v>
      </c>
      <c r="G40" t="s">
        <v>111</v>
      </c>
      <c r="H40" t="s">
        <v>159</v>
      </c>
      <c r="I40" t="str">
        <f t="shared" si="1"/>
        <v>'P$39_2.6'</v>
      </c>
      <c r="J40" t="str">
        <f t="shared" si="0"/>
        <v>R180</v>
      </c>
      <c r="K40">
        <f t="shared" si="5"/>
        <v>1.2</v>
      </c>
      <c r="L40">
        <f t="shared" si="6"/>
        <v>0.6</v>
      </c>
      <c r="M40" t="str">
        <f t="shared" si="2"/>
        <v>(1.2 0.6)</v>
      </c>
      <c r="Q40" t="str">
        <f t="shared" si="3"/>
        <v>pin 'P$39_2.6' io None middle R180 pin (1.2 0.6);</v>
      </c>
      <c r="R40" t="str">
        <f t="shared" si="4"/>
        <v>CHANGE LAYER 97; CHANGE ALIGN LEFT CENTER; CHANGE SIZE 0.032; CHANGE RATIO 10; TEXT PWM4P_2/A14/P2.6 R180 (0.9 0.6);</v>
      </c>
    </row>
    <row r="41" spans="1:18" x14ac:dyDescent="0.3">
      <c r="A41" t="s">
        <v>40</v>
      </c>
      <c r="B41" s="1" t="s">
        <v>91</v>
      </c>
      <c r="C41" t="s">
        <v>75</v>
      </c>
      <c r="D41" t="s">
        <v>103</v>
      </c>
      <c r="E41" t="s">
        <v>106</v>
      </c>
      <c r="F41" t="s">
        <v>108</v>
      </c>
      <c r="G41" t="s">
        <v>111</v>
      </c>
      <c r="H41" t="s">
        <v>160</v>
      </c>
      <c r="I41" t="str">
        <f t="shared" si="1"/>
        <v>'P$40_2.7'</v>
      </c>
      <c r="J41" t="str">
        <f t="shared" si="0"/>
        <v>R180</v>
      </c>
      <c r="K41">
        <f t="shared" si="5"/>
        <v>1.2</v>
      </c>
      <c r="L41">
        <f t="shared" si="6"/>
        <v>0.8</v>
      </c>
      <c r="M41" t="str">
        <f t="shared" si="2"/>
        <v>(1.2 0.8)</v>
      </c>
      <c r="Q41" t="str">
        <f t="shared" si="3"/>
        <v>pin 'P$40_2.7' io None middle R180 pin (1.2 0.8);</v>
      </c>
      <c r="R41" t="str">
        <f t="shared" si="4"/>
        <v>CHANGE LAYER 97; CHANGE ALIGN LEFT CENTER; CHANGE SIZE 0.032; CHANGE RATIO 10; TEXT PWM4N_2/A15/P2.7 R180 (0.9 0.8);</v>
      </c>
    </row>
    <row r="42" spans="1:18" x14ac:dyDescent="0.3">
      <c r="A42" t="s">
        <v>41</v>
      </c>
      <c r="B42" s="1" t="s">
        <v>92</v>
      </c>
      <c r="C42" t="s">
        <v>75</v>
      </c>
      <c r="D42" t="s">
        <v>103</v>
      </c>
      <c r="E42" t="s">
        <v>106</v>
      </c>
      <c r="F42" t="s">
        <v>108</v>
      </c>
      <c r="G42" t="s">
        <v>111</v>
      </c>
      <c r="H42" t="s">
        <v>161</v>
      </c>
      <c r="I42" t="str">
        <f t="shared" si="1"/>
        <v>'P$41_4.5'</v>
      </c>
      <c r="J42" t="str">
        <f t="shared" si="0"/>
        <v>R180</v>
      </c>
      <c r="K42">
        <f t="shared" si="5"/>
        <v>1.2</v>
      </c>
      <c r="L42">
        <f t="shared" si="6"/>
        <v>1</v>
      </c>
      <c r="M42" t="str">
        <f t="shared" si="2"/>
        <v>(1.2 1)</v>
      </c>
      <c r="Q42" t="str">
        <f t="shared" si="3"/>
        <v>pin 'P$41_4.5' io None middle R180 pin (1.2 1);</v>
      </c>
      <c r="R42" t="str">
        <f t="shared" si="4"/>
        <v>CHANGE LAYER 97; CHANGE ALIGN LEFT CENTER; CHANGE SIZE 0.032; CHANGE RATIO 10; TEXT ALE/P4.5 R180 (0.9 1);</v>
      </c>
    </row>
    <row r="43" spans="1:18" x14ac:dyDescent="0.3">
      <c r="A43" t="s">
        <v>42</v>
      </c>
      <c r="B43" s="1" t="s">
        <v>93</v>
      </c>
      <c r="C43" t="s">
        <v>75</v>
      </c>
      <c r="D43" t="s">
        <v>103</v>
      </c>
      <c r="E43" t="s">
        <v>106</v>
      </c>
      <c r="F43" t="s">
        <v>108</v>
      </c>
      <c r="G43" t="s">
        <v>111</v>
      </c>
      <c r="H43" t="s">
        <v>162</v>
      </c>
      <c r="I43" t="str">
        <f t="shared" si="1"/>
        <v>'P$42_4.6'</v>
      </c>
      <c r="J43" t="str">
        <f t="shared" si="0"/>
        <v>R180</v>
      </c>
      <c r="K43">
        <f t="shared" si="5"/>
        <v>1.2</v>
      </c>
      <c r="L43">
        <f t="shared" si="6"/>
        <v>1.2</v>
      </c>
      <c r="M43" t="str">
        <f t="shared" si="2"/>
        <v>(1.2 1.2)</v>
      </c>
      <c r="Q43" t="str">
        <f t="shared" si="3"/>
        <v>pin 'P$42_4.6' io None middle R180 pin (1.2 1.2);</v>
      </c>
      <c r="R43" t="str">
        <f t="shared" si="4"/>
        <v>CHANGE LAYER 97; CHANGE ALIGN LEFT CENTER; CHANGE SIZE 0.032; CHANGE RATIO 10; TEXT RxD2_2/P4.6 R180 (0.9 1.2);</v>
      </c>
    </row>
    <row r="44" spans="1:18" x14ac:dyDescent="0.3">
      <c r="A44" t="s">
        <v>43</v>
      </c>
      <c r="B44" s="1" t="s">
        <v>94</v>
      </c>
      <c r="C44" t="s">
        <v>75</v>
      </c>
      <c r="D44" t="s">
        <v>103</v>
      </c>
      <c r="E44" t="s">
        <v>106</v>
      </c>
      <c r="F44" t="s">
        <v>108</v>
      </c>
      <c r="G44" t="s">
        <v>111</v>
      </c>
      <c r="H44" t="s">
        <v>163</v>
      </c>
      <c r="I44" t="str">
        <f t="shared" si="1"/>
        <v>'P$43_0.0'</v>
      </c>
      <c r="J44" t="str">
        <f t="shared" si="0"/>
        <v>R180</v>
      </c>
      <c r="K44">
        <f t="shared" si="5"/>
        <v>1.2</v>
      </c>
      <c r="L44">
        <f t="shared" si="6"/>
        <v>1.4</v>
      </c>
      <c r="M44" t="str">
        <f t="shared" si="2"/>
        <v>(1.2 1.4)</v>
      </c>
      <c r="Q44" t="str">
        <f t="shared" si="3"/>
        <v>pin 'P$43_0.0' io None middle R180 pin (1.2 1.4);</v>
      </c>
      <c r="R44" t="str">
        <f t="shared" si="4"/>
        <v>CHANGE LAYER 97; CHANGE ALIGN LEFT CENTER; CHANGE SIZE 0.032; CHANGE RATIO 10; TEXT T3_2/PWM5_3/RxD3/ADC8/AD0/P0.0 R180 (0.9 1.4);</v>
      </c>
    </row>
    <row r="45" spans="1:18" x14ac:dyDescent="0.3">
      <c r="A45" t="s">
        <v>44</v>
      </c>
      <c r="B45" s="1" t="s">
        <v>95</v>
      </c>
      <c r="C45" t="s">
        <v>75</v>
      </c>
      <c r="D45" t="s">
        <v>103</v>
      </c>
      <c r="E45" t="s">
        <v>106</v>
      </c>
      <c r="F45" t="s">
        <v>108</v>
      </c>
      <c r="G45" t="s">
        <v>111</v>
      </c>
      <c r="H45" t="s">
        <v>164</v>
      </c>
      <c r="I45" t="str">
        <f t="shared" si="1"/>
        <v>'P$44_0.1'</v>
      </c>
      <c r="J45" t="str">
        <f t="shared" si="0"/>
        <v>R180</v>
      </c>
      <c r="K45">
        <f t="shared" si="5"/>
        <v>1.2</v>
      </c>
      <c r="L45">
        <f t="shared" si="6"/>
        <v>1.6</v>
      </c>
      <c r="M45" t="str">
        <f t="shared" si="2"/>
        <v>(1.2 1.6)</v>
      </c>
      <c r="Q45" t="str">
        <f t="shared" si="3"/>
        <v>pin 'P$44_0.1' io None middle R180 pin (1.2 1.6);</v>
      </c>
      <c r="R45" t="str">
        <f t="shared" si="4"/>
        <v>CHANGE LAYER 97; CHANGE ALIGN LEFT CENTER; CHANGE SIZE 0.032; CHANGE RATIO 10; TEXT T3CLKO_2/PWM6_3/TxD3/ADC9/AD1/P0.1 R180 (0.9 1.6);</v>
      </c>
    </row>
    <row r="46" spans="1:18" x14ac:dyDescent="0.3">
      <c r="A46" t="s">
        <v>45</v>
      </c>
      <c r="B46" s="1" t="s">
        <v>96</v>
      </c>
      <c r="C46" t="s">
        <v>75</v>
      </c>
      <c r="D46" t="s">
        <v>103</v>
      </c>
      <c r="E46" t="s">
        <v>106</v>
      </c>
      <c r="F46" t="s">
        <v>108</v>
      </c>
      <c r="G46" t="s">
        <v>111</v>
      </c>
      <c r="H46" t="s">
        <v>165</v>
      </c>
      <c r="I46" t="str">
        <f t="shared" si="1"/>
        <v>'P$45_0.2'</v>
      </c>
      <c r="J46" t="str">
        <f t="shared" si="0"/>
        <v>R180</v>
      </c>
      <c r="K46">
        <f t="shared" si="5"/>
        <v>1.2</v>
      </c>
      <c r="L46">
        <f t="shared" si="6"/>
        <v>1.8</v>
      </c>
      <c r="M46" t="str">
        <f t="shared" si="2"/>
        <v>(1.2 1.8)</v>
      </c>
      <c r="Q46" t="str">
        <f t="shared" si="3"/>
        <v>pin 'P$45_0.2' io None middle R180 pin (1.2 1.8);</v>
      </c>
      <c r="R46" t="str">
        <f t="shared" si="4"/>
        <v>CHANGE LAYER 97; CHANGE ALIGN LEFT CENTER; CHANGE SIZE 0.032; CHANGE RATIO 10; TEXT T4_2/PWM7_3/RxD4/ADC10/AD2/P0.2 R180 (0.9 1.8);</v>
      </c>
    </row>
    <row r="47" spans="1:18" x14ac:dyDescent="0.3">
      <c r="A47" t="s">
        <v>46</v>
      </c>
      <c r="B47" s="1" t="s">
        <v>97</v>
      </c>
      <c r="C47" t="s">
        <v>75</v>
      </c>
      <c r="D47" t="s">
        <v>103</v>
      </c>
      <c r="E47" t="s">
        <v>106</v>
      </c>
      <c r="F47" t="s">
        <v>108</v>
      </c>
      <c r="G47" t="s">
        <v>111</v>
      </c>
      <c r="H47" t="s">
        <v>166</v>
      </c>
      <c r="I47" t="str">
        <f t="shared" si="1"/>
        <v>'P$46_0.3'</v>
      </c>
      <c r="J47" t="str">
        <f t="shared" si="0"/>
        <v>R180</v>
      </c>
      <c r="K47">
        <f t="shared" si="5"/>
        <v>1.2</v>
      </c>
      <c r="L47">
        <f t="shared" si="6"/>
        <v>2</v>
      </c>
      <c r="M47" t="str">
        <f t="shared" si="2"/>
        <v>(1.2 2)</v>
      </c>
      <c r="Q47" t="str">
        <f t="shared" si="3"/>
        <v>pin 'P$46_0.3' io None middle R180 pin (1.2 2);</v>
      </c>
      <c r="R47" t="str">
        <f t="shared" si="4"/>
        <v>CHANGE LAYER 97; CHANGE ALIGN LEFT CENTER; CHANGE SIZE 0.032; CHANGE RATIO 10; TEXT T4CLKO_2/PWM8_3/TxD4/ADC11/AD3/P0.3 R180 (0.9 2);</v>
      </c>
    </row>
    <row r="48" spans="1:18" x14ac:dyDescent="0.3">
      <c r="A48" t="s">
        <v>47</v>
      </c>
      <c r="B48" s="1" t="s">
        <v>98</v>
      </c>
      <c r="C48" t="s">
        <v>75</v>
      </c>
      <c r="D48" t="s">
        <v>103</v>
      </c>
      <c r="E48" t="s">
        <v>106</v>
      </c>
      <c r="F48" t="s">
        <v>108</v>
      </c>
      <c r="G48" t="s">
        <v>111</v>
      </c>
      <c r="H48" t="s">
        <v>167</v>
      </c>
      <c r="I48" t="str">
        <f t="shared" si="1"/>
        <v>'P$47_0.4'</v>
      </c>
      <c r="J48" t="str">
        <f t="shared" si="0"/>
        <v>R180</v>
      </c>
      <c r="K48">
        <f t="shared" si="5"/>
        <v>1.2</v>
      </c>
      <c r="L48">
        <f t="shared" si="6"/>
        <v>2.2000000000000002</v>
      </c>
      <c r="M48" t="str">
        <f t="shared" si="2"/>
        <v>(1.2 2.2)</v>
      </c>
      <c r="Q48" t="str">
        <f t="shared" si="3"/>
        <v>pin 'P$47_0.4' io None middle R180 pin (1.2 2.2);</v>
      </c>
      <c r="R48" t="str">
        <f t="shared" si="4"/>
        <v>CHANGE LAYER 97; CHANGE ALIGN LEFT CENTER; CHANGE SIZE 0.032; CHANGE RATIO 10; TEXT T3/ADC12/AD4/P0.4 R180 (0.9 2.2);</v>
      </c>
    </row>
    <row r="49" spans="1:18" x14ac:dyDescent="0.3">
      <c r="A49" t="s">
        <v>48</v>
      </c>
      <c r="B49" s="1" t="s">
        <v>99</v>
      </c>
      <c r="C49" t="s">
        <v>75</v>
      </c>
      <c r="D49" t="s">
        <v>103</v>
      </c>
      <c r="E49" t="s">
        <v>106</v>
      </c>
      <c r="F49" t="s">
        <v>108</v>
      </c>
      <c r="G49" t="s">
        <v>111</v>
      </c>
      <c r="H49" t="s">
        <v>168</v>
      </c>
      <c r="I49" t="str">
        <f t="shared" si="1"/>
        <v>'P$48_5.2'</v>
      </c>
      <c r="J49" t="str">
        <f t="shared" si="0"/>
        <v>R180</v>
      </c>
      <c r="K49">
        <f t="shared" si="5"/>
        <v>1.2</v>
      </c>
      <c r="L49">
        <f t="shared" si="6"/>
        <v>2.4</v>
      </c>
      <c r="M49" t="str">
        <f t="shared" si="2"/>
        <v>(1.2 2.4)</v>
      </c>
      <c r="Q49" t="str">
        <f t="shared" si="3"/>
        <v>pin 'P$48_5.2' io None middle R180 pin (1.2 2.4);</v>
      </c>
      <c r="R49" t="str">
        <f t="shared" si="4"/>
        <v>CHANGE LAYER 97; CHANGE ALIGN LEFT CENTER; CHANGE SIZE 0.032; CHANGE RATIO 10; TEXT RxD4_2/P5.2 R180 (0.9 2.4);</v>
      </c>
    </row>
    <row r="50" spans="1:18" x14ac:dyDescent="0.3">
      <c r="M50" t="str">
        <f t="shared" si="2"/>
        <v/>
      </c>
    </row>
    <row r="51" spans="1:18" x14ac:dyDescent="0.3">
      <c r="M51" t="str">
        <f t="shared" si="2"/>
        <v/>
      </c>
    </row>
    <row r="52" spans="1:18" x14ac:dyDescent="0.3">
      <c r="M52" t="str">
        <f t="shared" si="2"/>
        <v/>
      </c>
    </row>
    <row r="53" spans="1:18" x14ac:dyDescent="0.3">
      <c r="M53" t="str">
        <f t="shared" si="2"/>
        <v/>
      </c>
    </row>
    <row r="54" spans="1:18" x14ac:dyDescent="0.3">
      <c r="M54" t="str">
        <f t="shared" si="2"/>
        <v/>
      </c>
    </row>
    <row r="55" spans="1:18" x14ac:dyDescent="0.3">
      <c r="M55" t="str">
        <f t="shared" si="2"/>
        <v/>
      </c>
    </row>
    <row r="56" spans="1:18" x14ac:dyDescent="0.3">
      <c r="M56" t="str">
        <f t="shared" si="2"/>
        <v/>
      </c>
    </row>
    <row r="57" spans="1:18" x14ac:dyDescent="0.3">
      <c r="M57" t="str">
        <f t="shared" si="2"/>
        <v/>
      </c>
    </row>
    <row r="58" spans="1:18" x14ac:dyDescent="0.3">
      <c r="M58" t="str">
        <f t="shared" si="2"/>
        <v/>
      </c>
    </row>
    <row r="59" spans="1:18" x14ac:dyDescent="0.3">
      <c r="M59" t="str">
        <f t="shared" si="2"/>
        <v/>
      </c>
    </row>
    <row r="60" spans="1:18" x14ac:dyDescent="0.3">
      <c r="M60" t="str">
        <f t="shared" si="2"/>
        <v/>
      </c>
    </row>
    <row r="61" spans="1:18" x14ac:dyDescent="0.3">
      <c r="M61" t="str">
        <f t="shared" si="2"/>
        <v/>
      </c>
    </row>
    <row r="62" spans="1:18" x14ac:dyDescent="0.3">
      <c r="M62" t="str">
        <f t="shared" si="2"/>
        <v/>
      </c>
    </row>
    <row r="63" spans="1:18" x14ac:dyDescent="0.3">
      <c r="M63" t="str">
        <f t="shared" si="2"/>
        <v/>
      </c>
    </row>
    <row r="64" spans="1:18" x14ac:dyDescent="0.3">
      <c r="M64" t="str">
        <f t="shared" si="2"/>
        <v/>
      </c>
    </row>
    <row r="65" spans="13:13" x14ac:dyDescent="0.3">
      <c r="M65" t="str">
        <f t="shared" si="2"/>
        <v/>
      </c>
    </row>
    <row r="66" spans="13:13" x14ac:dyDescent="0.3">
      <c r="M66" t="str">
        <f t="shared" si="2"/>
        <v/>
      </c>
    </row>
    <row r="67" spans="13:13" x14ac:dyDescent="0.3">
      <c r="M67" t="str">
        <f t="shared" ref="M67:M100" si="7">IF(K67&lt;&gt;"","("&amp;K67&amp;" "&amp;L67&amp;")","")</f>
        <v/>
      </c>
    </row>
    <row r="68" spans="13:13" x14ac:dyDescent="0.3">
      <c r="M68" t="str">
        <f t="shared" si="7"/>
        <v/>
      </c>
    </row>
    <row r="69" spans="13:13" x14ac:dyDescent="0.3">
      <c r="M69" t="str">
        <f t="shared" si="7"/>
        <v/>
      </c>
    </row>
    <row r="70" spans="13:13" x14ac:dyDescent="0.3">
      <c r="M70" t="str">
        <f t="shared" si="7"/>
        <v/>
      </c>
    </row>
    <row r="71" spans="13:13" x14ac:dyDescent="0.3">
      <c r="M71" t="str">
        <f t="shared" si="7"/>
        <v/>
      </c>
    </row>
    <row r="72" spans="13:13" x14ac:dyDescent="0.3">
      <c r="M72" t="str">
        <f t="shared" si="7"/>
        <v/>
      </c>
    </row>
    <row r="73" spans="13:13" x14ac:dyDescent="0.3">
      <c r="M73" t="str">
        <f t="shared" si="7"/>
        <v/>
      </c>
    </row>
    <row r="74" spans="13:13" x14ac:dyDescent="0.3">
      <c r="M74" t="str">
        <f t="shared" si="7"/>
        <v/>
      </c>
    </row>
    <row r="75" spans="13:13" x14ac:dyDescent="0.3">
      <c r="M75" t="str">
        <f t="shared" si="7"/>
        <v/>
      </c>
    </row>
    <row r="76" spans="13:13" x14ac:dyDescent="0.3">
      <c r="M76" t="str">
        <f t="shared" si="7"/>
        <v/>
      </c>
    </row>
    <row r="77" spans="13:13" x14ac:dyDescent="0.3">
      <c r="M77" t="str">
        <f t="shared" si="7"/>
        <v/>
      </c>
    </row>
    <row r="78" spans="13:13" x14ac:dyDescent="0.3">
      <c r="M78" t="str">
        <f t="shared" si="7"/>
        <v/>
      </c>
    </row>
    <row r="79" spans="13:13" x14ac:dyDescent="0.3">
      <c r="M79" t="str">
        <f t="shared" si="7"/>
        <v/>
      </c>
    </row>
    <row r="80" spans="13:13" x14ac:dyDescent="0.3">
      <c r="M80" t="str">
        <f t="shared" si="7"/>
        <v/>
      </c>
    </row>
    <row r="81" spans="13:13" x14ac:dyDescent="0.3">
      <c r="M81" t="str">
        <f t="shared" si="7"/>
        <v/>
      </c>
    </row>
    <row r="82" spans="13:13" x14ac:dyDescent="0.3">
      <c r="M82" t="str">
        <f t="shared" si="7"/>
        <v/>
      </c>
    </row>
    <row r="83" spans="13:13" x14ac:dyDescent="0.3">
      <c r="M83" t="str">
        <f t="shared" si="7"/>
        <v/>
      </c>
    </row>
    <row r="84" spans="13:13" x14ac:dyDescent="0.3">
      <c r="M84" t="str">
        <f t="shared" si="7"/>
        <v/>
      </c>
    </row>
    <row r="85" spans="13:13" x14ac:dyDescent="0.3">
      <c r="M85" t="str">
        <f t="shared" si="7"/>
        <v/>
      </c>
    </row>
    <row r="86" spans="13:13" x14ac:dyDescent="0.3">
      <c r="M86" t="str">
        <f t="shared" si="7"/>
        <v/>
      </c>
    </row>
    <row r="87" spans="13:13" x14ac:dyDescent="0.3">
      <c r="M87" t="str">
        <f t="shared" si="7"/>
        <v/>
      </c>
    </row>
    <row r="88" spans="13:13" x14ac:dyDescent="0.3">
      <c r="M88" t="str">
        <f t="shared" si="7"/>
        <v/>
      </c>
    </row>
    <row r="89" spans="13:13" x14ac:dyDescent="0.3">
      <c r="M89" t="str">
        <f t="shared" si="7"/>
        <v/>
      </c>
    </row>
    <row r="90" spans="13:13" x14ac:dyDescent="0.3">
      <c r="M90" t="str">
        <f t="shared" si="7"/>
        <v/>
      </c>
    </row>
    <row r="91" spans="13:13" x14ac:dyDescent="0.3">
      <c r="M91" t="str">
        <f t="shared" si="7"/>
        <v/>
      </c>
    </row>
    <row r="92" spans="13:13" x14ac:dyDescent="0.3">
      <c r="M92" t="str">
        <f t="shared" si="7"/>
        <v/>
      </c>
    </row>
    <row r="93" spans="13:13" x14ac:dyDescent="0.3">
      <c r="M93" t="str">
        <f t="shared" si="7"/>
        <v/>
      </c>
    </row>
    <row r="94" spans="13:13" x14ac:dyDescent="0.3">
      <c r="M94" t="str">
        <f t="shared" si="7"/>
        <v/>
      </c>
    </row>
    <row r="95" spans="13:13" x14ac:dyDescent="0.3">
      <c r="M95" t="str">
        <f t="shared" si="7"/>
        <v/>
      </c>
    </row>
    <row r="96" spans="13:13" x14ac:dyDescent="0.3">
      <c r="M96" t="str">
        <f t="shared" si="7"/>
        <v/>
      </c>
    </row>
    <row r="97" spans="13:13" x14ac:dyDescent="0.3">
      <c r="M97" t="str">
        <f t="shared" si="7"/>
        <v/>
      </c>
    </row>
    <row r="98" spans="13:13" x14ac:dyDescent="0.3">
      <c r="M98" t="str">
        <f t="shared" si="7"/>
        <v/>
      </c>
    </row>
    <row r="99" spans="13:13" x14ac:dyDescent="0.3">
      <c r="M99" t="str">
        <f t="shared" si="7"/>
        <v/>
      </c>
    </row>
    <row r="100" spans="13:13" x14ac:dyDescent="0.3">
      <c r="M100" t="str">
        <f t="shared" si="7"/>
        <v/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D1D2-11E1-4086-99F9-DB1DFA432D93}">
  <dimension ref="A1:R100"/>
  <sheetViews>
    <sheetView topLeftCell="L1" workbookViewId="0">
      <selection activeCell="H2" sqref="H2:H49"/>
    </sheetView>
  </sheetViews>
  <sheetFormatPr defaultRowHeight="14.4" x14ac:dyDescent="0.3"/>
  <cols>
    <col min="2" max="2" width="25.21875" style="1" customWidth="1"/>
    <col min="8" max="8" width="29.109375" bestFit="1" customWidth="1"/>
    <col min="9" max="9" width="15.5546875" bestFit="1" customWidth="1"/>
    <col min="10" max="10" width="10.33203125" bestFit="1" customWidth="1"/>
    <col min="11" max="11" width="10.33203125" customWidth="1"/>
    <col min="12" max="12" width="11.77734375" bestFit="1" customWidth="1"/>
    <col min="14" max="14" width="11.21875" bestFit="1" customWidth="1"/>
    <col min="17" max="17" width="49.88671875" bestFit="1" customWidth="1"/>
    <col min="18" max="18" width="102.77734375" bestFit="1" customWidth="1"/>
  </cols>
  <sheetData>
    <row r="1" spans="1:18" x14ac:dyDescent="0.3">
      <c r="A1" t="s">
        <v>49</v>
      </c>
      <c r="B1" s="1" t="s">
        <v>50</v>
      </c>
      <c r="C1" t="s">
        <v>74</v>
      </c>
      <c r="D1" t="s">
        <v>102</v>
      </c>
      <c r="E1" t="s">
        <v>105</v>
      </c>
      <c r="F1" t="s">
        <v>107</v>
      </c>
      <c r="G1" t="s">
        <v>110</v>
      </c>
      <c r="H1" t="s">
        <v>120</v>
      </c>
      <c r="I1" t="s">
        <v>101</v>
      </c>
      <c r="J1" t="s">
        <v>109</v>
      </c>
      <c r="K1" t="s">
        <v>117</v>
      </c>
      <c r="L1" t="s">
        <v>116</v>
      </c>
      <c r="M1" s="2" t="s">
        <v>115</v>
      </c>
      <c r="N1" t="s">
        <v>112</v>
      </c>
      <c r="O1" t="s">
        <v>170</v>
      </c>
      <c r="Q1" t="s">
        <v>100</v>
      </c>
      <c r="R1" t="s">
        <v>169</v>
      </c>
    </row>
    <row r="2" spans="1:18" x14ac:dyDescent="0.3">
      <c r="A2" t="s">
        <v>1</v>
      </c>
      <c r="B2" s="1">
        <v>5.3</v>
      </c>
      <c r="C2" t="s">
        <v>73</v>
      </c>
      <c r="D2" t="s">
        <v>103</v>
      </c>
      <c r="E2" t="s">
        <v>106</v>
      </c>
      <c r="F2" t="s">
        <v>108</v>
      </c>
      <c r="G2" t="s">
        <v>111</v>
      </c>
      <c r="H2" t="str">
        <f>VLOOKUP(B2,STC8h8k64U_64!$B$2:$H$65,7,FALSE)</f>
        <v>P5.3/TxD4_2</v>
      </c>
      <c r="I2" t="str">
        <f>"'"&amp;A2&amp;"_"&amp;IF(ISNUMBER(B2),"P"&amp;B2,B2)&amp;"'"</f>
        <v>'P$1_P5.3'</v>
      </c>
      <c r="J2" t="str">
        <f t="shared" ref="J2:J49" si="0">IF(C2="R","R0","R180")</f>
        <v>R0</v>
      </c>
      <c r="K2">
        <f>IF($K1=K$1,$N$2,IF($J2="R0",$N$2,-$N$2))</f>
        <v>-1.2</v>
      </c>
      <c r="L2">
        <f>IF(L1=L$1,$N$5,L1-$N$8)</f>
        <v>2.4000000000000004</v>
      </c>
      <c r="M2" t="str">
        <f>IF(K2&lt;&gt;"","("&amp;K2&amp;" "&amp;L2&amp;")","")</f>
        <v>(-1.2 2.4)</v>
      </c>
      <c r="N2">
        <v>-1.2</v>
      </c>
      <c r="O2">
        <v>0.3</v>
      </c>
      <c r="Q2" t="str">
        <f>"pin "&amp;I2&amp;$M$1&amp;D2&amp;$M$1&amp;E2&amp;$M$1&amp;F2&amp;$M$1&amp;J2&amp;$M$1&amp;G2&amp;$M$1&amp;M2&amp;";"</f>
        <v>pin 'P$1_P5.3' io None middle R0 pin (-1.2 2.4);</v>
      </c>
      <c r="R2" t="str">
        <f>"CHANGE LAYER 97; CHANGE ALIGN LEFT CENTER; CHANGE SIZE 0.032; CHANGE RATIO 10; TEXT "&amp;H2&amp;" "&amp;J2&amp;" ("&amp;IF(J2="R0",K2+$O$2,K2-$O$2)&amp;" "&amp;L2&amp;");"</f>
        <v>CHANGE LAYER 97; CHANGE ALIGN LEFT CENTER; CHANGE SIZE 0.032; CHANGE RATIO 10; TEXT P5.3/TxD4_2 R0 (-0.9 2.4);</v>
      </c>
    </row>
    <row r="3" spans="1:18" x14ac:dyDescent="0.3">
      <c r="A3" t="s">
        <v>2</v>
      </c>
      <c r="B3" s="1">
        <v>0.5</v>
      </c>
      <c r="C3" t="s">
        <v>73</v>
      </c>
      <c r="D3" t="s">
        <v>103</v>
      </c>
      <c r="E3" t="s">
        <v>106</v>
      </c>
      <c r="F3" t="s">
        <v>108</v>
      </c>
      <c r="G3" t="s">
        <v>111</v>
      </c>
      <c r="H3" t="str">
        <f>VLOOKUP(B3,STC8h8k64U_64!$B$2:$H$65,7,FALSE)</f>
        <v>P0.5/T3CLKO/ADC13/AD5</v>
      </c>
      <c r="I3" t="str">
        <f t="shared" ref="I3:I49" si="1">"'"&amp;A3&amp;"_"&amp;IF(ISNUMBER(B3),"P"&amp;B3,B3)&amp;"'"</f>
        <v>'P$2_P0.5'</v>
      </c>
      <c r="J3" t="str">
        <f t="shared" si="0"/>
        <v>R0</v>
      </c>
      <c r="K3">
        <f>IF($K2=K$1,$N$2,IF($J3="R0",$N$2,-$N$2))</f>
        <v>-1.2</v>
      </c>
      <c r="L3">
        <f>ROUND(IF(L2=$M$1,$N$5,IF(AND($C3="R",C2="R"),L2-$N$8,IF(AND($C3="L",$C2="L"),$L2+$N$8,$L2))),1)</f>
        <v>2.2000000000000002</v>
      </c>
      <c r="M3" t="str">
        <f t="shared" ref="M3:M66" si="2">IF(K3&lt;&gt;"","("&amp;K3&amp;" "&amp;L3&amp;")","")</f>
        <v>(-1.2 2.2)</v>
      </c>
      <c r="Q3" t="str">
        <f t="shared" ref="Q3:Q49" si="3">"pin "&amp;I3&amp;$M$1&amp;D3&amp;$M$1&amp;E3&amp;$M$1&amp;F3&amp;$M$1&amp;J3&amp;$M$1&amp;G3&amp;$M$1&amp;M3&amp;";"</f>
        <v>pin 'P$2_P0.5' io None middle R0 pin (-1.2 2.2);</v>
      </c>
      <c r="R3" t="str">
        <f t="shared" ref="R3:R49" si="4">"CHANGE LAYER 97; CHANGE ALIGN LEFT CENTER; CHANGE SIZE 0.032; CHANGE RATIO 10; TEXT "&amp;H3&amp;" "&amp;J3&amp;" ("&amp;IF(J3="R0",K3+$O$2,K3-$O$2)&amp;" "&amp;L3&amp;");"</f>
        <v>CHANGE LAYER 97; CHANGE ALIGN LEFT CENTER; CHANGE SIZE 0.032; CHANGE RATIO 10; TEXT P0.5/T3CLKO/ADC13/AD5 R0 (-0.9 2.2);</v>
      </c>
    </row>
    <row r="4" spans="1:18" x14ac:dyDescent="0.3">
      <c r="A4" t="s">
        <v>3</v>
      </c>
      <c r="B4" s="1" t="s">
        <v>51</v>
      </c>
      <c r="C4" t="s">
        <v>73</v>
      </c>
      <c r="D4" t="s">
        <v>103</v>
      </c>
      <c r="E4" t="s">
        <v>106</v>
      </c>
      <c r="F4" t="s">
        <v>108</v>
      </c>
      <c r="G4" t="s">
        <v>111</v>
      </c>
      <c r="H4" t="str">
        <f>VLOOKUP(B4,STC8h8k64U_64!$B$2:$H$65,7,FALSE)</f>
        <v>P0.6/ADC14/AD6/PWMETI2_2/T4</v>
      </c>
      <c r="I4" t="str">
        <f t="shared" si="1"/>
        <v>'P$3_0.6'</v>
      </c>
      <c r="J4" t="str">
        <f t="shared" si="0"/>
        <v>R0</v>
      </c>
      <c r="K4">
        <f t="shared" ref="K4:K49" si="5">IF($K3=K$1,$N$2,IF($J4="R0",$N$2,-$N$2))</f>
        <v>-1.2</v>
      </c>
      <c r="L4">
        <f t="shared" ref="L4:L49" si="6">ROUND(IF(L3=$M$1,$N$5,IF(AND($C4="R",C3="R"),L3-$N$8,IF(AND($C4="L",$C3="L"),$L3+$N$8,$L3))),1)</f>
        <v>2</v>
      </c>
      <c r="M4" t="str">
        <f t="shared" si="2"/>
        <v>(-1.2 2)</v>
      </c>
      <c r="N4" t="s">
        <v>113</v>
      </c>
      <c r="Q4" t="str">
        <f t="shared" si="3"/>
        <v>pin 'P$3_0.6' io None middle R0 pin (-1.2 2);</v>
      </c>
      <c r="R4" t="str">
        <f t="shared" si="4"/>
        <v>CHANGE LAYER 97; CHANGE ALIGN LEFT CENTER; CHANGE SIZE 0.032; CHANGE RATIO 10; TEXT P0.6/ADC14/AD6/PWMETI2_2/T4 R0 (-0.9 2);</v>
      </c>
    </row>
    <row r="5" spans="1:18" x14ac:dyDescent="0.3">
      <c r="A5" t="s">
        <v>4</v>
      </c>
      <c r="B5" s="1" t="s">
        <v>52</v>
      </c>
      <c r="C5" t="s">
        <v>73</v>
      </c>
      <c r="D5" t="s">
        <v>103</v>
      </c>
      <c r="E5" t="s">
        <v>106</v>
      </c>
      <c r="F5" t="s">
        <v>108</v>
      </c>
      <c r="G5" t="s">
        <v>111</v>
      </c>
      <c r="H5" t="str">
        <f>VLOOKUP(B5,STC8h8k64U_64!$B$2:$H$65,7,FALSE)</f>
        <v>P0.7/T4CLKO/AD7</v>
      </c>
      <c r="I5" t="str">
        <f t="shared" si="1"/>
        <v>'P$4_0.7'</v>
      </c>
      <c r="J5" t="str">
        <f t="shared" si="0"/>
        <v>R0</v>
      </c>
      <c r="K5">
        <f t="shared" si="5"/>
        <v>-1.2</v>
      </c>
      <c r="L5">
        <f t="shared" si="6"/>
        <v>1.8</v>
      </c>
      <c r="M5" t="str">
        <f t="shared" si="2"/>
        <v>(-1.2 1.8)</v>
      </c>
      <c r="N5">
        <f>COUNTIF($C$2:$C$700,"R") * N8/2</f>
        <v>2.4000000000000004</v>
      </c>
      <c r="Q5" t="str">
        <f t="shared" si="3"/>
        <v>pin 'P$4_0.7' io None middle R0 pin (-1.2 1.8);</v>
      </c>
      <c r="R5" t="str">
        <f t="shared" si="4"/>
        <v>CHANGE LAYER 97; CHANGE ALIGN LEFT CENTER; CHANGE SIZE 0.032; CHANGE RATIO 10; TEXT P0.7/T4CLKO/AD7 R0 (-0.9 1.8);</v>
      </c>
    </row>
    <row r="6" spans="1:18" x14ac:dyDescent="0.3">
      <c r="A6" t="s">
        <v>5</v>
      </c>
      <c r="B6" s="1" t="s">
        <v>53</v>
      </c>
      <c r="C6" t="s">
        <v>73</v>
      </c>
      <c r="D6" t="s">
        <v>103</v>
      </c>
      <c r="E6" t="s">
        <v>106</v>
      </c>
      <c r="F6" t="s">
        <v>108</v>
      </c>
      <c r="G6" t="s">
        <v>111</v>
      </c>
      <c r="H6" t="str">
        <f>VLOOKUP(B6,STC8h8k64U_64!$B$2:$H$65,7,FALSE)</f>
        <v>P1.0/RxD2/PWM1P/ADC0</v>
      </c>
      <c r="I6" t="str">
        <f t="shared" si="1"/>
        <v>'P$5_1.0'</v>
      </c>
      <c r="J6" t="str">
        <f t="shared" si="0"/>
        <v>R0</v>
      </c>
      <c r="K6">
        <f t="shared" si="5"/>
        <v>-1.2</v>
      </c>
      <c r="L6">
        <f t="shared" si="6"/>
        <v>1.6</v>
      </c>
      <c r="M6" t="str">
        <f t="shared" si="2"/>
        <v>(-1.2 1.6)</v>
      </c>
      <c r="Q6" t="str">
        <f t="shared" si="3"/>
        <v>pin 'P$5_1.0' io None middle R0 pin (-1.2 1.6);</v>
      </c>
      <c r="R6" t="str">
        <f t="shared" si="4"/>
        <v>CHANGE LAYER 97; CHANGE ALIGN LEFT CENTER; CHANGE SIZE 0.032; CHANGE RATIO 10; TEXT P1.0/RxD2/PWM1P/ADC0 R0 (-0.9 1.6);</v>
      </c>
    </row>
    <row r="7" spans="1:18" x14ac:dyDescent="0.3">
      <c r="A7" t="s">
        <v>6</v>
      </c>
      <c r="B7" s="1" t="s">
        <v>54</v>
      </c>
      <c r="C7" t="s">
        <v>73</v>
      </c>
      <c r="D7" t="s">
        <v>103</v>
      </c>
      <c r="E7" t="s">
        <v>106</v>
      </c>
      <c r="F7" t="s">
        <v>108</v>
      </c>
      <c r="G7" t="s">
        <v>111</v>
      </c>
      <c r="H7" t="str">
        <f>VLOOKUP(B7,STC8h8k64U_64!$B$2:$H$65,7,FALSE)</f>
        <v>P1.1/TxD2/PWM1N/ADC1</v>
      </c>
      <c r="I7" t="str">
        <f t="shared" si="1"/>
        <v>'P$6_1.1'</v>
      </c>
      <c r="J7" t="str">
        <f t="shared" si="0"/>
        <v>R0</v>
      </c>
      <c r="K7">
        <f t="shared" si="5"/>
        <v>-1.2</v>
      </c>
      <c r="L7">
        <f t="shared" si="6"/>
        <v>1.4</v>
      </c>
      <c r="M7" t="str">
        <f t="shared" si="2"/>
        <v>(-1.2 1.4)</v>
      </c>
      <c r="N7" t="s">
        <v>114</v>
      </c>
      <c r="Q7" t="str">
        <f t="shared" si="3"/>
        <v>pin 'P$6_1.1' io None middle R0 pin (-1.2 1.4);</v>
      </c>
      <c r="R7" t="str">
        <f t="shared" si="4"/>
        <v>CHANGE LAYER 97; CHANGE ALIGN LEFT CENTER; CHANGE SIZE 0.032; CHANGE RATIO 10; TEXT P1.1/TxD2/PWM1N/ADC1 R0 (-0.9 1.4);</v>
      </c>
    </row>
    <row r="8" spans="1:18" x14ac:dyDescent="0.3">
      <c r="A8" t="s">
        <v>7</v>
      </c>
      <c r="B8" s="1" t="s">
        <v>55</v>
      </c>
      <c r="C8" t="s">
        <v>73</v>
      </c>
      <c r="D8" t="s">
        <v>103</v>
      </c>
      <c r="E8" t="s">
        <v>106</v>
      </c>
      <c r="F8" t="s">
        <v>108</v>
      </c>
      <c r="G8" t="s">
        <v>111</v>
      </c>
      <c r="H8" t="str">
        <f>VLOOKUP(B8,STC8h8k64U_64!$B$2:$H$65,7,FALSE)</f>
        <v>P4.7/TxD2_2</v>
      </c>
      <c r="I8" t="str">
        <f t="shared" si="1"/>
        <v>'P$7_4.7'</v>
      </c>
      <c r="J8" t="str">
        <f t="shared" si="0"/>
        <v>R0</v>
      </c>
      <c r="K8">
        <f t="shared" si="5"/>
        <v>-1.2</v>
      </c>
      <c r="L8">
        <f t="shared" si="6"/>
        <v>1.2</v>
      </c>
      <c r="M8" t="str">
        <f t="shared" si="2"/>
        <v>(-1.2 1.2)</v>
      </c>
      <c r="N8">
        <v>0.2</v>
      </c>
      <c r="Q8" t="str">
        <f t="shared" si="3"/>
        <v>pin 'P$7_4.7' io None middle R0 pin (-1.2 1.2);</v>
      </c>
      <c r="R8" t="str">
        <f t="shared" si="4"/>
        <v>CHANGE LAYER 97; CHANGE ALIGN LEFT CENTER; CHANGE SIZE 0.032; CHANGE RATIO 10; TEXT P4.7/TxD2_2 R0 (-0.9 1.2);</v>
      </c>
    </row>
    <row r="9" spans="1:18" x14ac:dyDescent="0.3">
      <c r="A9" t="s">
        <v>8</v>
      </c>
      <c r="B9" s="1" t="s">
        <v>56</v>
      </c>
      <c r="C9" t="s">
        <v>73</v>
      </c>
      <c r="D9" t="s">
        <v>103</v>
      </c>
      <c r="E9" t="s">
        <v>106</v>
      </c>
      <c r="F9" t="s">
        <v>108</v>
      </c>
      <c r="G9" t="s">
        <v>111</v>
      </c>
      <c r="H9" t="str">
        <f>VLOOKUP(B9,STC8h8k64U_64!$B$2:$H$65,7,FALSE)</f>
        <v>P1.4/SDA/MISO/PWM3P/ADC4</v>
      </c>
      <c r="I9" t="str">
        <f t="shared" si="1"/>
        <v>'P$8_1.4'</v>
      </c>
      <c r="J9" t="str">
        <f t="shared" si="0"/>
        <v>R0</v>
      </c>
      <c r="K9">
        <f t="shared" si="5"/>
        <v>-1.2</v>
      </c>
      <c r="L9">
        <f t="shared" si="6"/>
        <v>1</v>
      </c>
      <c r="M9" t="str">
        <f t="shared" si="2"/>
        <v>(-1.2 1)</v>
      </c>
      <c r="Q9" t="str">
        <f t="shared" si="3"/>
        <v>pin 'P$8_1.4' io None middle R0 pin (-1.2 1);</v>
      </c>
      <c r="R9" t="str">
        <f t="shared" si="4"/>
        <v>CHANGE LAYER 97; CHANGE ALIGN LEFT CENTER; CHANGE SIZE 0.032; CHANGE RATIO 10; TEXT P1.4/SDA/MISO/PWM3P/ADC4 R0 (-0.9 1);</v>
      </c>
    </row>
    <row r="10" spans="1:18" x14ac:dyDescent="0.3">
      <c r="A10" t="s">
        <v>9</v>
      </c>
      <c r="B10" s="1" t="s">
        <v>57</v>
      </c>
      <c r="C10" t="s">
        <v>73</v>
      </c>
      <c r="D10" t="s">
        <v>103</v>
      </c>
      <c r="E10" t="s">
        <v>106</v>
      </c>
      <c r="F10" t="s">
        <v>108</v>
      </c>
      <c r="G10" t="s">
        <v>111</v>
      </c>
      <c r="H10" t="str">
        <f>VLOOKUP(B10,STC8h8k64U_64!$B$2:$H$65,7,FALSE)</f>
        <v>P1.5/SCL/SCLK/PWM3N/ADC5</v>
      </c>
      <c r="I10" t="str">
        <f t="shared" si="1"/>
        <v>'P$9_1.5'</v>
      </c>
      <c r="J10" t="str">
        <f t="shared" si="0"/>
        <v>R0</v>
      </c>
      <c r="K10">
        <f t="shared" si="5"/>
        <v>-1.2</v>
      </c>
      <c r="L10">
        <f t="shared" si="6"/>
        <v>0.8</v>
      </c>
      <c r="M10" t="str">
        <f t="shared" si="2"/>
        <v>(-1.2 0.8)</v>
      </c>
      <c r="Q10" t="str">
        <f t="shared" si="3"/>
        <v>pin 'P$9_1.5' io None middle R0 pin (-1.2 0.8);</v>
      </c>
      <c r="R10" t="str">
        <f t="shared" si="4"/>
        <v>CHANGE LAYER 97; CHANGE ALIGN LEFT CENTER; CHANGE SIZE 0.032; CHANGE RATIO 10; TEXT P1.5/SCL/SCLK/PWM3N/ADC5 R0 (-0.9 0.8);</v>
      </c>
    </row>
    <row r="11" spans="1:18" x14ac:dyDescent="0.3">
      <c r="A11" t="s">
        <v>10</v>
      </c>
      <c r="B11" s="1" t="s">
        <v>58</v>
      </c>
      <c r="C11" t="s">
        <v>73</v>
      </c>
      <c r="D11" t="s">
        <v>103</v>
      </c>
      <c r="E11" t="s">
        <v>106</v>
      </c>
      <c r="F11" t="s">
        <v>108</v>
      </c>
      <c r="G11" t="s">
        <v>111</v>
      </c>
      <c r="H11" t="str">
        <f>VLOOKUP(B11,STC8h8k64U_64!$B$2:$H$65,7,FALSE)</f>
        <v>P1.6/XTALO/MCLKO_2/RxD_3/PWM4P/ADC6</v>
      </c>
      <c r="I11" t="str">
        <f t="shared" si="1"/>
        <v>'P$10_1.6'</v>
      </c>
      <c r="J11" t="str">
        <f t="shared" si="0"/>
        <v>R0</v>
      </c>
      <c r="K11">
        <f t="shared" si="5"/>
        <v>-1.2</v>
      </c>
      <c r="L11">
        <f t="shared" si="6"/>
        <v>0.6</v>
      </c>
      <c r="M11" t="str">
        <f t="shared" si="2"/>
        <v>(-1.2 0.6)</v>
      </c>
      <c r="Q11" t="str">
        <f t="shared" si="3"/>
        <v>pin 'P$10_1.6' io None middle R0 pin (-1.2 0.6);</v>
      </c>
      <c r="R11" t="str">
        <f t="shared" si="4"/>
        <v>CHANGE LAYER 97; CHANGE ALIGN LEFT CENTER; CHANGE SIZE 0.032; CHANGE RATIO 10; TEXT P1.6/XTALO/MCLKO_2/RxD_3/PWM4P/ADC6 R0 (-0.9 0.6);</v>
      </c>
    </row>
    <row r="12" spans="1:18" x14ac:dyDescent="0.3">
      <c r="A12" t="s">
        <v>11</v>
      </c>
      <c r="B12" s="1" t="s">
        <v>59</v>
      </c>
      <c r="C12" t="s">
        <v>73</v>
      </c>
      <c r="D12" t="s">
        <v>103</v>
      </c>
      <c r="E12" t="s">
        <v>106</v>
      </c>
      <c r="F12" t="s">
        <v>108</v>
      </c>
      <c r="G12" t="s">
        <v>111</v>
      </c>
      <c r="H12" t="str">
        <f>VLOOKUP(B12,STC8h8k64U_64!$B$2:$H$65,7,FALSE)</f>
        <v>P1.7/XTALI/PWM5_2/TxD_3/PWM4N/ADC7</v>
      </c>
      <c r="I12" t="str">
        <f t="shared" si="1"/>
        <v>'P$11_1.7'</v>
      </c>
      <c r="J12" t="str">
        <f t="shared" si="0"/>
        <v>R0</v>
      </c>
      <c r="K12">
        <f t="shared" si="5"/>
        <v>-1.2</v>
      </c>
      <c r="L12">
        <f t="shared" si="6"/>
        <v>0.4</v>
      </c>
      <c r="M12" t="str">
        <f t="shared" si="2"/>
        <v>(-1.2 0.4)</v>
      </c>
      <c r="Q12" t="str">
        <f t="shared" si="3"/>
        <v>pin 'P$11_1.7' io None middle R0 pin (-1.2 0.4);</v>
      </c>
      <c r="R12" t="str">
        <f t="shared" si="4"/>
        <v>CHANGE LAYER 97; CHANGE ALIGN LEFT CENTER; CHANGE SIZE 0.032; CHANGE RATIO 10; TEXT P1.7/XTALI/PWM5_2/TxD_3/PWM4N/ADC7 R0 (-0.9 0.4);</v>
      </c>
    </row>
    <row r="13" spans="1:18" x14ac:dyDescent="0.3">
      <c r="A13" t="s">
        <v>12</v>
      </c>
      <c r="B13" s="1" t="s">
        <v>60</v>
      </c>
      <c r="C13" t="s">
        <v>73</v>
      </c>
      <c r="D13" t="s">
        <v>103</v>
      </c>
      <c r="E13" t="s">
        <v>106</v>
      </c>
      <c r="F13" t="s">
        <v>108</v>
      </c>
      <c r="G13" t="s">
        <v>111</v>
      </c>
      <c r="H13" t="str">
        <f>VLOOKUP(B13,STC8h8k64U_64!$B$2:$H$65,7,FALSE)</f>
        <v>P1.3/T2CLKO/MOSI/PWM2N/ADC3</v>
      </c>
      <c r="I13" t="str">
        <f t="shared" si="1"/>
        <v>'P$12_1.3'</v>
      </c>
      <c r="J13" t="str">
        <f t="shared" si="0"/>
        <v>R0</v>
      </c>
      <c r="K13">
        <f t="shared" si="5"/>
        <v>-1.2</v>
      </c>
      <c r="L13">
        <f t="shared" si="6"/>
        <v>0.2</v>
      </c>
      <c r="M13" t="str">
        <f t="shared" si="2"/>
        <v>(-1.2 0.2)</v>
      </c>
      <c r="Q13" t="str">
        <f t="shared" si="3"/>
        <v>pin 'P$12_1.3' io None middle R0 pin (-1.2 0.2);</v>
      </c>
      <c r="R13" t="str">
        <f t="shared" si="4"/>
        <v>CHANGE LAYER 97; CHANGE ALIGN LEFT CENTER; CHANGE SIZE 0.032; CHANGE RATIO 10; TEXT P1.3/T2CLKO/MOSI/PWM2N/ADC3 R0 (-0.9 0.2);</v>
      </c>
    </row>
    <row r="14" spans="1:18" x14ac:dyDescent="0.3">
      <c r="A14" t="s">
        <v>13</v>
      </c>
      <c r="B14" s="1" t="s">
        <v>61</v>
      </c>
      <c r="C14" t="s">
        <v>73</v>
      </c>
      <c r="D14" t="s">
        <v>103</v>
      </c>
      <c r="E14" t="s">
        <v>106</v>
      </c>
      <c r="F14" t="s">
        <v>108</v>
      </c>
      <c r="G14" t="s">
        <v>111</v>
      </c>
      <c r="H14" t="str">
        <f>VLOOKUP(B14,STC8h8k64U_64!$B$2:$H$65,7,FALSE)</f>
        <v>UCap</v>
      </c>
      <c r="I14" t="str">
        <f t="shared" si="1"/>
        <v>'P$13_UCAP'</v>
      </c>
      <c r="J14" t="str">
        <f t="shared" si="0"/>
        <v>R0</v>
      </c>
      <c r="K14">
        <f t="shared" si="5"/>
        <v>-1.2</v>
      </c>
      <c r="L14">
        <f t="shared" si="6"/>
        <v>0</v>
      </c>
      <c r="M14" t="str">
        <f t="shared" si="2"/>
        <v>(-1.2 0)</v>
      </c>
      <c r="Q14" t="str">
        <f t="shared" si="3"/>
        <v>pin 'P$13_UCAP' io None middle R0 pin (-1.2 0);</v>
      </c>
      <c r="R14" t="str">
        <f t="shared" si="4"/>
        <v>CHANGE LAYER 97; CHANGE ALIGN LEFT CENTER; CHANGE SIZE 0.032; CHANGE RATIO 10; TEXT UCap R0 (-0.9 0);</v>
      </c>
    </row>
    <row r="15" spans="1:18" x14ac:dyDescent="0.3">
      <c r="A15" t="s">
        <v>14</v>
      </c>
      <c r="B15" s="1" t="s">
        <v>62</v>
      </c>
      <c r="C15" t="s">
        <v>73</v>
      </c>
      <c r="D15" t="s">
        <v>103</v>
      </c>
      <c r="E15" t="s">
        <v>106</v>
      </c>
      <c r="F15" t="s">
        <v>108</v>
      </c>
      <c r="G15" t="s">
        <v>111</v>
      </c>
      <c r="H15" t="str">
        <f>VLOOKUP(B15,STC8h8k64U_64!$B$2:$H$65,7,FALSE)</f>
        <v>P5.4/NRST/MCLKO/SS/SS_3/PWM2P/PWM6_2/ADC2/T2</v>
      </c>
      <c r="I15" t="str">
        <f t="shared" si="1"/>
        <v>'P$14_5.4'</v>
      </c>
      <c r="J15" t="str">
        <f t="shared" si="0"/>
        <v>R0</v>
      </c>
      <c r="K15">
        <f t="shared" si="5"/>
        <v>-1.2</v>
      </c>
      <c r="L15">
        <f t="shared" si="6"/>
        <v>-0.2</v>
      </c>
      <c r="M15" t="str">
        <f t="shared" si="2"/>
        <v>(-1.2 -0.2)</v>
      </c>
      <c r="Q15" t="str">
        <f t="shared" si="3"/>
        <v>pin 'P$14_5.4' io None middle R0 pin (-1.2 -0.2);</v>
      </c>
      <c r="R15" t="str">
        <f t="shared" si="4"/>
        <v>CHANGE LAYER 97; CHANGE ALIGN LEFT CENTER; CHANGE SIZE 0.032; CHANGE RATIO 10; TEXT P5.4/NRST/MCLKO/SS/SS_3/PWM2P/PWM6_2/ADC2/T2 R0 (-0.9 -0.2);</v>
      </c>
    </row>
    <row r="16" spans="1:18" x14ac:dyDescent="0.3">
      <c r="A16" t="s">
        <v>15</v>
      </c>
      <c r="B16" s="1" t="s">
        <v>63</v>
      </c>
      <c r="C16" t="s">
        <v>73</v>
      </c>
      <c r="D16" t="s">
        <v>104</v>
      </c>
      <c r="E16" t="s">
        <v>106</v>
      </c>
      <c r="F16" t="s">
        <v>108</v>
      </c>
      <c r="G16" t="s">
        <v>111</v>
      </c>
      <c r="H16" t="str">
        <f>VLOOKUP(B16,STC8h8k64U_64!$B$2:$H$65,7,FALSE)</f>
        <v>Vcc/AVcc</v>
      </c>
      <c r="I16" t="str">
        <f t="shared" si="1"/>
        <v>'P$15_VCC/AVCC'</v>
      </c>
      <c r="J16" t="str">
        <f t="shared" si="0"/>
        <v>R0</v>
      </c>
      <c r="K16">
        <f t="shared" si="5"/>
        <v>-1.2</v>
      </c>
      <c r="L16">
        <f t="shared" si="6"/>
        <v>-0.4</v>
      </c>
      <c r="M16" t="str">
        <f t="shared" si="2"/>
        <v>(-1.2 -0.4)</v>
      </c>
      <c r="Q16" t="str">
        <f t="shared" si="3"/>
        <v>pin 'P$15_VCC/AVCC' pwr None middle R0 pin (-1.2 -0.4);</v>
      </c>
      <c r="R16" t="str">
        <f t="shared" si="4"/>
        <v>CHANGE LAYER 97; CHANGE ALIGN LEFT CENTER; CHANGE SIZE 0.032; CHANGE RATIO 10; TEXT Vcc/AVcc R0 (-0.9 -0.4);</v>
      </c>
    </row>
    <row r="17" spans="1:18" x14ac:dyDescent="0.3">
      <c r="A17" t="s">
        <v>16</v>
      </c>
      <c r="B17" s="1" t="s">
        <v>64</v>
      </c>
      <c r="C17" t="s">
        <v>73</v>
      </c>
      <c r="D17" t="s">
        <v>104</v>
      </c>
      <c r="E17" t="s">
        <v>106</v>
      </c>
      <c r="F17" t="s">
        <v>108</v>
      </c>
      <c r="G17" t="s">
        <v>111</v>
      </c>
      <c r="H17" t="str">
        <f>VLOOKUP(B17,STC8h8k64U_64!$B$2:$H$65,7,FALSE)</f>
        <v>ADC_VRef+</v>
      </c>
      <c r="I17" t="str">
        <f t="shared" si="1"/>
        <v>'P$16_ADC_VREF+'</v>
      </c>
      <c r="J17" t="str">
        <f t="shared" si="0"/>
        <v>R0</v>
      </c>
      <c r="K17">
        <f t="shared" si="5"/>
        <v>-1.2</v>
      </c>
      <c r="L17">
        <f t="shared" si="6"/>
        <v>-0.6</v>
      </c>
      <c r="M17" t="str">
        <f t="shared" si="2"/>
        <v>(-1.2 -0.6)</v>
      </c>
      <c r="Q17" t="str">
        <f t="shared" si="3"/>
        <v>pin 'P$16_ADC_VREF+' pwr None middle R0 pin (-1.2 -0.6);</v>
      </c>
      <c r="R17" t="str">
        <f t="shared" si="4"/>
        <v>CHANGE LAYER 97; CHANGE ALIGN LEFT CENTER; CHANGE SIZE 0.032; CHANGE RATIO 10; TEXT ADC_VRef+ R0 (-0.9 -0.6);</v>
      </c>
    </row>
    <row r="18" spans="1:18" x14ac:dyDescent="0.3">
      <c r="A18" t="s">
        <v>17</v>
      </c>
      <c r="B18" s="1" t="s">
        <v>65</v>
      </c>
      <c r="C18" t="s">
        <v>73</v>
      </c>
      <c r="D18" t="s">
        <v>118</v>
      </c>
      <c r="E18" t="s">
        <v>106</v>
      </c>
      <c r="F18" t="s">
        <v>108</v>
      </c>
      <c r="G18" t="s">
        <v>111</v>
      </c>
      <c r="H18" t="str">
        <f>VLOOKUP(B18,STC8h8k64U_64!$B$2:$H$65,7,FALSE)</f>
        <v>Gnd/AGnd</v>
      </c>
      <c r="I18" t="str">
        <f t="shared" si="1"/>
        <v>'P$17_GND/AGND'</v>
      </c>
      <c r="J18" t="str">
        <f t="shared" si="0"/>
        <v>R0</v>
      </c>
      <c r="K18">
        <f t="shared" si="5"/>
        <v>-1.2</v>
      </c>
      <c r="L18">
        <f t="shared" si="6"/>
        <v>-0.8</v>
      </c>
      <c r="M18" t="str">
        <f t="shared" si="2"/>
        <v>(-1.2 -0.8)</v>
      </c>
      <c r="Q18" t="str">
        <f t="shared" si="3"/>
        <v>pin 'P$17_GND/AGND' sup None middle R0 pin (-1.2 -0.8);</v>
      </c>
      <c r="R18" t="str">
        <f t="shared" si="4"/>
        <v>CHANGE LAYER 97; CHANGE ALIGN LEFT CENTER; CHANGE SIZE 0.032; CHANGE RATIO 10; TEXT Gnd/AGnd R0 (-0.9 -0.8);</v>
      </c>
    </row>
    <row r="19" spans="1:18" x14ac:dyDescent="0.3">
      <c r="A19" t="s">
        <v>18</v>
      </c>
      <c r="B19" s="1" t="s">
        <v>66</v>
      </c>
      <c r="C19" t="s">
        <v>73</v>
      </c>
      <c r="D19" t="s">
        <v>103</v>
      </c>
      <c r="E19" t="s">
        <v>106</v>
      </c>
      <c r="F19" t="s">
        <v>108</v>
      </c>
      <c r="G19" t="s">
        <v>111</v>
      </c>
      <c r="H19" t="str">
        <f>VLOOKUP(B19,STC8h8k64U_64!$B$2:$H$65,7,FALSE)</f>
        <v>P4.0/MOSI_3</v>
      </c>
      <c r="I19" t="str">
        <f t="shared" si="1"/>
        <v>'P$18_4.0'</v>
      </c>
      <c r="J19" t="str">
        <f t="shared" si="0"/>
        <v>R0</v>
      </c>
      <c r="K19">
        <f t="shared" si="5"/>
        <v>-1.2</v>
      </c>
      <c r="L19">
        <f t="shared" si="6"/>
        <v>-1</v>
      </c>
      <c r="M19" t="str">
        <f t="shared" si="2"/>
        <v>(-1.2 -1)</v>
      </c>
      <c r="Q19" t="str">
        <f t="shared" si="3"/>
        <v>pin 'P$18_4.0' io None middle R0 pin (-1.2 -1);</v>
      </c>
      <c r="R19" t="str">
        <f t="shared" si="4"/>
        <v>CHANGE LAYER 97; CHANGE ALIGN LEFT CENTER; CHANGE SIZE 0.032; CHANGE RATIO 10; TEXT P4.0/MOSI_3 R0 (-0.9 -1);</v>
      </c>
    </row>
    <row r="20" spans="1:18" x14ac:dyDescent="0.3">
      <c r="A20" t="s">
        <v>19</v>
      </c>
      <c r="B20" s="1" t="s">
        <v>67</v>
      </c>
      <c r="C20" t="s">
        <v>73</v>
      </c>
      <c r="D20" t="s">
        <v>103</v>
      </c>
      <c r="E20" t="s">
        <v>106</v>
      </c>
      <c r="F20" t="s">
        <v>108</v>
      </c>
      <c r="G20" t="s">
        <v>111</v>
      </c>
      <c r="H20" t="str">
        <f>VLOOKUP(B20,STC8h8k64U_64!$B$2:$H$65,7,FALSE)</f>
        <v>P3.0/RxD/D-/INT4</v>
      </c>
      <c r="I20" t="str">
        <f t="shared" si="1"/>
        <v>'P$19_3.0'</v>
      </c>
      <c r="J20" t="str">
        <f t="shared" si="0"/>
        <v>R0</v>
      </c>
      <c r="K20">
        <f t="shared" si="5"/>
        <v>-1.2</v>
      </c>
      <c r="L20">
        <f t="shared" si="6"/>
        <v>-1.2</v>
      </c>
      <c r="M20" t="str">
        <f t="shared" si="2"/>
        <v>(-1.2 -1.2)</v>
      </c>
      <c r="Q20" t="str">
        <f t="shared" si="3"/>
        <v>pin 'P$19_3.0' io None middle R0 pin (-1.2 -1.2);</v>
      </c>
      <c r="R20" t="str">
        <f t="shared" si="4"/>
        <v>CHANGE LAYER 97; CHANGE ALIGN LEFT CENTER; CHANGE SIZE 0.032; CHANGE RATIO 10; TEXT P3.0/RxD/D-/INT4 R0 (-0.9 -1.2);</v>
      </c>
    </row>
    <row r="21" spans="1:18" x14ac:dyDescent="0.3">
      <c r="A21" t="s">
        <v>20</v>
      </c>
      <c r="B21" s="1" t="s">
        <v>68</v>
      </c>
      <c r="C21" t="s">
        <v>73</v>
      </c>
      <c r="D21" t="s">
        <v>103</v>
      </c>
      <c r="E21" t="s">
        <v>106</v>
      </c>
      <c r="F21" t="s">
        <v>108</v>
      </c>
      <c r="G21" t="s">
        <v>111</v>
      </c>
      <c r="H21" t="str">
        <f>VLOOKUP(B21,STC8h8k64U_64!$B$2:$H$65,7,FALSE)</f>
        <v>P3.1/TxD/D+</v>
      </c>
      <c r="I21" t="str">
        <f t="shared" si="1"/>
        <v>'P$20_3.1'</v>
      </c>
      <c r="J21" t="str">
        <f t="shared" si="0"/>
        <v>R0</v>
      </c>
      <c r="K21">
        <f t="shared" si="5"/>
        <v>-1.2</v>
      </c>
      <c r="L21">
        <f t="shared" si="6"/>
        <v>-1.4</v>
      </c>
      <c r="M21" t="str">
        <f t="shared" si="2"/>
        <v>(-1.2 -1.4)</v>
      </c>
      <c r="Q21" t="str">
        <f t="shared" si="3"/>
        <v>pin 'P$20_3.1' io None middle R0 pin (-1.2 -1.4);</v>
      </c>
      <c r="R21" t="str">
        <f t="shared" si="4"/>
        <v>CHANGE LAYER 97; CHANGE ALIGN LEFT CENTER; CHANGE SIZE 0.032; CHANGE RATIO 10; TEXT P3.1/TxD/D+ R0 (-0.9 -1.4);</v>
      </c>
    </row>
    <row r="22" spans="1:18" x14ac:dyDescent="0.3">
      <c r="A22" t="s">
        <v>21</v>
      </c>
      <c r="B22" s="1" t="s">
        <v>69</v>
      </c>
      <c r="C22" t="s">
        <v>73</v>
      </c>
      <c r="D22" t="s">
        <v>103</v>
      </c>
      <c r="E22" t="s">
        <v>106</v>
      </c>
      <c r="F22" t="s">
        <v>108</v>
      </c>
      <c r="G22" t="s">
        <v>111</v>
      </c>
      <c r="H22" t="str">
        <f>VLOOKUP(B22,STC8h8k64U_64!$B$2:$H$65,7,FALSE)</f>
        <v>P3.2/INT0/SCLK_4/SCL_4/PWMETI/PWMETI2</v>
      </c>
      <c r="I22" t="str">
        <f t="shared" si="1"/>
        <v>'P$21_3.2'</v>
      </c>
      <c r="J22" t="str">
        <f t="shared" si="0"/>
        <v>R0</v>
      </c>
      <c r="K22">
        <f t="shared" si="5"/>
        <v>-1.2</v>
      </c>
      <c r="L22">
        <f t="shared" si="6"/>
        <v>-1.6</v>
      </c>
      <c r="M22" t="str">
        <f t="shared" si="2"/>
        <v>(-1.2 -1.6)</v>
      </c>
      <c r="Q22" t="str">
        <f t="shared" si="3"/>
        <v>pin 'P$21_3.2' io None middle R0 pin (-1.2 -1.6);</v>
      </c>
      <c r="R22" t="str">
        <f t="shared" si="4"/>
        <v>CHANGE LAYER 97; CHANGE ALIGN LEFT CENTER; CHANGE SIZE 0.032; CHANGE RATIO 10; TEXT P3.2/INT0/SCLK_4/SCL_4/PWMETI/PWMETI2 R0 (-0.9 -1.6);</v>
      </c>
    </row>
    <row r="23" spans="1:18" x14ac:dyDescent="0.3">
      <c r="A23" t="s">
        <v>22</v>
      </c>
      <c r="B23" s="1" t="s">
        <v>70</v>
      </c>
      <c r="C23" t="s">
        <v>73</v>
      </c>
      <c r="D23" t="s">
        <v>103</v>
      </c>
      <c r="E23" t="s">
        <v>106</v>
      </c>
      <c r="F23" t="s">
        <v>108</v>
      </c>
      <c r="G23" t="s">
        <v>111</v>
      </c>
      <c r="H23" t="str">
        <f>VLOOKUP(B23,STC8h8k64U_64!$B$2:$H$65,7,FALSE)</f>
        <v>P3.3/INT1/MISO_4/SDA_4/PWM4N_4/PWM7_2</v>
      </c>
      <c r="I23" t="str">
        <f t="shared" si="1"/>
        <v>'P$22_3.3'</v>
      </c>
      <c r="J23" t="str">
        <f t="shared" si="0"/>
        <v>R0</v>
      </c>
      <c r="K23">
        <f t="shared" si="5"/>
        <v>-1.2</v>
      </c>
      <c r="L23">
        <f t="shared" si="6"/>
        <v>-1.8</v>
      </c>
      <c r="M23" t="str">
        <f t="shared" si="2"/>
        <v>(-1.2 -1.8)</v>
      </c>
      <c r="Q23" t="str">
        <f t="shared" si="3"/>
        <v>pin 'P$22_3.3' io None middle R0 pin (-1.2 -1.8);</v>
      </c>
      <c r="R23" t="str">
        <f t="shared" si="4"/>
        <v>CHANGE LAYER 97; CHANGE ALIGN LEFT CENTER; CHANGE SIZE 0.032; CHANGE RATIO 10; TEXT P3.3/INT1/MISO_4/SDA_4/PWM4N_4/PWM7_2 R0 (-0.9 -1.8);</v>
      </c>
    </row>
    <row r="24" spans="1:18" x14ac:dyDescent="0.3">
      <c r="A24" t="s">
        <v>23</v>
      </c>
      <c r="B24" s="1" t="s">
        <v>71</v>
      </c>
      <c r="C24" t="s">
        <v>73</v>
      </c>
      <c r="D24" t="s">
        <v>103</v>
      </c>
      <c r="E24" t="s">
        <v>106</v>
      </c>
      <c r="F24" t="s">
        <v>108</v>
      </c>
      <c r="G24" t="s">
        <v>111</v>
      </c>
      <c r="H24" t="str">
        <f>VLOOKUP(B24,STC8h8k64U_64!$B$2:$H$65,7,FALSE)</f>
        <v>P3.4/T0/T1CLKO/MOSI_4/PWM4P_4/PWM8_2/CMPO</v>
      </c>
      <c r="I24" t="str">
        <f t="shared" si="1"/>
        <v>'P$23_3.4'</v>
      </c>
      <c r="J24" t="str">
        <f t="shared" si="0"/>
        <v>R0</v>
      </c>
      <c r="K24">
        <f t="shared" si="5"/>
        <v>-1.2</v>
      </c>
      <c r="L24">
        <f t="shared" si="6"/>
        <v>-2</v>
      </c>
      <c r="M24" t="str">
        <f t="shared" si="2"/>
        <v>(-1.2 -2)</v>
      </c>
      <c r="Q24" t="str">
        <f t="shared" si="3"/>
        <v>pin 'P$23_3.4' io None middle R0 pin (-1.2 -2);</v>
      </c>
      <c r="R24" t="str">
        <f t="shared" si="4"/>
        <v>CHANGE LAYER 97; CHANGE ALIGN LEFT CENTER; CHANGE SIZE 0.032; CHANGE RATIO 10; TEXT P3.4/T0/T1CLKO/MOSI_4/PWM4P_4/PWM8_2/CMPO R0 (-0.9 -2);</v>
      </c>
    </row>
    <row r="25" spans="1:18" x14ac:dyDescent="0.3">
      <c r="A25" t="s">
        <v>24</v>
      </c>
      <c r="B25" s="1" t="s">
        <v>72</v>
      </c>
      <c r="C25" t="s">
        <v>73</v>
      </c>
      <c r="D25" t="s">
        <v>103</v>
      </c>
      <c r="E25" t="s">
        <v>106</v>
      </c>
      <c r="F25" t="s">
        <v>108</v>
      </c>
      <c r="G25" t="s">
        <v>111</v>
      </c>
      <c r="H25" t="str">
        <f>VLOOKUP(B25,STC8h8k64U_64!$B$2:$H$65,7,FALSE)</f>
        <v>P5.0/RxD3_2/CMP+_2</v>
      </c>
      <c r="I25" t="str">
        <f t="shared" si="1"/>
        <v>'P$24_5.0'</v>
      </c>
      <c r="J25" t="str">
        <f t="shared" si="0"/>
        <v>R0</v>
      </c>
      <c r="K25">
        <f t="shared" si="5"/>
        <v>-1.2</v>
      </c>
      <c r="L25">
        <f t="shared" si="6"/>
        <v>-2.2000000000000002</v>
      </c>
      <c r="M25" t="str">
        <f t="shared" si="2"/>
        <v>(-1.2 -2.2)</v>
      </c>
      <c r="Q25" t="str">
        <f t="shared" si="3"/>
        <v>pin 'P$24_5.0' io None middle R0 pin (-1.2 -2.2);</v>
      </c>
      <c r="R25" t="str">
        <f t="shared" si="4"/>
        <v>CHANGE LAYER 97; CHANGE ALIGN LEFT CENTER; CHANGE SIZE 0.032; CHANGE RATIO 10; TEXT P5.0/RxD3_2/CMP+_2 R0 (-0.9 -2.2);</v>
      </c>
    </row>
    <row r="26" spans="1:18" x14ac:dyDescent="0.3">
      <c r="A26" t="s">
        <v>25</v>
      </c>
      <c r="B26" s="1" t="s">
        <v>76</v>
      </c>
      <c r="C26" t="s">
        <v>75</v>
      </c>
      <c r="D26" t="s">
        <v>103</v>
      </c>
      <c r="E26" t="s">
        <v>106</v>
      </c>
      <c r="F26" t="s">
        <v>108</v>
      </c>
      <c r="G26" t="s">
        <v>111</v>
      </c>
      <c r="H26" t="str">
        <f>VLOOKUP(B26,STC8h8k64U_64!$B$2:$H$65,7,FALSE)</f>
        <v>TxD3_2/CMP+_3/P5.1</v>
      </c>
      <c r="I26" t="str">
        <f t="shared" si="1"/>
        <v>'P$25_5.1'</v>
      </c>
      <c r="J26" t="str">
        <f t="shared" si="0"/>
        <v>R180</v>
      </c>
      <c r="K26">
        <f t="shared" si="5"/>
        <v>1.2</v>
      </c>
      <c r="L26">
        <f t="shared" si="6"/>
        <v>-2.2000000000000002</v>
      </c>
      <c r="M26" t="str">
        <f t="shared" si="2"/>
        <v>(1.2 -2.2)</v>
      </c>
      <c r="Q26" t="str">
        <f t="shared" si="3"/>
        <v>pin 'P$25_5.1' io None middle R180 pin (1.2 -2.2);</v>
      </c>
      <c r="R26" t="str">
        <f t="shared" si="4"/>
        <v>CHANGE LAYER 97; CHANGE ALIGN LEFT CENTER; CHANGE SIZE 0.032; CHANGE RATIO 10; TEXT TxD3_2/CMP+_3/P5.1 R180 (0.9 -2.2);</v>
      </c>
    </row>
    <row r="27" spans="1:18" x14ac:dyDescent="0.3">
      <c r="A27" t="s">
        <v>26</v>
      </c>
      <c r="B27" s="1" t="s">
        <v>77</v>
      </c>
      <c r="C27" t="s">
        <v>75</v>
      </c>
      <c r="D27" t="s">
        <v>103</v>
      </c>
      <c r="E27" t="s">
        <v>106</v>
      </c>
      <c r="F27" t="s">
        <v>108</v>
      </c>
      <c r="G27" t="s">
        <v>111</v>
      </c>
      <c r="H27" t="str">
        <f>VLOOKUP(B27,STC8h8k64U_64!$B$2:$H$65,7,FALSE)</f>
        <v>T1/T0CLKO/SS_4/PWMFLT/PWMFLT2/P3.5</v>
      </c>
      <c r="I27" t="str">
        <f t="shared" si="1"/>
        <v>'P$26_3.5'</v>
      </c>
      <c r="J27" t="str">
        <f t="shared" si="0"/>
        <v>R180</v>
      </c>
      <c r="K27">
        <f t="shared" si="5"/>
        <v>1.2</v>
      </c>
      <c r="L27">
        <f t="shared" si="6"/>
        <v>-2</v>
      </c>
      <c r="M27" t="str">
        <f t="shared" si="2"/>
        <v>(1.2 -2)</v>
      </c>
      <c r="Q27" t="str">
        <f t="shared" si="3"/>
        <v>pin 'P$26_3.5' io None middle R180 pin (1.2 -2);</v>
      </c>
      <c r="R27" t="str">
        <f t="shared" si="4"/>
        <v>CHANGE LAYER 97; CHANGE ALIGN LEFT CENTER; CHANGE SIZE 0.032; CHANGE RATIO 10; TEXT T1/T0CLKO/SS_4/PWMFLT/PWMFLT2/P3.5 R180 (0.9 -2);</v>
      </c>
    </row>
    <row r="28" spans="1:18" x14ac:dyDescent="0.3">
      <c r="A28" t="s">
        <v>27</v>
      </c>
      <c r="B28" s="1" t="s">
        <v>78</v>
      </c>
      <c r="C28" t="s">
        <v>75</v>
      </c>
      <c r="D28" t="s">
        <v>103</v>
      </c>
      <c r="E28" t="s">
        <v>106</v>
      </c>
      <c r="F28" t="s">
        <v>108</v>
      </c>
      <c r="G28" t="s">
        <v>111</v>
      </c>
      <c r="H28" t="str">
        <f>VLOOKUP(B28,STC8h8k64U_64!$B$2:$H$65,7,FALSE)</f>
        <v>INT2/RxD_2/CMP-/P3.6</v>
      </c>
      <c r="I28" t="str">
        <f t="shared" si="1"/>
        <v>'P$27_3.6'</v>
      </c>
      <c r="J28" t="str">
        <f t="shared" si="0"/>
        <v>R180</v>
      </c>
      <c r="K28">
        <f t="shared" si="5"/>
        <v>1.2</v>
      </c>
      <c r="L28">
        <f t="shared" si="6"/>
        <v>-1.8</v>
      </c>
      <c r="M28" t="str">
        <f t="shared" si="2"/>
        <v>(1.2 -1.8)</v>
      </c>
      <c r="Q28" t="str">
        <f t="shared" si="3"/>
        <v>pin 'P$27_3.6' io None middle R180 pin (1.2 -1.8);</v>
      </c>
      <c r="R28" t="str">
        <f t="shared" si="4"/>
        <v>CHANGE LAYER 97; CHANGE ALIGN LEFT CENTER; CHANGE SIZE 0.032; CHANGE RATIO 10; TEXT INT2/RxD_2/CMP-/P3.6 R180 (0.9 -1.8);</v>
      </c>
    </row>
    <row r="29" spans="1:18" x14ac:dyDescent="0.3">
      <c r="A29" t="s">
        <v>28</v>
      </c>
      <c r="B29" s="1" t="s">
        <v>79</v>
      </c>
      <c r="C29" t="s">
        <v>75</v>
      </c>
      <c r="D29" t="s">
        <v>103</v>
      </c>
      <c r="E29" t="s">
        <v>106</v>
      </c>
      <c r="F29" t="s">
        <v>108</v>
      </c>
      <c r="G29" t="s">
        <v>111</v>
      </c>
      <c r="H29" t="str">
        <f>VLOOKUP(B29,STC8h8k64U_64!$B$2:$H$65,7,FALSE)</f>
        <v>INT3/TxD_2/CMP+/P3.7</v>
      </c>
      <c r="I29" t="str">
        <f t="shared" si="1"/>
        <v>'P$28_3.7'</v>
      </c>
      <c r="J29" t="str">
        <f t="shared" si="0"/>
        <v>R180</v>
      </c>
      <c r="K29">
        <f t="shared" si="5"/>
        <v>1.2</v>
      </c>
      <c r="L29">
        <f t="shared" si="6"/>
        <v>-1.6</v>
      </c>
      <c r="M29" t="str">
        <f t="shared" si="2"/>
        <v>(1.2 -1.6)</v>
      </c>
      <c r="Q29" t="str">
        <f t="shared" si="3"/>
        <v>pin 'P$28_3.7' io None middle R180 pin (1.2 -1.6);</v>
      </c>
      <c r="R29" t="str">
        <f t="shared" si="4"/>
        <v>CHANGE LAYER 97; CHANGE ALIGN LEFT CENTER; CHANGE SIZE 0.032; CHANGE RATIO 10; TEXT INT3/TxD_2/CMP+/P3.7 R180 (0.9 -1.6);</v>
      </c>
    </row>
    <row r="30" spans="1:18" x14ac:dyDescent="0.3">
      <c r="A30" t="s">
        <v>29</v>
      </c>
      <c r="B30" s="1" t="s">
        <v>80</v>
      </c>
      <c r="C30" t="s">
        <v>75</v>
      </c>
      <c r="D30" t="s">
        <v>103</v>
      </c>
      <c r="E30" t="s">
        <v>106</v>
      </c>
      <c r="F30" t="s">
        <v>108</v>
      </c>
      <c r="G30" t="s">
        <v>111</v>
      </c>
      <c r="H30" t="str">
        <f>VLOOKUP(B30,STC8h8k64U_64!$B$2:$H$65,7,FALSE)</f>
        <v>MISO_3/CMPO_2/PWMETI_2/P4.1</v>
      </c>
      <c r="I30" t="str">
        <f t="shared" si="1"/>
        <v>'P$29_4.1'</v>
      </c>
      <c r="J30" t="str">
        <f t="shared" si="0"/>
        <v>R180</v>
      </c>
      <c r="K30">
        <f t="shared" si="5"/>
        <v>1.2</v>
      </c>
      <c r="L30">
        <f t="shared" si="6"/>
        <v>-1.4</v>
      </c>
      <c r="M30" t="str">
        <f t="shared" si="2"/>
        <v>(1.2 -1.4)</v>
      </c>
      <c r="Q30" t="str">
        <f t="shared" si="3"/>
        <v>pin 'P$29_4.1' io None middle R180 pin (1.2 -1.4);</v>
      </c>
      <c r="R30" t="str">
        <f t="shared" si="4"/>
        <v>CHANGE LAYER 97; CHANGE ALIGN LEFT CENTER; CHANGE SIZE 0.032; CHANGE RATIO 10; TEXT MISO_3/CMPO_2/PWMETI_2/P4.1 R180 (0.9 -1.4);</v>
      </c>
    </row>
    <row r="31" spans="1:18" x14ac:dyDescent="0.3">
      <c r="A31" t="s">
        <v>30</v>
      </c>
      <c r="B31" s="1" t="s">
        <v>81</v>
      </c>
      <c r="C31" t="s">
        <v>75</v>
      </c>
      <c r="D31" t="s">
        <v>103</v>
      </c>
      <c r="E31" t="s">
        <v>106</v>
      </c>
      <c r="F31" t="s">
        <v>108</v>
      </c>
      <c r="G31" t="s">
        <v>111</v>
      </c>
      <c r="H31" t="str">
        <f>VLOOKUP(B31,STC8h8k64U_64!$B$2:$H$65,7,FALSE)</f>
        <v>WR/P4.2</v>
      </c>
      <c r="I31" t="str">
        <f t="shared" si="1"/>
        <v>'P$30_4.2'</v>
      </c>
      <c r="J31" t="str">
        <f t="shared" si="0"/>
        <v>R180</v>
      </c>
      <c r="K31">
        <f t="shared" si="5"/>
        <v>1.2</v>
      </c>
      <c r="L31">
        <f t="shared" si="6"/>
        <v>-1.2</v>
      </c>
      <c r="M31" t="str">
        <f t="shared" si="2"/>
        <v>(1.2 -1.2)</v>
      </c>
      <c r="Q31" t="str">
        <f t="shared" si="3"/>
        <v>pin 'P$30_4.2' io None middle R180 pin (1.2 -1.2);</v>
      </c>
      <c r="R31" t="str">
        <f t="shared" si="4"/>
        <v>CHANGE LAYER 97; CHANGE ALIGN LEFT CENTER; CHANGE SIZE 0.032; CHANGE RATIO 10; TEXT WR/P4.2 R180 (0.9 -1.2);</v>
      </c>
    </row>
    <row r="32" spans="1:18" x14ac:dyDescent="0.3">
      <c r="A32" t="s">
        <v>31</v>
      </c>
      <c r="B32" s="1" t="s">
        <v>82</v>
      </c>
      <c r="C32" t="s">
        <v>75</v>
      </c>
      <c r="D32" t="s">
        <v>103</v>
      </c>
      <c r="E32" t="s">
        <v>106</v>
      </c>
      <c r="F32" t="s">
        <v>108</v>
      </c>
      <c r="G32" t="s">
        <v>111</v>
      </c>
      <c r="H32" t="str">
        <f>VLOOKUP(B32,STC8h8k64U_64!$B$2:$H$65,7,FALSE)</f>
        <v>RxD_4/SCLK_3/P4.3</v>
      </c>
      <c r="I32" t="str">
        <f t="shared" si="1"/>
        <v>'P$31_4.3'</v>
      </c>
      <c r="J32" t="str">
        <f t="shared" si="0"/>
        <v>R180</v>
      </c>
      <c r="K32">
        <f t="shared" si="5"/>
        <v>1.2</v>
      </c>
      <c r="L32">
        <f t="shared" si="6"/>
        <v>-1</v>
      </c>
      <c r="M32" t="str">
        <f t="shared" si="2"/>
        <v>(1.2 -1)</v>
      </c>
      <c r="Q32" t="str">
        <f t="shared" si="3"/>
        <v>pin 'P$31_4.3' io None middle R180 pin (1.2 -1);</v>
      </c>
      <c r="R32" t="str">
        <f t="shared" si="4"/>
        <v>CHANGE LAYER 97; CHANGE ALIGN LEFT CENTER; CHANGE SIZE 0.032; CHANGE RATIO 10; TEXT RxD_4/SCLK_3/P4.3 R180 (0.9 -1);</v>
      </c>
    </row>
    <row r="33" spans="1:18" x14ac:dyDescent="0.3">
      <c r="A33" t="s">
        <v>32</v>
      </c>
      <c r="B33" s="1" t="s">
        <v>83</v>
      </c>
      <c r="C33" t="s">
        <v>75</v>
      </c>
      <c r="D33" t="s">
        <v>103</v>
      </c>
      <c r="E33" t="s">
        <v>106</v>
      </c>
      <c r="F33" t="s">
        <v>108</v>
      </c>
      <c r="G33" t="s">
        <v>111</v>
      </c>
      <c r="H33" t="str">
        <f>VLOOKUP(B33,STC8h8k64U_64!$B$2:$H$65,7,FALSE)</f>
        <v>RD/TxD_4/P4.4</v>
      </c>
      <c r="I33" t="str">
        <f t="shared" si="1"/>
        <v>'P$32_4.4'</v>
      </c>
      <c r="J33" t="str">
        <f t="shared" si="0"/>
        <v>R180</v>
      </c>
      <c r="K33">
        <f t="shared" si="5"/>
        <v>1.2</v>
      </c>
      <c r="L33">
        <f t="shared" si="6"/>
        <v>-0.8</v>
      </c>
      <c r="M33" t="str">
        <f t="shared" si="2"/>
        <v>(1.2 -0.8)</v>
      </c>
      <c r="Q33" t="str">
        <f t="shared" si="3"/>
        <v>pin 'P$32_4.4' io None middle R180 pin (1.2 -0.8);</v>
      </c>
      <c r="R33" t="str">
        <f t="shared" si="4"/>
        <v>CHANGE LAYER 97; CHANGE ALIGN LEFT CENTER; CHANGE SIZE 0.032; CHANGE RATIO 10; TEXT RD/TxD_4/P4.4 R180 (0.9 -0.8);</v>
      </c>
    </row>
    <row r="34" spans="1:18" x14ac:dyDescent="0.3">
      <c r="A34" t="s">
        <v>33</v>
      </c>
      <c r="B34" s="1" t="s">
        <v>84</v>
      </c>
      <c r="C34" t="s">
        <v>75</v>
      </c>
      <c r="D34" t="s">
        <v>103</v>
      </c>
      <c r="E34" t="s">
        <v>106</v>
      </c>
      <c r="F34" t="s">
        <v>108</v>
      </c>
      <c r="G34" t="s">
        <v>111</v>
      </c>
      <c r="H34" t="str">
        <f>VLOOKUP(B34,STC8h8k64U_64!$B$2:$H$65,7,FALSE)</f>
        <v>A8/PWM1P_2/PWM5/P2.0</v>
      </c>
      <c r="I34" t="str">
        <f t="shared" si="1"/>
        <v>'P$33_2.0'</v>
      </c>
      <c r="J34" t="str">
        <f t="shared" si="0"/>
        <v>R180</v>
      </c>
      <c r="K34">
        <f t="shared" si="5"/>
        <v>1.2</v>
      </c>
      <c r="L34">
        <f t="shared" si="6"/>
        <v>-0.6</v>
      </c>
      <c r="M34" t="str">
        <f t="shared" si="2"/>
        <v>(1.2 -0.6)</v>
      </c>
      <c r="Q34" t="str">
        <f t="shared" si="3"/>
        <v>pin 'P$33_2.0' io None middle R180 pin (1.2 -0.6);</v>
      </c>
      <c r="R34" t="str">
        <f t="shared" si="4"/>
        <v>CHANGE LAYER 97; CHANGE ALIGN LEFT CENTER; CHANGE SIZE 0.032; CHANGE RATIO 10; TEXT A8/PWM1P_2/PWM5/P2.0 R180 (0.9 -0.6);</v>
      </c>
    </row>
    <row r="35" spans="1:18" x14ac:dyDescent="0.3">
      <c r="A35" t="s">
        <v>34</v>
      </c>
      <c r="B35" s="1" t="s">
        <v>85</v>
      </c>
      <c r="C35" t="s">
        <v>75</v>
      </c>
      <c r="D35" t="s">
        <v>103</v>
      </c>
      <c r="E35" t="s">
        <v>106</v>
      </c>
      <c r="F35" t="s">
        <v>108</v>
      </c>
      <c r="G35" t="s">
        <v>111</v>
      </c>
      <c r="H35" t="str">
        <f>VLOOKUP(B35,STC8h8k64U_64!$B$2:$H$65,7,FALSE)</f>
        <v>A9/PWM1N_2/PWM6/P2.1</v>
      </c>
      <c r="I35" t="str">
        <f t="shared" si="1"/>
        <v>'P$34_2.1'</v>
      </c>
      <c r="J35" t="str">
        <f t="shared" si="0"/>
        <v>R180</v>
      </c>
      <c r="K35">
        <f t="shared" si="5"/>
        <v>1.2</v>
      </c>
      <c r="L35">
        <f t="shared" si="6"/>
        <v>-0.4</v>
      </c>
      <c r="M35" t="str">
        <f t="shared" si="2"/>
        <v>(1.2 -0.4)</v>
      </c>
      <c r="Q35" t="str">
        <f t="shared" si="3"/>
        <v>pin 'P$34_2.1' io None middle R180 pin (1.2 -0.4);</v>
      </c>
      <c r="R35" t="str">
        <f t="shared" si="4"/>
        <v>CHANGE LAYER 97; CHANGE ALIGN LEFT CENTER; CHANGE SIZE 0.032; CHANGE RATIO 10; TEXT A9/PWM1N_2/PWM6/P2.1 R180 (0.9 -0.4);</v>
      </c>
    </row>
    <row r="36" spans="1:18" x14ac:dyDescent="0.3">
      <c r="A36" t="s">
        <v>35</v>
      </c>
      <c r="B36" s="1" t="s">
        <v>86</v>
      </c>
      <c r="C36" t="s">
        <v>75</v>
      </c>
      <c r="D36" t="s">
        <v>103</v>
      </c>
      <c r="E36" t="s">
        <v>106</v>
      </c>
      <c r="F36" t="s">
        <v>108</v>
      </c>
      <c r="G36" t="s">
        <v>111</v>
      </c>
      <c r="H36" t="str">
        <f>VLOOKUP(B36,STC8h8k64U_64!$B$2:$H$65,7,FALSE)</f>
        <v>A10/PWM2P_2/PWM7/SS_2/P2.2</v>
      </c>
      <c r="I36" t="str">
        <f t="shared" si="1"/>
        <v>'P$35_2.2'</v>
      </c>
      <c r="J36" t="str">
        <f t="shared" si="0"/>
        <v>R180</v>
      </c>
      <c r="K36">
        <f t="shared" si="5"/>
        <v>1.2</v>
      </c>
      <c r="L36">
        <f t="shared" si="6"/>
        <v>-0.2</v>
      </c>
      <c r="M36" t="str">
        <f t="shared" si="2"/>
        <v>(1.2 -0.2)</v>
      </c>
      <c r="Q36" t="str">
        <f t="shared" si="3"/>
        <v>pin 'P$35_2.2' io None middle R180 pin (1.2 -0.2);</v>
      </c>
      <c r="R36" t="str">
        <f t="shared" si="4"/>
        <v>CHANGE LAYER 97; CHANGE ALIGN LEFT CENTER; CHANGE SIZE 0.032; CHANGE RATIO 10; TEXT A10/PWM2P_2/PWM7/SS_2/P2.2 R180 (0.9 -0.2);</v>
      </c>
    </row>
    <row r="37" spans="1:18" x14ac:dyDescent="0.3">
      <c r="A37" t="s">
        <v>36</v>
      </c>
      <c r="B37" s="1" t="s">
        <v>87</v>
      </c>
      <c r="C37" t="s">
        <v>75</v>
      </c>
      <c r="D37" t="s">
        <v>103</v>
      </c>
      <c r="E37" t="s">
        <v>106</v>
      </c>
      <c r="F37" t="s">
        <v>108</v>
      </c>
      <c r="G37" t="s">
        <v>111</v>
      </c>
      <c r="H37" t="str">
        <f>VLOOKUP(B37,STC8h8k64U_64!$B$2:$H$65,7,FALSE)</f>
        <v>A11/PWM2N_2/PWM8/MOSI_2/P2.3</v>
      </c>
      <c r="I37" t="str">
        <f t="shared" si="1"/>
        <v>'P$36_2.3'</v>
      </c>
      <c r="J37" t="str">
        <f t="shared" si="0"/>
        <v>R180</v>
      </c>
      <c r="K37">
        <f t="shared" si="5"/>
        <v>1.2</v>
      </c>
      <c r="L37">
        <f t="shared" si="6"/>
        <v>0</v>
      </c>
      <c r="M37" t="str">
        <f t="shared" si="2"/>
        <v>(1.2 0)</v>
      </c>
      <c r="Q37" t="str">
        <f t="shared" si="3"/>
        <v>pin 'P$36_2.3' io None middle R180 pin (1.2 0);</v>
      </c>
      <c r="R37" t="str">
        <f t="shared" si="4"/>
        <v>CHANGE LAYER 97; CHANGE ALIGN LEFT CENTER; CHANGE SIZE 0.032; CHANGE RATIO 10; TEXT A11/PWM2N_2/PWM8/MOSI_2/P2.3 R180 (0.9 0);</v>
      </c>
    </row>
    <row r="38" spans="1:18" x14ac:dyDescent="0.3">
      <c r="A38" t="s">
        <v>37</v>
      </c>
      <c r="B38" s="1" t="s">
        <v>88</v>
      </c>
      <c r="C38" t="s">
        <v>75</v>
      </c>
      <c r="D38" t="s">
        <v>103</v>
      </c>
      <c r="E38" t="s">
        <v>106</v>
      </c>
      <c r="F38" t="s">
        <v>108</v>
      </c>
      <c r="G38" t="s">
        <v>111</v>
      </c>
      <c r="H38" t="str">
        <f>VLOOKUP(B38,STC8h8k64U_64!$B$2:$H$65,7,FALSE)</f>
        <v>MISO_2/SDA_2/PWM3P_2/A12/P2.4</v>
      </c>
      <c r="I38" t="str">
        <f t="shared" si="1"/>
        <v>'P$37_2.4'</v>
      </c>
      <c r="J38" t="str">
        <f t="shared" si="0"/>
        <v>R180</v>
      </c>
      <c r="K38">
        <f t="shared" si="5"/>
        <v>1.2</v>
      </c>
      <c r="L38">
        <f t="shared" si="6"/>
        <v>0.2</v>
      </c>
      <c r="M38" t="str">
        <f t="shared" si="2"/>
        <v>(1.2 0.2)</v>
      </c>
      <c r="Q38" t="str">
        <f t="shared" si="3"/>
        <v>pin 'P$37_2.4' io None middle R180 pin (1.2 0.2);</v>
      </c>
      <c r="R38" t="str">
        <f t="shared" si="4"/>
        <v>CHANGE LAYER 97; CHANGE ALIGN LEFT CENTER; CHANGE SIZE 0.032; CHANGE RATIO 10; TEXT MISO_2/SDA_2/PWM3P_2/A12/P2.4 R180 (0.9 0.2);</v>
      </c>
    </row>
    <row r="39" spans="1:18" x14ac:dyDescent="0.3">
      <c r="A39" t="s">
        <v>38</v>
      </c>
      <c r="B39" s="1" t="s">
        <v>89</v>
      </c>
      <c r="C39" t="s">
        <v>75</v>
      </c>
      <c r="D39" t="s">
        <v>103</v>
      </c>
      <c r="E39" t="s">
        <v>106</v>
      </c>
      <c r="F39" t="s">
        <v>108</v>
      </c>
      <c r="G39" t="s">
        <v>111</v>
      </c>
      <c r="H39" t="str">
        <f>VLOOKUP(B39,STC8h8k64U_64!$B$2:$H$65,7,FALSE)</f>
        <v>SCLK_2/SCL_2/PWM3N_2/A13/P2.5</v>
      </c>
      <c r="I39" t="str">
        <f t="shared" si="1"/>
        <v>'P$38_2.5'</v>
      </c>
      <c r="J39" t="str">
        <f t="shared" si="0"/>
        <v>R180</v>
      </c>
      <c r="K39">
        <f t="shared" si="5"/>
        <v>1.2</v>
      </c>
      <c r="L39">
        <f t="shared" si="6"/>
        <v>0.4</v>
      </c>
      <c r="M39" t="str">
        <f t="shared" si="2"/>
        <v>(1.2 0.4)</v>
      </c>
      <c r="Q39" t="str">
        <f t="shared" si="3"/>
        <v>pin 'P$38_2.5' io None middle R180 pin (1.2 0.4);</v>
      </c>
      <c r="R39" t="str">
        <f t="shared" si="4"/>
        <v>CHANGE LAYER 97; CHANGE ALIGN LEFT CENTER; CHANGE SIZE 0.032; CHANGE RATIO 10; TEXT SCLK_2/SCL_2/PWM3N_2/A13/P2.5 R180 (0.9 0.4);</v>
      </c>
    </row>
    <row r="40" spans="1:18" x14ac:dyDescent="0.3">
      <c r="A40" t="s">
        <v>39</v>
      </c>
      <c r="B40" s="1" t="s">
        <v>90</v>
      </c>
      <c r="C40" t="s">
        <v>75</v>
      </c>
      <c r="D40" t="s">
        <v>103</v>
      </c>
      <c r="E40" t="s">
        <v>106</v>
      </c>
      <c r="F40" t="s">
        <v>108</v>
      </c>
      <c r="G40" t="s">
        <v>111</v>
      </c>
      <c r="H40" t="str">
        <f>VLOOKUP(B40,STC8h8k64U_64!$B$2:$H$65,7,FALSE)</f>
        <v>PWM4P_2/A14/P2.6</v>
      </c>
      <c r="I40" t="str">
        <f t="shared" si="1"/>
        <v>'P$39_2.6'</v>
      </c>
      <c r="J40" t="str">
        <f t="shared" si="0"/>
        <v>R180</v>
      </c>
      <c r="K40">
        <f t="shared" si="5"/>
        <v>1.2</v>
      </c>
      <c r="L40">
        <f t="shared" si="6"/>
        <v>0.6</v>
      </c>
      <c r="M40" t="str">
        <f t="shared" si="2"/>
        <v>(1.2 0.6)</v>
      </c>
      <c r="Q40" t="str">
        <f t="shared" si="3"/>
        <v>pin 'P$39_2.6' io None middle R180 pin (1.2 0.6);</v>
      </c>
      <c r="R40" t="str">
        <f t="shared" si="4"/>
        <v>CHANGE LAYER 97; CHANGE ALIGN LEFT CENTER; CHANGE SIZE 0.032; CHANGE RATIO 10; TEXT PWM4P_2/A14/P2.6 R180 (0.9 0.6);</v>
      </c>
    </row>
    <row r="41" spans="1:18" x14ac:dyDescent="0.3">
      <c r="A41" t="s">
        <v>40</v>
      </c>
      <c r="B41" s="1" t="s">
        <v>91</v>
      </c>
      <c r="C41" t="s">
        <v>75</v>
      </c>
      <c r="D41" t="s">
        <v>103</v>
      </c>
      <c r="E41" t="s">
        <v>106</v>
      </c>
      <c r="F41" t="s">
        <v>108</v>
      </c>
      <c r="G41" t="s">
        <v>111</v>
      </c>
      <c r="H41" t="str">
        <f>VLOOKUP(B41,STC8h8k64U_64!$B$2:$H$65,7,FALSE)</f>
        <v>PWM4N_2/A15/P2.7</v>
      </c>
      <c r="I41" t="str">
        <f t="shared" si="1"/>
        <v>'P$40_2.7'</v>
      </c>
      <c r="J41" t="str">
        <f t="shared" si="0"/>
        <v>R180</v>
      </c>
      <c r="K41">
        <f t="shared" si="5"/>
        <v>1.2</v>
      </c>
      <c r="L41">
        <f t="shared" si="6"/>
        <v>0.8</v>
      </c>
      <c r="M41" t="str">
        <f t="shared" si="2"/>
        <v>(1.2 0.8)</v>
      </c>
      <c r="Q41" t="str">
        <f t="shared" si="3"/>
        <v>pin 'P$40_2.7' io None middle R180 pin (1.2 0.8);</v>
      </c>
      <c r="R41" t="str">
        <f t="shared" si="4"/>
        <v>CHANGE LAYER 97; CHANGE ALIGN LEFT CENTER; CHANGE SIZE 0.032; CHANGE RATIO 10; TEXT PWM4N_2/A15/P2.7 R180 (0.9 0.8);</v>
      </c>
    </row>
    <row r="42" spans="1:18" x14ac:dyDescent="0.3">
      <c r="A42" t="s">
        <v>41</v>
      </c>
      <c r="B42" s="1" t="s">
        <v>92</v>
      </c>
      <c r="C42" t="s">
        <v>75</v>
      </c>
      <c r="D42" t="s">
        <v>103</v>
      </c>
      <c r="E42" t="s">
        <v>106</v>
      </c>
      <c r="F42" t="s">
        <v>108</v>
      </c>
      <c r="G42" t="s">
        <v>111</v>
      </c>
      <c r="H42" t="str">
        <f>VLOOKUP(B42,STC8h8k64U_64!$B$2:$H$65,7,FALSE)</f>
        <v>ALE/P4.5</v>
      </c>
      <c r="I42" t="str">
        <f t="shared" si="1"/>
        <v>'P$41_4.5'</v>
      </c>
      <c r="J42" t="str">
        <f t="shared" si="0"/>
        <v>R180</v>
      </c>
      <c r="K42">
        <f t="shared" si="5"/>
        <v>1.2</v>
      </c>
      <c r="L42">
        <f t="shared" si="6"/>
        <v>1</v>
      </c>
      <c r="M42" t="str">
        <f t="shared" si="2"/>
        <v>(1.2 1)</v>
      </c>
      <c r="Q42" t="str">
        <f t="shared" si="3"/>
        <v>pin 'P$41_4.5' io None middle R180 pin (1.2 1);</v>
      </c>
      <c r="R42" t="str">
        <f t="shared" si="4"/>
        <v>CHANGE LAYER 97; CHANGE ALIGN LEFT CENTER; CHANGE SIZE 0.032; CHANGE RATIO 10; TEXT ALE/P4.5 R180 (0.9 1);</v>
      </c>
    </row>
    <row r="43" spans="1:18" x14ac:dyDescent="0.3">
      <c r="A43" t="s">
        <v>42</v>
      </c>
      <c r="B43" s="1" t="s">
        <v>93</v>
      </c>
      <c r="C43" t="s">
        <v>75</v>
      </c>
      <c r="D43" t="s">
        <v>103</v>
      </c>
      <c r="E43" t="s">
        <v>106</v>
      </c>
      <c r="F43" t="s">
        <v>108</v>
      </c>
      <c r="G43" t="s">
        <v>111</v>
      </c>
      <c r="H43" t="str">
        <f>VLOOKUP(B43,STC8h8k64U_64!$B$2:$H$65,7,FALSE)</f>
        <v>RxD2_2/P4.6</v>
      </c>
      <c r="I43" t="str">
        <f t="shared" si="1"/>
        <v>'P$42_4.6'</v>
      </c>
      <c r="J43" t="str">
        <f t="shared" si="0"/>
        <v>R180</v>
      </c>
      <c r="K43">
        <f t="shared" si="5"/>
        <v>1.2</v>
      </c>
      <c r="L43">
        <f t="shared" si="6"/>
        <v>1.2</v>
      </c>
      <c r="M43" t="str">
        <f t="shared" si="2"/>
        <v>(1.2 1.2)</v>
      </c>
      <c r="Q43" t="str">
        <f t="shared" si="3"/>
        <v>pin 'P$42_4.6' io None middle R180 pin (1.2 1.2);</v>
      </c>
      <c r="R43" t="str">
        <f t="shared" si="4"/>
        <v>CHANGE LAYER 97; CHANGE ALIGN LEFT CENTER; CHANGE SIZE 0.032; CHANGE RATIO 10; TEXT RxD2_2/P4.6 R180 (0.9 1.2);</v>
      </c>
    </row>
    <row r="44" spans="1:18" x14ac:dyDescent="0.3">
      <c r="A44" t="s">
        <v>43</v>
      </c>
      <c r="B44" s="1" t="s">
        <v>94</v>
      </c>
      <c r="C44" t="s">
        <v>75</v>
      </c>
      <c r="D44" t="s">
        <v>103</v>
      </c>
      <c r="E44" t="s">
        <v>106</v>
      </c>
      <c r="F44" t="s">
        <v>108</v>
      </c>
      <c r="G44" t="s">
        <v>111</v>
      </c>
      <c r="H44" t="str">
        <f>VLOOKUP(B44,STC8h8k64U_64!$B$2:$H$65,7,FALSE)</f>
        <v>T3_2/PWM5_3/RxD3/ADC8/AD0/P0.0</v>
      </c>
      <c r="I44" t="str">
        <f t="shared" si="1"/>
        <v>'P$43_0.0'</v>
      </c>
      <c r="J44" t="str">
        <f t="shared" si="0"/>
        <v>R180</v>
      </c>
      <c r="K44">
        <f t="shared" si="5"/>
        <v>1.2</v>
      </c>
      <c r="L44">
        <f t="shared" si="6"/>
        <v>1.4</v>
      </c>
      <c r="M44" t="str">
        <f t="shared" si="2"/>
        <v>(1.2 1.4)</v>
      </c>
      <c r="Q44" t="str">
        <f t="shared" si="3"/>
        <v>pin 'P$43_0.0' io None middle R180 pin (1.2 1.4);</v>
      </c>
      <c r="R44" t="str">
        <f t="shared" si="4"/>
        <v>CHANGE LAYER 97; CHANGE ALIGN LEFT CENTER; CHANGE SIZE 0.032; CHANGE RATIO 10; TEXT T3_2/PWM5_3/RxD3/ADC8/AD0/P0.0 R180 (0.9 1.4);</v>
      </c>
    </row>
    <row r="45" spans="1:18" x14ac:dyDescent="0.3">
      <c r="A45" t="s">
        <v>44</v>
      </c>
      <c r="B45" s="1" t="s">
        <v>95</v>
      </c>
      <c r="C45" t="s">
        <v>75</v>
      </c>
      <c r="D45" t="s">
        <v>103</v>
      </c>
      <c r="E45" t="s">
        <v>106</v>
      </c>
      <c r="F45" t="s">
        <v>108</v>
      </c>
      <c r="G45" t="s">
        <v>111</v>
      </c>
      <c r="H45" t="str">
        <f>VLOOKUP(B45,STC8h8k64U_64!$B$2:$H$65,7,FALSE)</f>
        <v>T3CLKO_2/PWM6_3/TxD3/ADC9/AD1/P0.1</v>
      </c>
      <c r="I45" t="str">
        <f t="shared" si="1"/>
        <v>'P$44_0.1'</v>
      </c>
      <c r="J45" t="str">
        <f t="shared" si="0"/>
        <v>R180</v>
      </c>
      <c r="K45">
        <f t="shared" si="5"/>
        <v>1.2</v>
      </c>
      <c r="L45">
        <f t="shared" si="6"/>
        <v>1.6</v>
      </c>
      <c r="M45" t="str">
        <f t="shared" si="2"/>
        <v>(1.2 1.6)</v>
      </c>
      <c r="Q45" t="str">
        <f t="shared" si="3"/>
        <v>pin 'P$44_0.1' io None middle R180 pin (1.2 1.6);</v>
      </c>
      <c r="R45" t="str">
        <f t="shared" si="4"/>
        <v>CHANGE LAYER 97; CHANGE ALIGN LEFT CENTER; CHANGE SIZE 0.032; CHANGE RATIO 10; TEXT T3CLKO_2/PWM6_3/TxD3/ADC9/AD1/P0.1 R180 (0.9 1.6);</v>
      </c>
    </row>
    <row r="46" spans="1:18" x14ac:dyDescent="0.3">
      <c r="A46" t="s">
        <v>45</v>
      </c>
      <c r="B46" s="1" t="s">
        <v>96</v>
      </c>
      <c r="C46" t="s">
        <v>75</v>
      </c>
      <c r="D46" t="s">
        <v>103</v>
      </c>
      <c r="E46" t="s">
        <v>106</v>
      </c>
      <c r="F46" t="s">
        <v>108</v>
      </c>
      <c r="G46" t="s">
        <v>111</v>
      </c>
      <c r="H46" t="str">
        <f>VLOOKUP(B46,STC8h8k64U_64!$B$2:$H$65,7,FALSE)</f>
        <v>T4_2/PWM7_3/RxD4/ADC10/AD2/P0.2</v>
      </c>
      <c r="I46" t="str">
        <f t="shared" si="1"/>
        <v>'P$45_0.2'</v>
      </c>
      <c r="J46" t="str">
        <f t="shared" si="0"/>
        <v>R180</v>
      </c>
      <c r="K46">
        <f t="shared" si="5"/>
        <v>1.2</v>
      </c>
      <c r="L46">
        <f t="shared" si="6"/>
        <v>1.8</v>
      </c>
      <c r="M46" t="str">
        <f t="shared" si="2"/>
        <v>(1.2 1.8)</v>
      </c>
      <c r="Q46" t="str">
        <f t="shared" si="3"/>
        <v>pin 'P$45_0.2' io None middle R180 pin (1.2 1.8);</v>
      </c>
      <c r="R46" t="str">
        <f t="shared" si="4"/>
        <v>CHANGE LAYER 97; CHANGE ALIGN LEFT CENTER; CHANGE SIZE 0.032; CHANGE RATIO 10; TEXT T4_2/PWM7_3/RxD4/ADC10/AD2/P0.2 R180 (0.9 1.8);</v>
      </c>
    </row>
    <row r="47" spans="1:18" x14ac:dyDescent="0.3">
      <c r="A47" t="s">
        <v>46</v>
      </c>
      <c r="B47" s="1" t="s">
        <v>97</v>
      </c>
      <c r="C47" t="s">
        <v>75</v>
      </c>
      <c r="D47" t="s">
        <v>103</v>
      </c>
      <c r="E47" t="s">
        <v>106</v>
      </c>
      <c r="F47" t="s">
        <v>108</v>
      </c>
      <c r="G47" t="s">
        <v>111</v>
      </c>
      <c r="H47" t="str">
        <f>VLOOKUP(B47,STC8h8k64U_64!$B$2:$H$65,7,FALSE)</f>
        <v>T4CLKO_2/PWM8_3/TxD4/ADC11/AD3/P0.3</v>
      </c>
      <c r="I47" t="str">
        <f t="shared" si="1"/>
        <v>'P$46_0.3'</v>
      </c>
      <c r="J47" t="str">
        <f t="shared" si="0"/>
        <v>R180</v>
      </c>
      <c r="K47">
        <f t="shared" si="5"/>
        <v>1.2</v>
      </c>
      <c r="L47">
        <f t="shared" si="6"/>
        <v>2</v>
      </c>
      <c r="M47" t="str">
        <f t="shared" si="2"/>
        <v>(1.2 2)</v>
      </c>
      <c r="Q47" t="str">
        <f t="shared" si="3"/>
        <v>pin 'P$46_0.3' io None middle R180 pin (1.2 2);</v>
      </c>
      <c r="R47" t="str">
        <f t="shared" si="4"/>
        <v>CHANGE LAYER 97; CHANGE ALIGN LEFT CENTER; CHANGE SIZE 0.032; CHANGE RATIO 10; TEXT T4CLKO_2/PWM8_3/TxD4/ADC11/AD3/P0.3 R180 (0.9 2);</v>
      </c>
    </row>
    <row r="48" spans="1:18" x14ac:dyDescent="0.3">
      <c r="A48" t="s">
        <v>47</v>
      </c>
      <c r="B48" s="1" t="s">
        <v>98</v>
      </c>
      <c r="C48" t="s">
        <v>75</v>
      </c>
      <c r="D48" t="s">
        <v>103</v>
      </c>
      <c r="E48" t="s">
        <v>106</v>
      </c>
      <c r="F48" t="s">
        <v>108</v>
      </c>
      <c r="G48" t="s">
        <v>111</v>
      </c>
      <c r="H48" t="str">
        <f>VLOOKUP(B48,STC8h8k64U_64!$B$2:$H$65,7,FALSE)</f>
        <v>T3/ADC12/AD4/P0.4</v>
      </c>
      <c r="I48" t="str">
        <f t="shared" si="1"/>
        <v>'P$47_0.4'</v>
      </c>
      <c r="J48" t="str">
        <f t="shared" si="0"/>
        <v>R180</v>
      </c>
      <c r="K48">
        <f t="shared" si="5"/>
        <v>1.2</v>
      </c>
      <c r="L48">
        <f t="shared" si="6"/>
        <v>2.2000000000000002</v>
      </c>
      <c r="M48" t="str">
        <f t="shared" si="2"/>
        <v>(1.2 2.2)</v>
      </c>
      <c r="Q48" t="str">
        <f t="shared" si="3"/>
        <v>pin 'P$47_0.4' io None middle R180 pin (1.2 2.2);</v>
      </c>
      <c r="R48" t="str">
        <f t="shared" si="4"/>
        <v>CHANGE LAYER 97; CHANGE ALIGN LEFT CENTER; CHANGE SIZE 0.032; CHANGE RATIO 10; TEXT T3/ADC12/AD4/P0.4 R180 (0.9 2.2);</v>
      </c>
    </row>
    <row r="49" spans="1:18" x14ac:dyDescent="0.3">
      <c r="A49" t="s">
        <v>48</v>
      </c>
      <c r="B49" s="1" t="s">
        <v>99</v>
      </c>
      <c r="C49" t="s">
        <v>75</v>
      </c>
      <c r="D49" t="s">
        <v>103</v>
      </c>
      <c r="E49" t="s">
        <v>106</v>
      </c>
      <c r="F49" t="s">
        <v>108</v>
      </c>
      <c r="G49" t="s">
        <v>111</v>
      </c>
      <c r="H49" t="str">
        <f>VLOOKUP(B49,STC8h8k64U_64!$B$2:$H$65,7,FALSE)</f>
        <v>RxD4_2/P5.2</v>
      </c>
      <c r="I49" t="str">
        <f t="shared" si="1"/>
        <v>'P$48_5.2'</v>
      </c>
      <c r="J49" t="str">
        <f t="shared" si="0"/>
        <v>R180</v>
      </c>
      <c r="K49">
        <f t="shared" si="5"/>
        <v>1.2</v>
      </c>
      <c r="L49">
        <f t="shared" si="6"/>
        <v>2.4</v>
      </c>
      <c r="M49" t="str">
        <f t="shared" si="2"/>
        <v>(1.2 2.4)</v>
      </c>
      <c r="Q49" t="str">
        <f t="shared" si="3"/>
        <v>pin 'P$48_5.2' io None middle R180 pin (1.2 2.4);</v>
      </c>
      <c r="R49" t="str">
        <f t="shared" si="4"/>
        <v>CHANGE LAYER 97; CHANGE ALIGN LEFT CENTER; CHANGE SIZE 0.032; CHANGE RATIO 10; TEXT RxD4_2/P5.2 R180 (0.9 2.4);</v>
      </c>
    </row>
    <row r="50" spans="1:18" x14ac:dyDescent="0.3">
      <c r="M50" t="str">
        <f t="shared" si="2"/>
        <v/>
      </c>
    </row>
    <row r="51" spans="1:18" x14ac:dyDescent="0.3">
      <c r="M51" t="str">
        <f t="shared" si="2"/>
        <v/>
      </c>
    </row>
    <row r="52" spans="1:18" x14ac:dyDescent="0.3">
      <c r="M52" t="str">
        <f t="shared" si="2"/>
        <v/>
      </c>
    </row>
    <row r="53" spans="1:18" x14ac:dyDescent="0.3">
      <c r="M53" t="str">
        <f t="shared" si="2"/>
        <v/>
      </c>
    </row>
    <row r="54" spans="1:18" x14ac:dyDescent="0.3">
      <c r="M54" t="str">
        <f t="shared" si="2"/>
        <v/>
      </c>
    </row>
    <row r="55" spans="1:18" x14ac:dyDescent="0.3">
      <c r="M55" t="str">
        <f t="shared" si="2"/>
        <v/>
      </c>
    </row>
    <row r="56" spans="1:18" x14ac:dyDescent="0.3">
      <c r="M56" t="str">
        <f t="shared" si="2"/>
        <v/>
      </c>
    </row>
    <row r="57" spans="1:18" x14ac:dyDescent="0.3">
      <c r="M57" t="str">
        <f t="shared" si="2"/>
        <v/>
      </c>
    </row>
    <row r="58" spans="1:18" x14ac:dyDescent="0.3">
      <c r="M58" t="str">
        <f t="shared" si="2"/>
        <v/>
      </c>
    </row>
    <row r="59" spans="1:18" x14ac:dyDescent="0.3">
      <c r="M59" t="str">
        <f t="shared" si="2"/>
        <v/>
      </c>
    </row>
    <row r="60" spans="1:18" x14ac:dyDescent="0.3">
      <c r="M60" t="str">
        <f t="shared" si="2"/>
        <v/>
      </c>
    </row>
    <row r="61" spans="1:18" x14ac:dyDescent="0.3">
      <c r="M61" t="str">
        <f t="shared" si="2"/>
        <v/>
      </c>
    </row>
    <row r="62" spans="1:18" x14ac:dyDescent="0.3">
      <c r="M62" t="str">
        <f t="shared" si="2"/>
        <v/>
      </c>
    </row>
    <row r="63" spans="1:18" x14ac:dyDescent="0.3">
      <c r="M63" t="str">
        <f t="shared" si="2"/>
        <v/>
      </c>
    </row>
    <row r="64" spans="1:18" x14ac:dyDescent="0.3">
      <c r="M64" t="str">
        <f t="shared" si="2"/>
        <v/>
      </c>
    </row>
    <row r="65" spans="13:13" x14ac:dyDescent="0.3">
      <c r="M65" t="str">
        <f t="shared" si="2"/>
        <v/>
      </c>
    </row>
    <row r="66" spans="13:13" x14ac:dyDescent="0.3">
      <c r="M66" t="str">
        <f t="shared" si="2"/>
        <v/>
      </c>
    </row>
    <row r="67" spans="13:13" x14ac:dyDescent="0.3">
      <c r="M67" t="str">
        <f t="shared" ref="M67:M100" si="7">IF(K67&lt;&gt;"","("&amp;K67&amp;" "&amp;L67&amp;")","")</f>
        <v/>
      </c>
    </row>
    <row r="68" spans="13:13" x14ac:dyDescent="0.3">
      <c r="M68" t="str">
        <f t="shared" si="7"/>
        <v/>
      </c>
    </row>
    <row r="69" spans="13:13" x14ac:dyDescent="0.3">
      <c r="M69" t="str">
        <f t="shared" si="7"/>
        <v/>
      </c>
    </row>
    <row r="70" spans="13:13" x14ac:dyDescent="0.3">
      <c r="M70" t="str">
        <f t="shared" si="7"/>
        <v/>
      </c>
    </row>
    <row r="71" spans="13:13" x14ac:dyDescent="0.3">
      <c r="M71" t="str">
        <f t="shared" si="7"/>
        <v/>
      </c>
    </row>
    <row r="72" spans="13:13" x14ac:dyDescent="0.3">
      <c r="M72" t="str">
        <f t="shared" si="7"/>
        <v/>
      </c>
    </row>
    <row r="73" spans="13:13" x14ac:dyDescent="0.3">
      <c r="M73" t="str">
        <f t="shared" si="7"/>
        <v/>
      </c>
    </row>
    <row r="74" spans="13:13" x14ac:dyDescent="0.3">
      <c r="M74" t="str">
        <f t="shared" si="7"/>
        <v/>
      </c>
    </row>
    <row r="75" spans="13:13" x14ac:dyDescent="0.3">
      <c r="M75" t="str">
        <f t="shared" si="7"/>
        <v/>
      </c>
    </row>
    <row r="76" spans="13:13" x14ac:dyDescent="0.3">
      <c r="M76" t="str">
        <f t="shared" si="7"/>
        <v/>
      </c>
    </row>
    <row r="77" spans="13:13" x14ac:dyDescent="0.3">
      <c r="M77" t="str">
        <f t="shared" si="7"/>
        <v/>
      </c>
    </row>
    <row r="78" spans="13:13" x14ac:dyDescent="0.3">
      <c r="M78" t="str">
        <f t="shared" si="7"/>
        <v/>
      </c>
    </row>
    <row r="79" spans="13:13" x14ac:dyDescent="0.3">
      <c r="M79" t="str">
        <f t="shared" si="7"/>
        <v/>
      </c>
    </row>
    <row r="80" spans="13:13" x14ac:dyDescent="0.3">
      <c r="M80" t="str">
        <f t="shared" si="7"/>
        <v/>
      </c>
    </row>
    <row r="81" spans="13:13" x14ac:dyDescent="0.3">
      <c r="M81" t="str">
        <f t="shared" si="7"/>
        <v/>
      </c>
    </row>
    <row r="82" spans="13:13" x14ac:dyDescent="0.3">
      <c r="M82" t="str">
        <f t="shared" si="7"/>
        <v/>
      </c>
    </row>
    <row r="83" spans="13:13" x14ac:dyDescent="0.3">
      <c r="M83" t="str">
        <f t="shared" si="7"/>
        <v/>
      </c>
    </row>
    <row r="84" spans="13:13" x14ac:dyDescent="0.3">
      <c r="M84" t="str">
        <f t="shared" si="7"/>
        <v/>
      </c>
    </row>
    <row r="85" spans="13:13" x14ac:dyDescent="0.3">
      <c r="M85" t="str">
        <f t="shared" si="7"/>
        <v/>
      </c>
    </row>
    <row r="86" spans="13:13" x14ac:dyDescent="0.3">
      <c r="M86" t="str">
        <f t="shared" si="7"/>
        <v/>
      </c>
    </row>
    <row r="87" spans="13:13" x14ac:dyDescent="0.3">
      <c r="M87" t="str">
        <f t="shared" si="7"/>
        <v/>
      </c>
    </row>
    <row r="88" spans="13:13" x14ac:dyDescent="0.3">
      <c r="M88" t="str">
        <f t="shared" si="7"/>
        <v/>
      </c>
    </row>
    <row r="89" spans="13:13" x14ac:dyDescent="0.3">
      <c r="M89" t="str">
        <f t="shared" si="7"/>
        <v/>
      </c>
    </row>
    <row r="90" spans="13:13" x14ac:dyDescent="0.3">
      <c r="M90" t="str">
        <f t="shared" si="7"/>
        <v/>
      </c>
    </row>
    <row r="91" spans="13:13" x14ac:dyDescent="0.3">
      <c r="M91" t="str">
        <f t="shared" si="7"/>
        <v/>
      </c>
    </row>
    <row r="92" spans="13:13" x14ac:dyDescent="0.3">
      <c r="M92" t="str">
        <f t="shared" si="7"/>
        <v/>
      </c>
    </row>
    <row r="93" spans="13:13" x14ac:dyDescent="0.3">
      <c r="M93" t="str">
        <f t="shared" si="7"/>
        <v/>
      </c>
    </row>
    <row r="94" spans="13:13" x14ac:dyDescent="0.3">
      <c r="M94" t="str">
        <f t="shared" si="7"/>
        <v/>
      </c>
    </row>
    <row r="95" spans="13:13" x14ac:dyDescent="0.3">
      <c r="M95" t="str">
        <f t="shared" si="7"/>
        <v/>
      </c>
    </row>
    <row r="96" spans="13:13" x14ac:dyDescent="0.3">
      <c r="M96" t="str">
        <f t="shared" si="7"/>
        <v/>
      </c>
    </row>
    <row r="97" spans="13:13" x14ac:dyDescent="0.3">
      <c r="M97" t="str">
        <f t="shared" si="7"/>
        <v/>
      </c>
    </row>
    <row r="98" spans="13:13" x14ac:dyDescent="0.3">
      <c r="M98" t="str">
        <f t="shared" si="7"/>
        <v/>
      </c>
    </row>
    <row r="99" spans="13:13" x14ac:dyDescent="0.3">
      <c r="M99" t="str">
        <f t="shared" si="7"/>
        <v/>
      </c>
    </row>
    <row r="100" spans="13:13" x14ac:dyDescent="0.3">
      <c r="M100" t="str">
        <f t="shared" si="7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6F9A-1B35-44FD-8551-79B14FD3F034}">
  <dimension ref="A1:R100"/>
  <sheetViews>
    <sheetView topLeftCell="H1" workbookViewId="0">
      <selection activeCell="O1" sqref="O1:T65"/>
    </sheetView>
  </sheetViews>
  <sheetFormatPr defaultRowHeight="14.4" x14ac:dyDescent="0.3"/>
  <cols>
    <col min="2" max="2" width="25.21875" style="1" customWidth="1"/>
    <col min="8" max="8" width="34.88671875" customWidth="1"/>
    <col min="9" max="9" width="15.5546875" bestFit="1" customWidth="1"/>
    <col min="10" max="10" width="10.33203125" bestFit="1" customWidth="1"/>
    <col min="11" max="11" width="10.33203125" customWidth="1"/>
    <col min="12" max="12" width="11.77734375" bestFit="1" customWidth="1"/>
    <col min="14" max="14" width="11.21875" bestFit="1" customWidth="1"/>
    <col min="17" max="17" width="49.88671875" bestFit="1" customWidth="1"/>
    <col min="18" max="18" width="102.77734375" bestFit="1" customWidth="1"/>
  </cols>
  <sheetData>
    <row r="1" spans="1:18" x14ac:dyDescent="0.3">
      <c r="A1" t="s">
        <v>49</v>
      </c>
      <c r="B1" s="1" t="s">
        <v>50</v>
      </c>
      <c r="C1" t="s">
        <v>74</v>
      </c>
      <c r="D1" t="s">
        <v>102</v>
      </c>
      <c r="E1" t="s">
        <v>105</v>
      </c>
      <c r="F1" t="s">
        <v>107</v>
      </c>
      <c r="G1" t="s">
        <v>110</v>
      </c>
      <c r="H1" t="s">
        <v>120</v>
      </c>
      <c r="I1" t="s">
        <v>101</v>
      </c>
      <c r="J1" t="s">
        <v>109</v>
      </c>
      <c r="K1" t="s">
        <v>117</v>
      </c>
      <c r="L1" t="s">
        <v>116</v>
      </c>
      <c r="M1" s="2" t="s">
        <v>115</v>
      </c>
      <c r="N1" t="s">
        <v>112</v>
      </c>
      <c r="O1" t="s">
        <v>170</v>
      </c>
      <c r="Q1" t="s">
        <v>100</v>
      </c>
      <c r="R1" t="s">
        <v>169</v>
      </c>
    </row>
    <row r="2" spans="1:18" x14ac:dyDescent="0.3">
      <c r="A2" t="s">
        <v>1</v>
      </c>
      <c r="B2" s="1">
        <v>5.3</v>
      </c>
      <c r="C2" t="s">
        <v>73</v>
      </c>
      <c r="D2" t="s">
        <v>103</v>
      </c>
      <c r="E2" t="s">
        <v>106</v>
      </c>
      <c r="F2" t="s">
        <v>108</v>
      </c>
      <c r="G2" t="s">
        <v>111</v>
      </c>
      <c r="H2" t="s">
        <v>214</v>
      </c>
      <c r="I2" t="str">
        <f>"'"&amp;A2&amp;"_"&amp;IF(ISNUMBER(B2),"P"&amp;B2,B2)&amp;"'"</f>
        <v>'P$1_P5.3'</v>
      </c>
      <c r="J2" t="str">
        <f t="shared" ref="J2:J9" si="0">IF(C2="R","R0","R180")</f>
        <v>R0</v>
      </c>
      <c r="K2">
        <f>IF($K1=K$1,$N$2,IF($J2="R0",$N$2,-$N$2))</f>
        <v>-1.2</v>
      </c>
      <c r="L2">
        <f>IF(L1=L$1,$N$5,L1-$N$8)</f>
        <v>3.2</v>
      </c>
      <c r="M2" t="str">
        <f>IF(K2&lt;&gt;"","("&amp;K2&amp;" "&amp;L2&amp;")","")</f>
        <v>(-1.2 3.2)</v>
      </c>
      <c r="N2">
        <v>-1.2</v>
      </c>
      <c r="O2">
        <v>0.3</v>
      </c>
      <c r="Q2" t="str">
        <f>"pin "&amp;I2&amp;$M$1&amp;D2&amp;$M$1&amp;E2&amp;$M$1&amp;F2&amp;$M$1&amp;J2&amp;$M$1&amp;G2&amp;$M$1&amp;M2&amp;";"</f>
        <v>pin 'P$1_P5.3' io None middle R0 pin (-1.2 3.2);</v>
      </c>
      <c r="R2" t="str">
        <f>"CHANGE LAYER 97; CHANGE ALIGN LEFT CENTER; CHANGE SIZE 0.032; CHANGE RATIO 10; TEXT "&amp;H2&amp;" "&amp;J2&amp;" ("&amp;IF(J2="R0",K2+$O$2,K2-$O$2)&amp;" "&amp;L2&amp;");"</f>
        <v>CHANGE LAYER 97; CHANGE ALIGN LEFT CENTER; CHANGE SIZE 0.032; CHANGE RATIO 10; TEXT P5.3/TxD4_2 R0 (-0.9 3.2);</v>
      </c>
    </row>
    <row r="3" spans="1:18" x14ac:dyDescent="0.3">
      <c r="A3" t="s">
        <v>2</v>
      </c>
      <c r="B3" s="1">
        <v>0.5</v>
      </c>
      <c r="C3" t="s">
        <v>73</v>
      </c>
      <c r="D3" t="s">
        <v>103</v>
      </c>
      <c r="E3" t="s">
        <v>106</v>
      </c>
      <c r="F3" t="s">
        <v>108</v>
      </c>
      <c r="G3" t="s">
        <v>111</v>
      </c>
      <c r="H3" t="s">
        <v>215</v>
      </c>
      <c r="I3" t="str">
        <f t="shared" ref="I3:I9" si="1">"'"&amp;A3&amp;"_"&amp;IF(ISNUMBER(B3),"P"&amp;B3,B3)&amp;"'"</f>
        <v>'P$2_P0.5'</v>
      </c>
      <c r="J3" t="str">
        <f t="shared" si="0"/>
        <v>R0</v>
      </c>
      <c r="K3">
        <f>IF($K2=K$1,$N$2,IF($J3="R0",$N$2,-$N$2))</f>
        <v>-1.2</v>
      </c>
      <c r="L3">
        <f>ROUND(IF(L2=$M$1,$N$5,IF(AND($C3="R",C2="R"),L2-$N$8,IF(AND($C3="L",$C2="L"),$L2+$N$8,$L2))),1)</f>
        <v>3</v>
      </c>
      <c r="M3" t="str">
        <f t="shared" ref="M3:M66" si="2">IF(K3&lt;&gt;"","("&amp;K3&amp;" "&amp;L3&amp;")","")</f>
        <v>(-1.2 3)</v>
      </c>
      <c r="Q3" t="str">
        <f t="shared" ref="Q3:Q9" si="3">"pin "&amp;I3&amp;$M$1&amp;D3&amp;$M$1&amp;E3&amp;$M$1&amp;F3&amp;$M$1&amp;J3&amp;$M$1&amp;G3&amp;$M$1&amp;M3&amp;";"</f>
        <v>pin 'P$2_P0.5' io None middle R0 pin (-1.2 3);</v>
      </c>
      <c r="R3" t="str">
        <f t="shared" ref="R3:R9" si="4">"CHANGE LAYER 97; CHANGE ALIGN LEFT CENTER; CHANGE SIZE 0.032; CHANGE RATIO 10; TEXT "&amp;H3&amp;" "&amp;J3&amp;" ("&amp;IF(J3="R0",K3+$O$2,K3-$O$2)&amp;" "&amp;L3&amp;");"</f>
        <v>CHANGE LAYER 97; CHANGE ALIGN LEFT CENTER; CHANGE SIZE 0.032; CHANGE RATIO 10; TEXT P0.5/T3CLKO/ADC13/AD5 R0 (-0.9 3);</v>
      </c>
    </row>
    <row r="4" spans="1:18" x14ac:dyDescent="0.3">
      <c r="A4" t="s">
        <v>3</v>
      </c>
      <c r="B4" s="1" t="s">
        <v>51</v>
      </c>
      <c r="C4" t="s">
        <v>73</v>
      </c>
      <c r="D4" t="s">
        <v>103</v>
      </c>
      <c r="E4" t="s">
        <v>106</v>
      </c>
      <c r="F4" t="s">
        <v>108</v>
      </c>
      <c r="G4" t="s">
        <v>111</v>
      </c>
      <c r="H4" t="s">
        <v>216</v>
      </c>
      <c r="I4" t="str">
        <f t="shared" si="1"/>
        <v>'P$3_0.6'</v>
      </c>
      <c r="J4" t="str">
        <f t="shared" si="0"/>
        <v>R0</v>
      </c>
      <c r="K4">
        <f t="shared" ref="K4:K9" si="5">IF($K3=K$1,$N$2,IF($J4="R0",$N$2,-$N$2))</f>
        <v>-1.2</v>
      </c>
      <c r="L4">
        <f t="shared" ref="L4:L9" si="6">ROUND(IF(L3=$M$1,$N$5,IF(AND($C4="R",C3="R"),L3-$N$8,IF(AND($C4="L",$C3="L"),$L3+$N$8,$L3))),1)</f>
        <v>2.8</v>
      </c>
      <c r="M4" t="str">
        <f t="shared" si="2"/>
        <v>(-1.2 2.8)</v>
      </c>
      <c r="N4" t="s">
        <v>113</v>
      </c>
      <c r="Q4" t="str">
        <f t="shared" si="3"/>
        <v>pin 'P$3_0.6' io None middle R0 pin (-1.2 2.8);</v>
      </c>
      <c r="R4" t="str">
        <f t="shared" si="4"/>
        <v>CHANGE LAYER 97; CHANGE ALIGN LEFT CENTER; CHANGE SIZE 0.032; CHANGE RATIO 10; TEXT P0.6/ADC14/AD6/PWMETI2_2/T4 R0 (-0.9 2.8);</v>
      </c>
    </row>
    <row r="5" spans="1:18" x14ac:dyDescent="0.3">
      <c r="A5" t="s">
        <v>4</v>
      </c>
      <c r="B5" s="1" t="s">
        <v>52</v>
      </c>
      <c r="C5" t="s">
        <v>73</v>
      </c>
      <c r="D5" t="s">
        <v>103</v>
      </c>
      <c r="E5" t="s">
        <v>106</v>
      </c>
      <c r="F5" t="s">
        <v>108</v>
      </c>
      <c r="G5" t="s">
        <v>111</v>
      </c>
      <c r="H5" t="s">
        <v>217</v>
      </c>
      <c r="I5" t="str">
        <f t="shared" si="1"/>
        <v>'P$4_0.7'</v>
      </c>
      <c r="J5" t="str">
        <f t="shared" si="0"/>
        <v>R0</v>
      </c>
      <c r="K5">
        <f t="shared" si="5"/>
        <v>-1.2</v>
      </c>
      <c r="L5">
        <f t="shared" si="6"/>
        <v>2.6</v>
      </c>
      <c r="M5" t="str">
        <f t="shared" si="2"/>
        <v>(-1.2 2.6)</v>
      </c>
      <c r="N5">
        <f>COUNTIF($C$2:$C$700,"R") * N8/2</f>
        <v>3.2</v>
      </c>
      <c r="Q5" t="str">
        <f t="shared" si="3"/>
        <v>pin 'P$4_0.7' io None middle R0 pin (-1.2 2.6);</v>
      </c>
      <c r="R5" t="str">
        <f t="shared" si="4"/>
        <v>CHANGE LAYER 97; CHANGE ALIGN LEFT CENTER; CHANGE SIZE 0.032; CHANGE RATIO 10; TEXT P0.7/T4CLKO/AD7 R0 (-0.9 2.6);</v>
      </c>
    </row>
    <row r="6" spans="1:18" x14ac:dyDescent="0.3">
      <c r="A6" t="s">
        <v>5</v>
      </c>
      <c r="B6" s="1" t="s">
        <v>171</v>
      </c>
      <c r="C6" t="s">
        <v>73</v>
      </c>
      <c r="D6" t="s">
        <v>103</v>
      </c>
      <c r="E6" t="s">
        <v>106</v>
      </c>
      <c r="F6" t="s">
        <v>108</v>
      </c>
      <c r="G6" t="s">
        <v>111</v>
      </c>
      <c r="H6" t="s">
        <v>220</v>
      </c>
      <c r="I6" t="str">
        <f t="shared" si="1"/>
        <v>'P$5_6.0'</v>
      </c>
      <c r="J6" t="str">
        <f t="shared" si="0"/>
        <v>R0</v>
      </c>
      <c r="K6">
        <f t="shared" si="5"/>
        <v>-1.2</v>
      </c>
      <c r="L6">
        <f t="shared" si="6"/>
        <v>2.4</v>
      </c>
      <c r="M6" t="str">
        <f t="shared" si="2"/>
        <v>(-1.2 2.4)</v>
      </c>
      <c r="Q6" t="str">
        <f t="shared" si="3"/>
        <v>pin 'P$5_6.0' io None middle R0 pin (-1.2 2.4);</v>
      </c>
      <c r="R6" t="str">
        <f t="shared" si="4"/>
        <v>CHANGE LAYER 97; CHANGE ALIGN LEFT CENTER; CHANGE SIZE 0.032; CHANGE RATIO 10; TEXT P6.0/PWM1P_3 R0 (-0.9 2.4);</v>
      </c>
    </row>
    <row r="7" spans="1:18" x14ac:dyDescent="0.3">
      <c r="A7" t="s">
        <v>6</v>
      </c>
      <c r="B7" s="1" t="s">
        <v>172</v>
      </c>
      <c r="C7" t="s">
        <v>73</v>
      </c>
      <c r="D7" t="s">
        <v>103</v>
      </c>
      <c r="E7" t="s">
        <v>106</v>
      </c>
      <c r="F7" t="s">
        <v>108</v>
      </c>
      <c r="G7" t="s">
        <v>111</v>
      </c>
      <c r="H7" t="s">
        <v>221</v>
      </c>
      <c r="I7" t="str">
        <f t="shared" si="1"/>
        <v>'P$6_6.1'</v>
      </c>
      <c r="J7" t="str">
        <f t="shared" si="0"/>
        <v>R0</v>
      </c>
      <c r="K7">
        <f t="shared" si="5"/>
        <v>-1.2</v>
      </c>
      <c r="L7">
        <f t="shared" si="6"/>
        <v>2.2000000000000002</v>
      </c>
      <c r="M7" t="str">
        <f t="shared" si="2"/>
        <v>(-1.2 2.2)</v>
      </c>
      <c r="N7" t="s">
        <v>114</v>
      </c>
      <c r="Q7" t="str">
        <f t="shared" si="3"/>
        <v>pin 'P$6_6.1' io None middle R0 pin (-1.2 2.2);</v>
      </c>
      <c r="R7" t="str">
        <f t="shared" si="4"/>
        <v>CHANGE LAYER 97; CHANGE ALIGN LEFT CENTER; CHANGE SIZE 0.032; CHANGE RATIO 10; TEXT P6.1/PWM1N_3 R0 (-0.9 2.2);</v>
      </c>
    </row>
    <row r="8" spans="1:18" x14ac:dyDescent="0.3">
      <c r="A8" t="s">
        <v>7</v>
      </c>
      <c r="B8" s="1" t="s">
        <v>173</v>
      </c>
      <c r="C8" t="s">
        <v>73</v>
      </c>
      <c r="D8" t="s">
        <v>103</v>
      </c>
      <c r="E8" t="s">
        <v>106</v>
      </c>
      <c r="F8" t="s">
        <v>108</v>
      </c>
      <c r="G8" t="s">
        <v>111</v>
      </c>
      <c r="H8" t="s">
        <v>222</v>
      </c>
      <c r="I8" t="str">
        <f t="shared" si="1"/>
        <v>'P$7_6.2'</v>
      </c>
      <c r="J8" t="str">
        <f t="shared" si="0"/>
        <v>R0</v>
      </c>
      <c r="K8">
        <f t="shared" si="5"/>
        <v>-1.2</v>
      </c>
      <c r="L8">
        <f t="shared" si="6"/>
        <v>2</v>
      </c>
      <c r="M8" t="str">
        <f t="shared" si="2"/>
        <v>(-1.2 2)</v>
      </c>
      <c r="N8">
        <v>0.2</v>
      </c>
      <c r="Q8" t="str">
        <f t="shared" si="3"/>
        <v>pin 'P$7_6.2' io None middle R0 pin (-1.2 2);</v>
      </c>
      <c r="R8" t="str">
        <f t="shared" si="4"/>
        <v>CHANGE LAYER 97; CHANGE ALIGN LEFT CENTER; CHANGE SIZE 0.032; CHANGE RATIO 10; TEXT P6.2/PWM2P_3 R0 (-0.9 2);</v>
      </c>
    </row>
    <row r="9" spans="1:18" x14ac:dyDescent="0.3">
      <c r="A9" t="s">
        <v>8</v>
      </c>
      <c r="B9" s="1" t="s">
        <v>174</v>
      </c>
      <c r="C9" t="s">
        <v>73</v>
      </c>
      <c r="D9" t="s">
        <v>103</v>
      </c>
      <c r="E9" t="s">
        <v>106</v>
      </c>
      <c r="F9" t="s">
        <v>108</v>
      </c>
      <c r="G9" t="s">
        <v>111</v>
      </c>
      <c r="H9" t="s">
        <v>223</v>
      </c>
      <c r="I9" t="str">
        <f t="shared" si="1"/>
        <v>'P$8_6.3'</v>
      </c>
      <c r="J9" t="str">
        <f t="shared" si="0"/>
        <v>R0</v>
      </c>
      <c r="K9">
        <f t="shared" si="5"/>
        <v>-1.2</v>
      </c>
      <c r="L9">
        <f t="shared" si="6"/>
        <v>1.8</v>
      </c>
      <c r="M9" t="str">
        <f t="shared" si="2"/>
        <v>(-1.2 1.8)</v>
      </c>
      <c r="Q9" t="str">
        <f t="shared" si="3"/>
        <v>pin 'P$8_6.3' io None middle R0 pin (-1.2 1.8);</v>
      </c>
      <c r="R9" t="str">
        <f t="shared" si="4"/>
        <v>CHANGE LAYER 97; CHANGE ALIGN LEFT CENTER; CHANGE SIZE 0.032; CHANGE RATIO 10; TEXT P6.3/PWM2N_3 R0 (-0.9 1.8);</v>
      </c>
    </row>
    <row r="10" spans="1:18" x14ac:dyDescent="0.3">
      <c r="A10" t="s">
        <v>9</v>
      </c>
      <c r="B10" s="1" t="s">
        <v>53</v>
      </c>
      <c r="C10" t="s">
        <v>73</v>
      </c>
      <c r="D10" t="s">
        <v>103</v>
      </c>
      <c r="E10" t="s">
        <v>106</v>
      </c>
      <c r="F10" t="s">
        <v>108</v>
      </c>
      <c r="G10" t="s">
        <v>111</v>
      </c>
      <c r="H10" t="s">
        <v>218</v>
      </c>
      <c r="I10" t="str">
        <f t="shared" ref="I10:I27" si="7">"'"&amp;A10&amp;"_"&amp;IF(ISNUMBER(B10),"P"&amp;B10,B10)&amp;"'"</f>
        <v>'P$9_1.0'</v>
      </c>
      <c r="J10" t="str">
        <f t="shared" ref="J10:J27" si="8">IF(C10="R","R0","R180")</f>
        <v>R0</v>
      </c>
      <c r="K10">
        <f t="shared" ref="K10:K27" si="9">IF($K9=K$1,$N$2,IF($J10="R0",$N$2,-$N$2))</f>
        <v>-1.2</v>
      </c>
      <c r="L10">
        <f t="shared" ref="L10:L27" si="10">ROUND(IF(L9=$M$1,$N$5,IF(AND($C10="R",C9="R"),L9-$N$8,IF(AND($C10="L",$C9="L"),$L9+$N$8,$L9))),1)</f>
        <v>1.6</v>
      </c>
      <c r="M10" t="str">
        <f t="shared" ref="M10:M27" si="11">IF(K10&lt;&gt;"","("&amp;K10&amp;" "&amp;L10&amp;")","")</f>
        <v>(-1.2 1.6)</v>
      </c>
      <c r="Q10" t="str">
        <f t="shared" ref="Q10:Q27" si="12">"pin "&amp;I10&amp;$M$1&amp;D10&amp;$M$1&amp;E10&amp;$M$1&amp;F10&amp;$M$1&amp;J10&amp;$M$1&amp;G10&amp;$M$1&amp;M10&amp;";"</f>
        <v>pin 'P$9_1.0' io None middle R0 pin (-1.2 1.6);</v>
      </c>
      <c r="R10" t="str">
        <f t="shared" ref="R10:R27" si="13">"CHANGE LAYER 97; CHANGE ALIGN LEFT CENTER; CHANGE SIZE 0.032; CHANGE RATIO 10; TEXT "&amp;H10&amp;" "&amp;J10&amp;" ("&amp;IF(J10="R0",K10+$O$2,K10-$O$2)&amp;" "&amp;L10&amp;");"</f>
        <v>CHANGE LAYER 97; CHANGE ALIGN LEFT CENTER; CHANGE SIZE 0.032; CHANGE RATIO 10; TEXT P1.0/RxD2/PWM1P/ADC0 R0 (-0.9 1.6);</v>
      </c>
    </row>
    <row r="11" spans="1:18" x14ac:dyDescent="0.3">
      <c r="A11" t="s">
        <v>10</v>
      </c>
      <c r="B11" s="1" t="s">
        <v>54</v>
      </c>
      <c r="C11" t="s">
        <v>73</v>
      </c>
      <c r="D11" t="s">
        <v>103</v>
      </c>
      <c r="E11" t="s">
        <v>106</v>
      </c>
      <c r="F11" t="s">
        <v>108</v>
      </c>
      <c r="G11" t="s">
        <v>111</v>
      </c>
      <c r="H11" t="s">
        <v>219</v>
      </c>
      <c r="I11" t="str">
        <f t="shared" si="7"/>
        <v>'P$10_1.1'</v>
      </c>
      <c r="J11" t="str">
        <f t="shared" si="8"/>
        <v>R0</v>
      </c>
      <c r="K11">
        <f t="shared" si="9"/>
        <v>-1.2</v>
      </c>
      <c r="L11">
        <f t="shared" si="10"/>
        <v>1.4</v>
      </c>
      <c r="M11" t="str">
        <f t="shared" si="11"/>
        <v>(-1.2 1.4)</v>
      </c>
      <c r="N11" t="s">
        <v>114</v>
      </c>
      <c r="Q11" t="str">
        <f t="shared" si="12"/>
        <v>pin 'P$10_1.1' io None middle R0 pin (-1.2 1.4);</v>
      </c>
      <c r="R11" t="str">
        <f t="shared" si="13"/>
        <v>CHANGE LAYER 97; CHANGE ALIGN LEFT CENTER; CHANGE SIZE 0.032; CHANGE RATIO 10; TEXT P1.1/TxD2/PWM1N/ADC1 R0 (-0.9 1.4);</v>
      </c>
    </row>
    <row r="12" spans="1:18" x14ac:dyDescent="0.3">
      <c r="A12" t="s">
        <v>11</v>
      </c>
      <c r="B12" s="1" t="s">
        <v>55</v>
      </c>
      <c r="C12" t="s">
        <v>73</v>
      </c>
      <c r="D12" t="s">
        <v>103</v>
      </c>
      <c r="E12" t="s">
        <v>106</v>
      </c>
      <c r="F12" t="s">
        <v>108</v>
      </c>
      <c r="G12" t="s">
        <v>111</v>
      </c>
      <c r="H12" t="s">
        <v>224</v>
      </c>
      <c r="I12" t="str">
        <f t="shared" si="7"/>
        <v>'P$11_4.7'</v>
      </c>
      <c r="J12" t="str">
        <f t="shared" si="8"/>
        <v>R0</v>
      </c>
      <c r="K12">
        <f t="shared" si="9"/>
        <v>-1.2</v>
      </c>
      <c r="L12">
        <f t="shared" si="10"/>
        <v>1.2</v>
      </c>
      <c r="M12" t="str">
        <f t="shared" si="11"/>
        <v>(-1.2 1.2)</v>
      </c>
      <c r="N12">
        <v>0.2</v>
      </c>
      <c r="Q12" t="str">
        <f t="shared" si="12"/>
        <v>pin 'P$11_4.7' io None middle R0 pin (-1.2 1.2);</v>
      </c>
      <c r="R12" t="str">
        <f t="shared" si="13"/>
        <v>CHANGE LAYER 97; CHANGE ALIGN LEFT CENTER; CHANGE SIZE 0.032; CHANGE RATIO 10; TEXT P4.7/TxD2_2 R0 (-0.9 1.2);</v>
      </c>
    </row>
    <row r="13" spans="1:18" x14ac:dyDescent="0.3">
      <c r="A13" t="s">
        <v>12</v>
      </c>
      <c r="B13" s="1" t="s">
        <v>56</v>
      </c>
      <c r="C13" t="s">
        <v>73</v>
      </c>
      <c r="D13" t="s">
        <v>103</v>
      </c>
      <c r="E13" t="s">
        <v>106</v>
      </c>
      <c r="F13" t="s">
        <v>108</v>
      </c>
      <c r="G13" t="s">
        <v>111</v>
      </c>
      <c r="H13" t="s">
        <v>229</v>
      </c>
      <c r="I13" t="str">
        <f t="shared" si="7"/>
        <v>'P$12_1.4'</v>
      </c>
      <c r="J13" t="str">
        <f t="shared" si="8"/>
        <v>R0</v>
      </c>
      <c r="K13">
        <f t="shared" si="9"/>
        <v>-1.2</v>
      </c>
      <c r="L13">
        <f t="shared" si="10"/>
        <v>1</v>
      </c>
      <c r="M13" t="str">
        <f t="shared" si="11"/>
        <v>(-1.2 1)</v>
      </c>
      <c r="Q13" t="str">
        <f t="shared" si="12"/>
        <v>pin 'P$12_1.4' io None middle R0 pin (-1.2 1);</v>
      </c>
      <c r="R13" t="str">
        <f t="shared" si="13"/>
        <v>CHANGE LAYER 97; CHANGE ALIGN LEFT CENTER; CHANGE SIZE 0.032; CHANGE RATIO 10; TEXT P1.4/SDA/MISO/PWM3P/ADC4 R0 (-0.9 1);</v>
      </c>
    </row>
    <row r="14" spans="1:18" x14ac:dyDescent="0.3">
      <c r="A14" t="s">
        <v>13</v>
      </c>
      <c r="B14" s="1" t="s">
        <v>57</v>
      </c>
      <c r="C14" t="s">
        <v>73</v>
      </c>
      <c r="D14" t="s">
        <v>103</v>
      </c>
      <c r="E14" t="s">
        <v>106</v>
      </c>
      <c r="F14" t="s">
        <v>108</v>
      </c>
      <c r="G14" t="s">
        <v>111</v>
      </c>
      <c r="H14" t="s">
        <v>230</v>
      </c>
      <c r="I14" t="str">
        <f t="shared" si="7"/>
        <v>'P$13_1.5'</v>
      </c>
      <c r="J14" t="str">
        <f t="shared" si="8"/>
        <v>R0</v>
      </c>
      <c r="K14">
        <f t="shared" si="9"/>
        <v>-1.2</v>
      </c>
      <c r="L14">
        <f t="shared" si="10"/>
        <v>0.8</v>
      </c>
      <c r="M14" t="str">
        <f t="shared" si="11"/>
        <v>(-1.2 0.8)</v>
      </c>
      <c r="Q14" t="str">
        <f t="shared" si="12"/>
        <v>pin 'P$13_1.5' io None middle R0 pin (-1.2 0.8);</v>
      </c>
      <c r="R14" t="str">
        <f t="shared" si="13"/>
        <v>CHANGE LAYER 97; CHANGE ALIGN LEFT CENTER; CHANGE SIZE 0.032; CHANGE RATIO 10; TEXT P1.5/SCL/SCLK/PWM3N/ADC5 R0 (-0.9 0.8);</v>
      </c>
    </row>
    <row r="15" spans="1:18" x14ac:dyDescent="0.3">
      <c r="A15" t="s">
        <v>14</v>
      </c>
      <c r="B15" s="1" t="s">
        <v>58</v>
      </c>
      <c r="C15" t="s">
        <v>73</v>
      </c>
      <c r="D15" t="s">
        <v>103</v>
      </c>
      <c r="E15" t="s">
        <v>106</v>
      </c>
      <c r="F15" t="s">
        <v>108</v>
      </c>
      <c r="G15" t="s">
        <v>111</v>
      </c>
      <c r="H15" t="s">
        <v>231</v>
      </c>
      <c r="I15" t="str">
        <f t="shared" si="7"/>
        <v>'P$14_1.6'</v>
      </c>
      <c r="J15" t="str">
        <f t="shared" si="8"/>
        <v>R0</v>
      </c>
      <c r="K15">
        <f t="shared" si="9"/>
        <v>-1.2</v>
      </c>
      <c r="L15">
        <f t="shared" si="10"/>
        <v>0.6</v>
      </c>
      <c r="M15" t="str">
        <f t="shared" si="11"/>
        <v>(-1.2 0.6)</v>
      </c>
      <c r="Q15" t="str">
        <f t="shared" si="12"/>
        <v>pin 'P$14_1.6' io None middle R0 pin (-1.2 0.6);</v>
      </c>
      <c r="R15" t="str">
        <f t="shared" si="13"/>
        <v>CHANGE LAYER 97; CHANGE ALIGN LEFT CENTER; CHANGE SIZE 0.032; CHANGE RATIO 10; TEXT P1.6/XTALO/MCLKO_2/RxD_3/PWM4P/ADC6 R0 (-0.9 0.6);</v>
      </c>
    </row>
    <row r="16" spans="1:18" x14ac:dyDescent="0.3">
      <c r="A16" t="s">
        <v>15</v>
      </c>
      <c r="B16" s="1" t="s">
        <v>59</v>
      </c>
      <c r="C16" t="s">
        <v>73</v>
      </c>
      <c r="D16" t="s">
        <v>103</v>
      </c>
      <c r="E16" t="s">
        <v>106</v>
      </c>
      <c r="F16" t="s">
        <v>108</v>
      </c>
      <c r="G16" t="s">
        <v>111</v>
      </c>
      <c r="H16" t="s">
        <v>232</v>
      </c>
      <c r="I16" t="str">
        <f t="shared" si="7"/>
        <v>'P$15_1.7'</v>
      </c>
      <c r="J16" t="str">
        <f t="shared" si="8"/>
        <v>R0</v>
      </c>
      <c r="K16">
        <f t="shared" si="9"/>
        <v>-1.2</v>
      </c>
      <c r="L16">
        <f t="shared" si="10"/>
        <v>0.4</v>
      </c>
      <c r="M16" t="str">
        <f t="shared" si="11"/>
        <v>(-1.2 0.4)</v>
      </c>
      <c r="Q16" t="str">
        <f t="shared" si="12"/>
        <v>pin 'P$15_1.7' io None middle R0 pin (-1.2 0.4);</v>
      </c>
      <c r="R16" t="str">
        <f t="shared" si="13"/>
        <v>CHANGE LAYER 97; CHANGE ALIGN LEFT CENTER; CHANGE SIZE 0.032; CHANGE RATIO 10; TEXT P1.7/XTALI/PWM5_2/TxD_3/PWM4N/ADC7 R0 (-0.9 0.4);</v>
      </c>
    </row>
    <row r="17" spans="1:18" x14ac:dyDescent="0.3">
      <c r="A17" t="s">
        <v>16</v>
      </c>
      <c r="B17" s="1" t="s">
        <v>60</v>
      </c>
      <c r="C17" t="s">
        <v>73</v>
      </c>
      <c r="D17" t="s">
        <v>103</v>
      </c>
      <c r="E17" t="s">
        <v>106</v>
      </c>
      <c r="F17" t="s">
        <v>108</v>
      </c>
      <c r="G17" t="s">
        <v>111</v>
      </c>
      <c r="H17" t="s">
        <v>233</v>
      </c>
      <c r="I17" t="str">
        <f t="shared" si="7"/>
        <v>'P$16_1.3'</v>
      </c>
      <c r="J17" t="str">
        <f t="shared" si="8"/>
        <v>R0</v>
      </c>
      <c r="K17">
        <f t="shared" si="9"/>
        <v>-1.2</v>
      </c>
      <c r="L17">
        <f t="shared" si="10"/>
        <v>0.2</v>
      </c>
      <c r="M17" t="str">
        <f t="shared" si="11"/>
        <v>(-1.2 0.2)</v>
      </c>
      <c r="Q17" t="str">
        <f t="shared" si="12"/>
        <v>pin 'P$16_1.3' io None middle R0 pin (-1.2 0.2);</v>
      </c>
      <c r="R17" t="str">
        <f t="shared" si="13"/>
        <v>CHANGE LAYER 97; CHANGE ALIGN LEFT CENTER; CHANGE SIZE 0.032; CHANGE RATIO 10; TEXT P1.3/T2CLKO/MOSI/PWM2N/ADC3 R0 (-0.9 0.2);</v>
      </c>
    </row>
    <row r="18" spans="1:18" x14ac:dyDescent="0.3">
      <c r="A18" t="s">
        <v>17</v>
      </c>
      <c r="B18" s="1" t="s">
        <v>61</v>
      </c>
      <c r="C18" t="s">
        <v>73</v>
      </c>
      <c r="D18" t="s">
        <v>103</v>
      </c>
      <c r="E18" t="s">
        <v>106</v>
      </c>
      <c r="F18" t="s">
        <v>108</v>
      </c>
      <c r="G18" t="s">
        <v>111</v>
      </c>
      <c r="H18" t="s">
        <v>133</v>
      </c>
      <c r="I18" t="str">
        <f t="shared" si="7"/>
        <v>'P$17_UCAP'</v>
      </c>
      <c r="J18" t="str">
        <f t="shared" si="8"/>
        <v>R0</v>
      </c>
      <c r="K18">
        <f t="shared" si="9"/>
        <v>-1.2</v>
      </c>
      <c r="L18">
        <f t="shared" si="10"/>
        <v>0</v>
      </c>
      <c r="M18" t="str">
        <f t="shared" si="11"/>
        <v>(-1.2 0)</v>
      </c>
      <c r="Q18" t="str">
        <f t="shared" si="12"/>
        <v>pin 'P$17_UCAP' io None middle R0 pin (-1.2 0);</v>
      </c>
      <c r="R18" t="str">
        <f t="shared" si="13"/>
        <v>CHANGE LAYER 97; CHANGE ALIGN LEFT CENTER; CHANGE SIZE 0.032; CHANGE RATIO 10; TEXT UCap R0 (-0.9 0);</v>
      </c>
    </row>
    <row r="19" spans="1:18" x14ac:dyDescent="0.3">
      <c r="A19" t="s">
        <v>18</v>
      </c>
      <c r="B19" s="1" t="s">
        <v>62</v>
      </c>
      <c r="C19" t="s">
        <v>73</v>
      </c>
      <c r="D19" t="s">
        <v>103</v>
      </c>
      <c r="E19" t="s">
        <v>106</v>
      </c>
      <c r="F19" t="s">
        <v>108</v>
      </c>
      <c r="G19" t="s">
        <v>111</v>
      </c>
      <c r="H19" t="s">
        <v>134</v>
      </c>
      <c r="I19" t="str">
        <f t="shared" si="7"/>
        <v>'P$18_5.4'</v>
      </c>
      <c r="J19" t="str">
        <f t="shared" si="8"/>
        <v>R0</v>
      </c>
      <c r="K19">
        <f t="shared" si="9"/>
        <v>-1.2</v>
      </c>
      <c r="L19">
        <f t="shared" si="10"/>
        <v>-0.2</v>
      </c>
      <c r="M19" t="str">
        <f t="shared" si="11"/>
        <v>(-1.2 -0.2)</v>
      </c>
      <c r="Q19" t="str">
        <f t="shared" si="12"/>
        <v>pin 'P$18_5.4' io None middle R0 pin (-1.2 -0.2);</v>
      </c>
      <c r="R19" t="str">
        <f t="shared" si="13"/>
        <v>CHANGE LAYER 97; CHANGE ALIGN LEFT CENTER; CHANGE SIZE 0.032; CHANGE RATIO 10; TEXT P5.4/NRST/MCLKO/SS/SS_3/PWM2P/PWM6_2/ADC2/T2 R0 (-0.9 -0.2);</v>
      </c>
    </row>
    <row r="20" spans="1:18" x14ac:dyDescent="0.3">
      <c r="A20" t="s">
        <v>19</v>
      </c>
      <c r="B20" s="1" t="s">
        <v>63</v>
      </c>
      <c r="C20" t="s">
        <v>73</v>
      </c>
      <c r="D20" t="s">
        <v>104</v>
      </c>
      <c r="E20" t="s">
        <v>106</v>
      </c>
      <c r="F20" t="s">
        <v>108</v>
      </c>
      <c r="G20" t="s">
        <v>111</v>
      </c>
      <c r="H20" t="s">
        <v>135</v>
      </c>
      <c r="I20" t="str">
        <f t="shared" si="7"/>
        <v>'P$19_VCC/AVCC'</v>
      </c>
      <c r="J20" t="str">
        <f t="shared" si="8"/>
        <v>R0</v>
      </c>
      <c r="K20">
        <f t="shared" si="9"/>
        <v>-1.2</v>
      </c>
      <c r="L20">
        <f t="shared" si="10"/>
        <v>-0.4</v>
      </c>
      <c r="M20" t="str">
        <f t="shared" si="11"/>
        <v>(-1.2 -0.4)</v>
      </c>
      <c r="Q20" t="str">
        <f t="shared" si="12"/>
        <v>pin 'P$19_VCC/AVCC' pwr None middle R0 pin (-1.2 -0.4);</v>
      </c>
      <c r="R20" t="str">
        <f t="shared" si="13"/>
        <v>CHANGE LAYER 97; CHANGE ALIGN LEFT CENTER; CHANGE SIZE 0.032; CHANGE RATIO 10; TEXT Vcc/AVcc R0 (-0.9 -0.4);</v>
      </c>
    </row>
    <row r="21" spans="1:18" x14ac:dyDescent="0.3">
      <c r="A21" t="s">
        <v>20</v>
      </c>
      <c r="B21" s="1" t="s">
        <v>64</v>
      </c>
      <c r="C21" t="s">
        <v>73</v>
      </c>
      <c r="D21" t="s">
        <v>104</v>
      </c>
      <c r="E21" t="s">
        <v>106</v>
      </c>
      <c r="F21" t="s">
        <v>108</v>
      </c>
      <c r="G21" t="s">
        <v>111</v>
      </c>
      <c r="H21" t="s">
        <v>136</v>
      </c>
      <c r="I21" t="str">
        <f t="shared" si="7"/>
        <v>'P$20_ADC_VREF+'</v>
      </c>
      <c r="J21" t="str">
        <f t="shared" si="8"/>
        <v>R0</v>
      </c>
      <c r="K21">
        <f t="shared" si="9"/>
        <v>-1.2</v>
      </c>
      <c r="L21">
        <f t="shared" si="10"/>
        <v>-0.6</v>
      </c>
      <c r="M21" t="str">
        <f t="shared" si="11"/>
        <v>(-1.2 -0.6)</v>
      </c>
      <c r="Q21" t="str">
        <f t="shared" si="12"/>
        <v>pin 'P$20_ADC_VREF+' pwr None middle R0 pin (-1.2 -0.6);</v>
      </c>
      <c r="R21" t="str">
        <f t="shared" si="13"/>
        <v>CHANGE LAYER 97; CHANGE ALIGN LEFT CENTER; CHANGE SIZE 0.032; CHANGE RATIO 10; TEXT ADC_VRef+ R0 (-0.9 -0.6);</v>
      </c>
    </row>
    <row r="22" spans="1:18" x14ac:dyDescent="0.3">
      <c r="A22" t="s">
        <v>21</v>
      </c>
      <c r="B22" s="1" t="s">
        <v>65</v>
      </c>
      <c r="C22" t="s">
        <v>73</v>
      </c>
      <c r="D22" t="s">
        <v>118</v>
      </c>
      <c r="E22" t="s">
        <v>106</v>
      </c>
      <c r="F22" t="s">
        <v>108</v>
      </c>
      <c r="G22" t="s">
        <v>111</v>
      </c>
      <c r="H22" t="s">
        <v>137</v>
      </c>
      <c r="I22" t="str">
        <f t="shared" si="7"/>
        <v>'P$21_GND/AGND'</v>
      </c>
      <c r="J22" t="str">
        <f t="shared" si="8"/>
        <v>R0</v>
      </c>
      <c r="K22">
        <f t="shared" si="9"/>
        <v>-1.2</v>
      </c>
      <c r="L22">
        <f t="shared" si="10"/>
        <v>-0.8</v>
      </c>
      <c r="M22" t="str">
        <f t="shared" si="11"/>
        <v>(-1.2 -0.8)</v>
      </c>
      <c r="Q22" t="str">
        <f t="shared" si="12"/>
        <v>pin 'P$21_GND/AGND' sup None middle R0 pin (-1.2 -0.8);</v>
      </c>
      <c r="R22" t="str">
        <f t="shared" si="13"/>
        <v>CHANGE LAYER 97; CHANGE ALIGN LEFT CENTER; CHANGE SIZE 0.032; CHANGE RATIO 10; TEXT Gnd/AGnd R0 (-0.9 -0.8);</v>
      </c>
    </row>
    <row r="23" spans="1:18" x14ac:dyDescent="0.3">
      <c r="A23" t="s">
        <v>22</v>
      </c>
      <c r="B23" s="1" t="s">
        <v>66</v>
      </c>
      <c r="C23" t="s">
        <v>73</v>
      </c>
      <c r="D23" t="s">
        <v>103</v>
      </c>
      <c r="E23" t="s">
        <v>106</v>
      </c>
      <c r="F23" t="s">
        <v>108</v>
      </c>
      <c r="G23" t="s">
        <v>111</v>
      </c>
      <c r="H23" t="s">
        <v>138</v>
      </c>
      <c r="I23" t="str">
        <f t="shared" si="7"/>
        <v>'P$22_4.0'</v>
      </c>
      <c r="J23" t="str">
        <f t="shared" si="8"/>
        <v>R0</v>
      </c>
      <c r="K23">
        <f t="shared" si="9"/>
        <v>-1.2</v>
      </c>
      <c r="L23">
        <f t="shared" si="10"/>
        <v>-1</v>
      </c>
      <c r="M23" t="str">
        <f t="shared" si="11"/>
        <v>(-1.2 -1)</v>
      </c>
      <c r="Q23" t="str">
        <f t="shared" si="12"/>
        <v>pin 'P$22_4.0' io None middle R0 pin (-1.2 -1);</v>
      </c>
      <c r="R23" t="str">
        <f t="shared" si="13"/>
        <v>CHANGE LAYER 97; CHANGE ALIGN LEFT CENTER; CHANGE SIZE 0.032; CHANGE RATIO 10; TEXT P4.0/MOSI_3 R0 (-0.9 -1);</v>
      </c>
    </row>
    <row r="24" spans="1:18" x14ac:dyDescent="0.3">
      <c r="A24" t="s">
        <v>23</v>
      </c>
      <c r="B24" s="1" t="s">
        <v>178</v>
      </c>
      <c r="C24" t="s">
        <v>73</v>
      </c>
      <c r="D24" t="s">
        <v>103</v>
      </c>
      <c r="E24" t="s">
        <v>106</v>
      </c>
      <c r="F24" t="s">
        <v>108</v>
      </c>
      <c r="G24" t="s">
        <v>111</v>
      </c>
      <c r="H24" t="s">
        <v>203</v>
      </c>
      <c r="I24" t="str">
        <f t="shared" si="7"/>
        <v>'P$23_6.4'</v>
      </c>
      <c r="J24" t="str">
        <f t="shared" si="8"/>
        <v>R0</v>
      </c>
      <c r="K24">
        <f t="shared" si="9"/>
        <v>-1.2</v>
      </c>
      <c r="L24">
        <f t="shared" si="10"/>
        <v>-1.2</v>
      </c>
      <c r="M24" t="str">
        <f t="shared" si="11"/>
        <v>(-1.2 -1.2)</v>
      </c>
      <c r="Q24" t="str">
        <f t="shared" si="12"/>
        <v>pin 'P$23_6.4' io None middle R0 pin (-1.2 -1.2);</v>
      </c>
      <c r="R24" t="str">
        <f t="shared" si="13"/>
        <v>CHANGE LAYER 97; CHANGE ALIGN LEFT CENTER; CHANGE SIZE 0.032; CHANGE RATIO 10; TEXT P6.4/PWM3P_3 R0 (-0.9 -1.2);</v>
      </c>
    </row>
    <row r="25" spans="1:18" x14ac:dyDescent="0.3">
      <c r="A25" t="s">
        <v>24</v>
      </c>
      <c r="B25" s="1" t="s">
        <v>177</v>
      </c>
      <c r="C25" t="s">
        <v>73</v>
      </c>
      <c r="D25" t="s">
        <v>103</v>
      </c>
      <c r="E25" t="s">
        <v>106</v>
      </c>
      <c r="F25" t="s">
        <v>108</v>
      </c>
      <c r="G25" t="s">
        <v>111</v>
      </c>
      <c r="H25" t="s">
        <v>204</v>
      </c>
      <c r="I25" t="str">
        <f t="shared" si="7"/>
        <v>'P$24_6.5'</v>
      </c>
      <c r="J25" t="str">
        <f t="shared" si="8"/>
        <v>R0</v>
      </c>
      <c r="K25">
        <f t="shared" si="9"/>
        <v>-1.2</v>
      </c>
      <c r="L25">
        <f t="shared" si="10"/>
        <v>-1.4</v>
      </c>
      <c r="M25" t="str">
        <f t="shared" si="11"/>
        <v>(-1.2 -1.4)</v>
      </c>
      <c r="Q25" t="str">
        <f t="shared" si="12"/>
        <v>pin 'P$24_6.5' io None middle R0 pin (-1.2 -1.4);</v>
      </c>
      <c r="R25" t="str">
        <f t="shared" si="13"/>
        <v>CHANGE LAYER 97; CHANGE ALIGN LEFT CENTER; CHANGE SIZE 0.032; CHANGE RATIO 10; TEXT P6.5/PWM3N_3 R0 (-0.9 -1.4);</v>
      </c>
    </row>
    <row r="26" spans="1:18" x14ac:dyDescent="0.3">
      <c r="A26" t="s">
        <v>25</v>
      </c>
      <c r="B26" s="1" t="s">
        <v>176</v>
      </c>
      <c r="C26" t="s">
        <v>73</v>
      </c>
      <c r="D26" t="s">
        <v>103</v>
      </c>
      <c r="E26" t="s">
        <v>106</v>
      </c>
      <c r="F26" t="s">
        <v>108</v>
      </c>
      <c r="G26" t="s">
        <v>111</v>
      </c>
      <c r="H26" t="s">
        <v>205</v>
      </c>
      <c r="I26" t="str">
        <f t="shared" si="7"/>
        <v>'P$25_6.6'</v>
      </c>
      <c r="J26" t="str">
        <f t="shared" si="8"/>
        <v>R0</v>
      </c>
      <c r="K26">
        <f t="shared" si="9"/>
        <v>-1.2</v>
      </c>
      <c r="L26">
        <f t="shared" si="10"/>
        <v>-1.6</v>
      </c>
      <c r="M26" t="str">
        <f t="shared" si="11"/>
        <v>(-1.2 -1.6)</v>
      </c>
      <c r="Q26" t="str">
        <f t="shared" si="12"/>
        <v>pin 'P$25_6.6' io None middle R0 pin (-1.2 -1.6);</v>
      </c>
      <c r="R26" t="str">
        <f t="shared" si="13"/>
        <v>CHANGE LAYER 97; CHANGE ALIGN LEFT CENTER; CHANGE SIZE 0.032; CHANGE RATIO 10; TEXT P6.6/PWM4P_3 R0 (-0.9 -1.6);</v>
      </c>
    </row>
    <row r="27" spans="1:18" x14ac:dyDescent="0.3">
      <c r="A27" t="s">
        <v>26</v>
      </c>
      <c r="B27" s="1" t="s">
        <v>175</v>
      </c>
      <c r="C27" t="s">
        <v>73</v>
      </c>
      <c r="D27" t="s">
        <v>103</v>
      </c>
      <c r="E27" t="s">
        <v>106</v>
      </c>
      <c r="F27" t="s">
        <v>108</v>
      </c>
      <c r="G27" t="s">
        <v>111</v>
      </c>
      <c r="H27" t="s">
        <v>206</v>
      </c>
      <c r="I27" t="str">
        <f t="shared" si="7"/>
        <v>'P$26_6.7'</v>
      </c>
      <c r="J27" t="str">
        <f t="shared" si="8"/>
        <v>R0</v>
      </c>
      <c r="K27">
        <f t="shared" si="9"/>
        <v>-1.2</v>
      </c>
      <c r="L27">
        <f t="shared" si="10"/>
        <v>-1.8</v>
      </c>
      <c r="M27" t="str">
        <f t="shared" si="11"/>
        <v>(-1.2 -1.8)</v>
      </c>
      <c r="Q27" t="str">
        <f t="shared" si="12"/>
        <v>pin 'P$26_6.7' io None middle R0 pin (-1.2 -1.8);</v>
      </c>
      <c r="R27" t="str">
        <f t="shared" si="13"/>
        <v>CHANGE LAYER 97; CHANGE ALIGN LEFT CENTER; CHANGE SIZE 0.032; CHANGE RATIO 10; TEXT P6.7/PWM4N_3 R0 (-0.9 -1.8);</v>
      </c>
    </row>
    <row r="28" spans="1:18" x14ac:dyDescent="0.3">
      <c r="A28" t="s">
        <v>27</v>
      </c>
      <c r="B28" s="1" t="s">
        <v>67</v>
      </c>
      <c r="C28" t="s">
        <v>73</v>
      </c>
      <c r="D28" t="s">
        <v>103</v>
      </c>
      <c r="E28" t="s">
        <v>106</v>
      </c>
      <c r="F28" t="s">
        <v>108</v>
      </c>
      <c r="G28" t="s">
        <v>111</v>
      </c>
      <c r="H28" t="s">
        <v>139</v>
      </c>
      <c r="I28" t="str">
        <f t="shared" ref="I28:I41" si="14">"'"&amp;A28&amp;"_"&amp;IF(ISNUMBER(B28),"P"&amp;B28,B28)&amp;"'"</f>
        <v>'P$27_3.0'</v>
      </c>
      <c r="J28" t="str">
        <f t="shared" ref="J28:J41" si="15">IF(C28="R","R0","R180")</f>
        <v>R0</v>
      </c>
      <c r="K28">
        <f t="shared" ref="K28:K41" si="16">IF($K27=K$1,$N$2,IF($J28="R0",$N$2,-$N$2))</f>
        <v>-1.2</v>
      </c>
      <c r="L28">
        <f t="shared" ref="L28:L41" si="17">ROUND(IF(L27=$M$1,$N$5,IF(AND($C28="R",C27="R"),L27-$N$8,IF(AND($C28="L",$C27="L"),$L27+$N$8,$L27))),1)</f>
        <v>-2</v>
      </c>
      <c r="M28" t="str">
        <f t="shared" si="2"/>
        <v>(-1.2 -2)</v>
      </c>
      <c r="Q28" t="str">
        <f t="shared" ref="Q28:Q41" si="18">"pin "&amp;I28&amp;$M$1&amp;D28&amp;$M$1&amp;E28&amp;$M$1&amp;F28&amp;$M$1&amp;J28&amp;$M$1&amp;G28&amp;$M$1&amp;M28&amp;";"</f>
        <v>pin 'P$27_3.0' io None middle R0 pin (-1.2 -2);</v>
      </c>
      <c r="R28" t="str">
        <f t="shared" ref="R28:R41" si="19">"CHANGE LAYER 97; CHANGE ALIGN LEFT CENTER; CHANGE SIZE 0.032; CHANGE RATIO 10; TEXT "&amp;H28&amp;" "&amp;J28&amp;" ("&amp;IF(J28="R0",K28+$O$2,K28-$O$2)&amp;" "&amp;L28&amp;");"</f>
        <v>CHANGE LAYER 97; CHANGE ALIGN LEFT CENTER; CHANGE SIZE 0.032; CHANGE RATIO 10; TEXT P3.0/RxD/D-/INT4 R0 (-0.9 -2);</v>
      </c>
    </row>
    <row r="29" spans="1:18" x14ac:dyDescent="0.3">
      <c r="A29" t="s">
        <v>28</v>
      </c>
      <c r="B29" s="1" t="s">
        <v>68</v>
      </c>
      <c r="C29" t="s">
        <v>73</v>
      </c>
      <c r="D29" t="s">
        <v>103</v>
      </c>
      <c r="E29" t="s">
        <v>106</v>
      </c>
      <c r="F29" t="s">
        <v>108</v>
      </c>
      <c r="G29" t="s">
        <v>111</v>
      </c>
      <c r="H29" t="s">
        <v>140</v>
      </c>
      <c r="I29" t="str">
        <f t="shared" si="14"/>
        <v>'P$28_3.1'</v>
      </c>
      <c r="J29" t="str">
        <f t="shared" si="15"/>
        <v>R0</v>
      </c>
      <c r="K29">
        <f t="shared" si="16"/>
        <v>-1.2</v>
      </c>
      <c r="L29">
        <f t="shared" si="17"/>
        <v>-2.2000000000000002</v>
      </c>
      <c r="M29" t="str">
        <f t="shared" si="2"/>
        <v>(-1.2 -2.2)</v>
      </c>
      <c r="Q29" t="str">
        <f t="shared" si="18"/>
        <v>pin 'P$28_3.1' io None middle R0 pin (-1.2 -2.2);</v>
      </c>
      <c r="R29" t="str">
        <f t="shared" si="19"/>
        <v>CHANGE LAYER 97; CHANGE ALIGN LEFT CENTER; CHANGE SIZE 0.032; CHANGE RATIO 10; TEXT P3.1/TxD/D+ R0 (-0.9 -2.2);</v>
      </c>
    </row>
    <row r="30" spans="1:18" x14ac:dyDescent="0.3">
      <c r="A30" t="s">
        <v>29</v>
      </c>
      <c r="B30" s="1" t="s">
        <v>69</v>
      </c>
      <c r="C30" t="s">
        <v>73</v>
      </c>
      <c r="D30" t="s">
        <v>103</v>
      </c>
      <c r="E30" t="s">
        <v>106</v>
      </c>
      <c r="F30" t="s">
        <v>108</v>
      </c>
      <c r="G30" t="s">
        <v>111</v>
      </c>
      <c r="H30" t="s">
        <v>141</v>
      </c>
      <c r="I30" t="str">
        <f t="shared" si="14"/>
        <v>'P$29_3.2'</v>
      </c>
      <c r="J30" t="str">
        <f t="shared" si="15"/>
        <v>R0</v>
      </c>
      <c r="K30">
        <f t="shared" si="16"/>
        <v>-1.2</v>
      </c>
      <c r="L30">
        <f t="shared" si="17"/>
        <v>-2.4</v>
      </c>
      <c r="M30" t="str">
        <f t="shared" si="2"/>
        <v>(-1.2 -2.4)</v>
      </c>
      <c r="Q30" t="str">
        <f t="shared" si="18"/>
        <v>pin 'P$29_3.2' io None middle R0 pin (-1.2 -2.4);</v>
      </c>
      <c r="R30" t="str">
        <f t="shared" si="19"/>
        <v>CHANGE LAYER 97; CHANGE ALIGN LEFT CENTER; CHANGE SIZE 0.032; CHANGE RATIO 10; TEXT P3.2/INT0/SCLK_4/SCL_4/PWMETI/PWMETI2 R0 (-0.9 -2.4);</v>
      </c>
    </row>
    <row r="31" spans="1:18" x14ac:dyDescent="0.3">
      <c r="A31" t="s">
        <v>30</v>
      </c>
      <c r="B31" s="1" t="s">
        <v>70</v>
      </c>
      <c r="C31" t="s">
        <v>73</v>
      </c>
      <c r="D31" t="s">
        <v>103</v>
      </c>
      <c r="E31" t="s">
        <v>106</v>
      </c>
      <c r="F31" t="s">
        <v>108</v>
      </c>
      <c r="G31" t="s">
        <v>111</v>
      </c>
      <c r="H31" t="s">
        <v>142</v>
      </c>
      <c r="I31" t="str">
        <f t="shared" si="14"/>
        <v>'P$30_3.3'</v>
      </c>
      <c r="J31" t="str">
        <f t="shared" si="15"/>
        <v>R0</v>
      </c>
      <c r="K31">
        <f t="shared" si="16"/>
        <v>-1.2</v>
      </c>
      <c r="L31">
        <f t="shared" si="17"/>
        <v>-2.6</v>
      </c>
      <c r="M31" t="str">
        <f t="shared" si="2"/>
        <v>(-1.2 -2.6)</v>
      </c>
      <c r="Q31" t="str">
        <f t="shared" si="18"/>
        <v>pin 'P$30_3.3' io None middle R0 pin (-1.2 -2.6);</v>
      </c>
      <c r="R31" t="str">
        <f t="shared" si="19"/>
        <v>CHANGE LAYER 97; CHANGE ALIGN LEFT CENTER; CHANGE SIZE 0.032; CHANGE RATIO 10; TEXT P3.3/INT1/MISO_4/SDA_4/PWM4N_4/PWM7_2 R0 (-0.9 -2.6);</v>
      </c>
    </row>
    <row r="32" spans="1:18" x14ac:dyDescent="0.3">
      <c r="A32" t="s">
        <v>31</v>
      </c>
      <c r="B32" s="1" t="s">
        <v>71</v>
      </c>
      <c r="C32" t="s">
        <v>73</v>
      </c>
      <c r="D32" t="s">
        <v>103</v>
      </c>
      <c r="E32" t="s">
        <v>106</v>
      </c>
      <c r="F32" t="s">
        <v>108</v>
      </c>
      <c r="G32" t="s">
        <v>111</v>
      </c>
      <c r="H32" t="s">
        <v>143</v>
      </c>
      <c r="I32" t="str">
        <f t="shared" si="14"/>
        <v>'P$31_3.4'</v>
      </c>
      <c r="J32" t="str">
        <f t="shared" si="15"/>
        <v>R0</v>
      </c>
      <c r="K32">
        <f t="shared" si="16"/>
        <v>-1.2</v>
      </c>
      <c r="L32">
        <f t="shared" si="17"/>
        <v>-2.8</v>
      </c>
      <c r="M32" t="str">
        <f t="shared" si="2"/>
        <v>(-1.2 -2.8)</v>
      </c>
      <c r="Q32" t="str">
        <f t="shared" si="18"/>
        <v>pin 'P$31_3.4' io None middle R0 pin (-1.2 -2.8);</v>
      </c>
      <c r="R32" t="str">
        <f t="shared" si="19"/>
        <v>CHANGE LAYER 97; CHANGE ALIGN LEFT CENTER; CHANGE SIZE 0.032; CHANGE RATIO 10; TEXT P3.4/T0/T1CLKO/MOSI_4/PWM4P_4/PWM8_2/CMPO R0 (-0.9 -2.8);</v>
      </c>
    </row>
    <row r="33" spans="1:18" x14ac:dyDescent="0.3">
      <c r="A33" t="s">
        <v>32</v>
      </c>
      <c r="B33" s="1" t="s">
        <v>72</v>
      </c>
      <c r="C33" t="s">
        <v>73</v>
      </c>
      <c r="D33" t="s">
        <v>103</v>
      </c>
      <c r="E33" t="s">
        <v>106</v>
      </c>
      <c r="F33" t="s">
        <v>108</v>
      </c>
      <c r="G33" t="s">
        <v>111</v>
      </c>
      <c r="H33" t="s">
        <v>144</v>
      </c>
      <c r="I33" t="str">
        <f t="shared" si="14"/>
        <v>'P$32_5.0'</v>
      </c>
      <c r="J33" t="str">
        <f t="shared" si="15"/>
        <v>R0</v>
      </c>
      <c r="K33">
        <f t="shared" si="16"/>
        <v>-1.2</v>
      </c>
      <c r="L33">
        <f t="shared" si="17"/>
        <v>-3</v>
      </c>
      <c r="M33" t="str">
        <f t="shared" si="2"/>
        <v>(-1.2 -3)</v>
      </c>
      <c r="Q33" t="str">
        <f t="shared" si="18"/>
        <v>pin 'P$32_5.0' io None middle R0 pin (-1.2 -3);</v>
      </c>
      <c r="R33" t="str">
        <f t="shared" si="19"/>
        <v>CHANGE LAYER 97; CHANGE ALIGN LEFT CENTER; CHANGE SIZE 0.032; CHANGE RATIO 10; TEXT P5.0/RxD3_2/CMP+_2 R0 (-0.9 -3);</v>
      </c>
    </row>
    <row r="34" spans="1:18" x14ac:dyDescent="0.3">
      <c r="A34" t="s">
        <v>33</v>
      </c>
      <c r="B34" s="1" t="s">
        <v>76</v>
      </c>
      <c r="C34" t="s">
        <v>75</v>
      </c>
      <c r="D34" t="s">
        <v>103</v>
      </c>
      <c r="E34" t="s">
        <v>106</v>
      </c>
      <c r="F34" t="s">
        <v>108</v>
      </c>
      <c r="G34" t="s">
        <v>111</v>
      </c>
      <c r="H34" t="s">
        <v>225</v>
      </c>
      <c r="I34" t="str">
        <f t="shared" si="14"/>
        <v>'P$33_5.1'</v>
      </c>
      <c r="J34" t="str">
        <f t="shared" si="15"/>
        <v>R180</v>
      </c>
      <c r="K34">
        <f t="shared" si="16"/>
        <v>1.2</v>
      </c>
      <c r="L34">
        <f t="shared" si="17"/>
        <v>-3</v>
      </c>
      <c r="M34" t="str">
        <f t="shared" si="2"/>
        <v>(1.2 -3)</v>
      </c>
      <c r="Q34" t="str">
        <f t="shared" si="18"/>
        <v>pin 'P$33_5.1' io None middle R180 pin (1.2 -3);</v>
      </c>
      <c r="R34" t="str">
        <f t="shared" si="19"/>
        <v>CHANGE LAYER 97; CHANGE ALIGN LEFT CENTER; CHANGE SIZE 0.032; CHANGE RATIO 10; TEXT TxD3_2/CMP+_3/P5.1 R180 (0.9 -3);</v>
      </c>
    </row>
    <row r="35" spans="1:18" x14ac:dyDescent="0.3">
      <c r="A35" t="s">
        <v>34</v>
      </c>
      <c r="B35" s="1" t="s">
        <v>77</v>
      </c>
      <c r="C35" t="s">
        <v>75</v>
      </c>
      <c r="D35" t="s">
        <v>103</v>
      </c>
      <c r="E35" t="s">
        <v>106</v>
      </c>
      <c r="F35" t="s">
        <v>108</v>
      </c>
      <c r="G35" t="s">
        <v>111</v>
      </c>
      <c r="H35" t="s">
        <v>226</v>
      </c>
      <c r="I35" t="str">
        <f t="shared" si="14"/>
        <v>'P$34_3.5'</v>
      </c>
      <c r="J35" t="str">
        <f t="shared" si="15"/>
        <v>R180</v>
      </c>
      <c r="K35">
        <f t="shared" si="16"/>
        <v>1.2</v>
      </c>
      <c r="L35">
        <f t="shared" si="17"/>
        <v>-2.8</v>
      </c>
      <c r="M35" t="str">
        <f t="shared" si="2"/>
        <v>(1.2 -2.8)</v>
      </c>
      <c r="Q35" t="str">
        <f t="shared" si="18"/>
        <v>pin 'P$34_3.5' io None middle R180 pin (1.2 -2.8);</v>
      </c>
      <c r="R35" t="str">
        <f t="shared" si="19"/>
        <v>CHANGE LAYER 97; CHANGE ALIGN LEFT CENTER; CHANGE SIZE 0.032; CHANGE RATIO 10; TEXT T1/T0CLKO/SS_4/PWMFLT/PWMFLT2/P3.5 R180 (0.9 -2.8);</v>
      </c>
    </row>
    <row r="36" spans="1:18" x14ac:dyDescent="0.3">
      <c r="A36" t="s">
        <v>35</v>
      </c>
      <c r="B36" s="1" t="s">
        <v>78</v>
      </c>
      <c r="C36" t="s">
        <v>75</v>
      </c>
      <c r="D36" t="s">
        <v>103</v>
      </c>
      <c r="E36" t="s">
        <v>106</v>
      </c>
      <c r="F36" t="s">
        <v>108</v>
      </c>
      <c r="G36" t="s">
        <v>111</v>
      </c>
      <c r="H36" t="s">
        <v>227</v>
      </c>
      <c r="I36" t="str">
        <f t="shared" si="14"/>
        <v>'P$35_3.6'</v>
      </c>
      <c r="J36" t="str">
        <f t="shared" si="15"/>
        <v>R180</v>
      </c>
      <c r="K36">
        <f t="shared" si="16"/>
        <v>1.2</v>
      </c>
      <c r="L36">
        <f t="shared" si="17"/>
        <v>-2.6</v>
      </c>
      <c r="M36" t="str">
        <f t="shared" si="2"/>
        <v>(1.2 -2.6)</v>
      </c>
      <c r="Q36" t="str">
        <f t="shared" si="18"/>
        <v>pin 'P$35_3.6' io None middle R180 pin (1.2 -2.6);</v>
      </c>
      <c r="R36" t="str">
        <f t="shared" si="19"/>
        <v>CHANGE LAYER 97; CHANGE ALIGN LEFT CENTER; CHANGE SIZE 0.032; CHANGE RATIO 10; TEXT INT2/RxD_2/CMP-/P3.6 R180 (0.9 -2.6);</v>
      </c>
    </row>
    <row r="37" spans="1:18" x14ac:dyDescent="0.3">
      <c r="A37" t="s">
        <v>36</v>
      </c>
      <c r="B37" s="1" t="s">
        <v>79</v>
      </c>
      <c r="C37" t="s">
        <v>75</v>
      </c>
      <c r="D37" t="s">
        <v>103</v>
      </c>
      <c r="E37" t="s">
        <v>106</v>
      </c>
      <c r="F37" t="s">
        <v>108</v>
      </c>
      <c r="G37" t="s">
        <v>111</v>
      </c>
      <c r="H37" t="s">
        <v>228</v>
      </c>
      <c r="I37" t="str">
        <f t="shared" si="14"/>
        <v>'P$36_3.7'</v>
      </c>
      <c r="J37" t="str">
        <f t="shared" si="15"/>
        <v>R180</v>
      </c>
      <c r="K37">
        <f t="shared" si="16"/>
        <v>1.2</v>
      </c>
      <c r="L37">
        <f t="shared" si="17"/>
        <v>-2.4</v>
      </c>
      <c r="M37" t="str">
        <f t="shared" si="2"/>
        <v>(1.2 -2.4)</v>
      </c>
      <c r="Q37" t="str">
        <f t="shared" si="18"/>
        <v>pin 'P$36_3.7' io None middle R180 pin (1.2 -2.4);</v>
      </c>
      <c r="R37" t="str">
        <f t="shared" si="19"/>
        <v>CHANGE LAYER 97; CHANGE ALIGN LEFT CENTER; CHANGE SIZE 0.032; CHANGE RATIO 10; TEXT INT3/TxD_2/CMP+/P3.7 R180 (0.9 -2.4);</v>
      </c>
    </row>
    <row r="38" spans="1:18" x14ac:dyDescent="0.3">
      <c r="A38" t="s">
        <v>37</v>
      </c>
      <c r="B38" s="1" t="s">
        <v>182</v>
      </c>
      <c r="C38" t="s">
        <v>75</v>
      </c>
      <c r="D38" t="s">
        <v>103</v>
      </c>
      <c r="E38" t="s">
        <v>106</v>
      </c>
      <c r="F38" t="s">
        <v>108</v>
      </c>
      <c r="G38" t="s">
        <v>111</v>
      </c>
      <c r="H38" t="s">
        <v>207</v>
      </c>
      <c r="I38" t="str">
        <f t="shared" si="14"/>
        <v>'P$37_7.0'</v>
      </c>
      <c r="J38" t="str">
        <f t="shared" si="15"/>
        <v>R180</v>
      </c>
      <c r="K38">
        <f t="shared" si="16"/>
        <v>1.2</v>
      </c>
      <c r="L38">
        <f t="shared" si="17"/>
        <v>-2.2000000000000002</v>
      </c>
      <c r="M38" t="str">
        <f t="shared" si="2"/>
        <v>(1.2 -2.2)</v>
      </c>
      <c r="Q38" t="str">
        <f t="shared" si="18"/>
        <v>pin 'P$37_7.0' io None middle R180 pin (1.2 -2.2);</v>
      </c>
      <c r="R38" t="str">
        <f t="shared" si="19"/>
        <v>CHANGE LAYER 97; CHANGE ALIGN LEFT CENTER; CHANGE SIZE 0.032; CHANGE RATIO 10; TEXT P7.0 R180 (0.9 -2.2);</v>
      </c>
    </row>
    <row r="39" spans="1:18" x14ac:dyDescent="0.3">
      <c r="A39" t="s">
        <v>38</v>
      </c>
      <c r="B39" s="1" t="s">
        <v>181</v>
      </c>
      <c r="C39" t="s">
        <v>75</v>
      </c>
      <c r="D39" t="s">
        <v>103</v>
      </c>
      <c r="E39" t="s">
        <v>106</v>
      </c>
      <c r="F39" t="s">
        <v>108</v>
      </c>
      <c r="G39" t="s">
        <v>111</v>
      </c>
      <c r="H39" t="s">
        <v>208</v>
      </c>
      <c r="I39" t="str">
        <f t="shared" si="14"/>
        <v>'P$38_7.1'</v>
      </c>
      <c r="J39" t="str">
        <f t="shared" si="15"/>
        <v>R180</v>
      </c>
      <c r="K39">
        <f t="shared" si="16"/>
        <v>1.2</v>
      </c>
      <c r="L39">
        <f t="shared" si="17"/>
        <v>-2</v>
      </c>
      <c r="M39" t="str">
        <f t="shared" si="2"/>
        <v>(1.2 -2)</v>
      </c>
      <c r="Q39" t="str">
        <f t="shared" si="18"/>
        <v>pin 'P$38_7.1' io None middle R180 pin (1.2 -2);</v>
      </c>
      <c r="R39" t="str">
        <f t="shared" si="19"/>
        <v>CHANGE LAYER 97; CHANGE ALIGN LEFT CENTER; CHANGE SIZE 0.032; CHANGE RATIO 10; TEXT P7.1 R180 (0.9 -2);</v>
      </c>
    </row>
    <row r="40" spans="1:18" x14ac:dyDescent="0.3">
      <c r="A40" t="s">
        <v>39</v>
      </c>
      <c r="B40" s="1" t="s">
        <v>180</v>
      </c>
      <c r="C40" t="s">
        <v>75</v>
      </c>
      <c r="D40" t="s">
        <v>103</v>
      </c>
      <c r="E40" t="s">
        <v>106</v>
      </c>
      <c r="F40" t="s">
        <v>108</v>
      </c>
      <c r="G40" t="s">
        <v>111</v>
      </c>
      <c r="H40" t="s">
        <v>209</v>
      </c>
      <c r="I40" t="str">
        <f t="shared" si="14"/>
        <v>'P$39_7.2'</v>
      </c>
      <c r="J40" t="str">
        <f t="shared" si="15"/>
        <v>R180</v>
      </c>
      <c r="K40">
        <f t="shared" si="16"/>
        <v>1.2</v>
      </c>
      <c r="L40">
        <f t="shared" si="17"/>
        <v>-1.8</v>
      </c>
      <c r="M40" t="str">
        <f t="shared" si="2"/>
        <v>(1.2 -1.8)</v>
      </c>
      <c r="Q40" t="str">
        <f t="shared" si="18"/>
        <v>pin 'P$39_7.2' io None middle R180 pin (1.2 -1.8);</v>
      </c>
      <c r="R40" t="str">
        <f t="shared" si="19"/>
        <v>CHANGE LAYER 97; CHANGE ALIGN LEFT CENTER; CHANGE SIZE 0.032; CHANGE RATIO 10; TEXT P7.2 R180 (0.9 -1.8);</v>
      </c>
    </row>
    <row r="41" spans="1:18" x14ac:dyDescent="0.3">
      <c r="A41" t="s">
        <v>40</v>
      </c>
      <c r="B41" s="1" t="s">
        <v>179</v>
      </c>
      <c r="C41" t="s">
        <v>75</v>
      </c>
      <c r="D41" t="s">
        <v>103</v>
      </c>
      <c r="E41" t="s">
        <v>106</v>
      </c>
      <c r="F41" t="s">
        <v>108</v>
      </c>
      <c r="G41" t="s">
        <v>111</v>
      </c>
      <c r="H41" t="s">
        <v>234</v>
      </c>
      <c r="I41" t="str">
        <f t="shared" si="14"/>
        <v>'P$40_7.3'</v>
      </c>
      <c r="J41" t="str">
        <f t="shared" si="15"/>
        <v>R180</v>
      </c>
      <c r="K41">
        <f t="shared" si="16"/>
        <v>1.2</v>
      </c>
      <c r="L41">
        <f t="shared" si="17"/>
        <v>-1.6</v>
      </c>
      <c r="M41" t="str">
        <f t="shared" si="2"/>
        <v>(1.2 -1.6)</v>
      </c>
      <c r="Q41" t="str">
        <f t="shared" si="18"/>
        <v>pin 'P$40_7.3' io None middle R180 pin (1.2 -1.6);</v>
      </c>
      <c r="R41" t="str">
        <f t="shared" si="19"/>
        <v>CHANGE LAYER 97; CHANGE ALIGN LEFT CENTER; CHANGE SIZE 0.032; CHANGE RATIO 10; TEXT PWMETI_3/P7.3 R180 (0.9 -1.6);</v>
      </c>
    </row>
    <row r="42" spans="1:18" x14ac:dyDescent="0.3">
      <c r="A42" t="s">
        <v>41</v>
      </c>
      <c r="B42" s="1" t="s">
        <v>80</v>
      </c>
      <c r="C42" t="s">
        <v>75</v>
      </c>
      <c r="D42" t="s">
        <v>103</v>
      </c>
      <c r="E42" t="s">
        <v>106</v>
      </c>
      <c r="F42" t="s">
        <v>108</v>
      </c>
      <c r="G42" t="s">
        <v>111</v>
      </c>
      <c r="H42" t="s">
        <v>235</v>
      </c>
      <c r="I42" t="str">
        <f t="shared" ref="I42:I57" si="20">"'"&amp;A42&amp;"_"&amp;IF(ISNUMBER(B42),"P"&amp;B42,B42)&amp;"'"</f>
        <v>'P$41_4.1'</v>
      </c>
      <c r="J42" t="str">
        <f t="shared" ref="J42:J57" si="21">IF(C42="R","R0","R180")</f>
        <v>R180</v>
      </c>
      <c r="K42">
        <f t="shared" ref="K42:K57" si="22">IF($K41=K$1,$N$2,IF($J42="R0",$N$2,-$N$2))</f>
        <v>1.2</v>
      </c>
      <c r="L42">
        <f t="shared" ref="L42:L57" si="23">ROUND(IF(L41=$M$1,$N$5,IF(AND($C42="R",C41="R"),L41-$N$8,IF(AND($C42="L",$C41="L"),$L41+$N$8,$L41))),1)</f>
        <v>-1.4</v>
      </c>
      <c r="M42" t="str">
        <f t="shared" ref="M42:M57" si="24">IF(K42&lt;&gt;"","("&amp;K42&amp;" "&amp;L42&amp;")","")</f>
        <v>(1.2 -1.4)</v>
      </c>
      <c r="Q42" t="str">
        <f t="shared" ref="Q42:Q57" si="25">"pin "&amp;I42&amp;$M$1&amp;D42&amp;$M$1&amp;E42&amp;$M$1&amp;F42&amp;$M$1&amp;J42&amp;$M$1&amp;G42&amp;$M$1&amp;M42&amp;";"</f>
        <v>pin 'P$41_4.1' io None middle R180 pin (1.2 -1.4);</v>
      </c>
      <c r="R42" t="str">
        <f t="shared" ref="R42:R57" si="26">"CHANGE LAYER 97; CHANGE ALIGN LEFT CENTER; CHANGE SIZE 0.032; CHANGE RATIO 10; TEXT "&amp;H42&amp;" "&amp;J42&amp;" ("&amp;IF(J42="R0",K42+$O$2,K42-$O$2)&amp;" "&amp;L42&amp;");"</f>
        <v>CHANGE LAYER 97; CHANGE ALIGN LEFT CENTER; CHANGE SIZE 0.032; CHANGE RATIO 10; TEXT MISO_3/CMPO_2/PWMETI_2/P4.1 R180 (0.9 -1.4);</v>
      </c>
    </row>
    <row r="43" spans="1:18" x14ac:dyDescent="0.3">
      <c r="A43" t="s">
        <v>42</v>
      </c>
      <c r="B43" s="1" t="s">
        <v>81</v>
      </c>
      <c r="C43" t="s">
        <v>75</v>
      </c>
      <c r="D43" t="s">
        <v>103</v>
      </c>
      <c r="E43" t="s">
        <v>106</v>
      </c>
      <c r="F43" t="s">
        <v>108</v>
      </c>
      <c r="G43" t="s">
        <v>111</v>
      </c>
      <c r="H43" t="s">
        <v>236</v>
      </c>
      <c r="I43" t="str">
        <f t="shared" si="20"/>
        <v>'P$42_4.2'</v>
      </c>
      <c r="J43" t="str">
        <f t="shared" si="21"/>
        <v>R180</v>
      </c>
      <c r="K43">
        <f t="shared" si="22"/>
        <v>1.2</v>
      </c>
      <c r="L43">
        <f t="shared" si="23"/>
        <v>-1.2</v>
      </c>
      <c r="M43" t="str">
        <f t="shared" si="24"/>
        <v>(1.2 -1.2)</v>
      </c>
      <c r="Q43" t="str">
        <f t="shared" si="25"/>
        <v>pin 'P$42_4.2' io None middle R180 pin (1.2 -1.2);</v>
      </c>
      <c r="R43" t="str">
        <f t="shared" si="26"/>
        <v>CHANGE LAYER 97; CHANGE ALIGN LEFT CENTER; CHANGE SIZE 0.032; CHANGE RATIO 10; TEXT WR/P4.2 R180 (0.9 -1.2);</v>
      </c>
    </row>
    <row r="44" spans="1:18" x14ac:dyDescent="0.3">
      <c r="A44" t="s">
        <v>43</v>
      </c>
      <c r="B44" s="1" t="s">
        <v>82</v>
      </c>
      <c r="C44" t="s">
        <v>75</v>
      </c>
      <c r="D44" t="s">
        <v>103</v>
      </c>
      <c r="E44" t="s">
        <v>106</v>
      </c>
      <c r="F44" t="s">
        <v>108</v>
      </c>
      <c r="G44" t="s">
        <v>111</v>
      </c>
      <c r="H44" t="s">
        <v>237</v>
      </c>
      <c r="I44" t="str">
        <f t="shared" si="20"/>
        <v>'P$43_4.3'</v>
      </c>
      <c r="J44" t="str">
        <f t="shared" si="21"/>
        <v>R180</v>
      </c>
      <c r="K44">
        <f t="shared" si="22"/>
        <v>1.2</v>
      </c>
      <c r="L44">
        <f t="shared" si="23"/>
        <v>-1</v>
      </c>
      <c r="M44" t="str">
        <f t="shared" si="24"/>
        <v>(1.2 -1)</v>
      </c>
      <c r="Q44" t="str">
        <f t="shared" si="25"/>
        <v>pin 'P$43_4.3' io None middle R180 pin (1.2 -1);</v>
      </c>
      <c r="R44" t="str">
        <f t="shared" si="26"/>
        <v>CHANGE LAYER 97; CHANGE ALIGN LEFT CENTER; CHANGE SIZE 0.032; CHANGE RATIO 10; TEXT RxD_4/SCLK_3/P4.3 R180 (0.9 -1);</v>
      </c>
    </row>
    <row r="45" spans="1:18" x14ac:dyDescent="0.3">
      <c r="A45" t="s">
        <v>44</v>
      </c>
      <c r="B45" s="1" t="s">
        <v>83</v>
      </c>
      <c r="C45" t="s">
        <v>75</v>
      </c>
      <c r="D45" t="s">
        <v>103</v>
      </c>
      <c r="E45" t="s">
        <v>106</v>
      </c>
      <c r="F45" t="s">
        <v>108</v>
      </c>
      <c r="G45" t="s">
        <v>111</v>
      </c>
      <c r="H45" t="s">
        <v>238</v>
      </c>
      <c r="I45" t="str">
        <f t="shared" si="20"/>
        <v>'P$44_4.4'</v>
      </c>
      <c r="J45" t="str">
        <f t="shared" si="21"/>
        <v>R180</v>
      </c>
      <c r="K45">
        <f t="shared" si="22"/>
        <v>1.2</v>
      </c>
      <c r="L45">
        <f t="shared" si="23"/>
        <v>-0.8</v>
      </c>
      <c r="M45" t="str">
        <f t="shared" si="24"/>
        <v>(1.2 -0.8)</v>
      </c>
      <c r="Q45" t="str">
        <f t="shared" si="25"/>
        <v>pin 'P$44_4.4' io None middle R180 pin (1.2 -0.8);</v>
      </c>
      <c r="R45" t="str">
        <f t="shared" si="26"/>
        <v>CHANGE LAYER 97; CHANGE ALIGN LEFT CENTER; CHANGE SIZE 0.032; CHANGE RATIO 10; TEXT RD/TxD_4/P4.4 R180 (0.9 -0.8);</v>
      </c>
    </row>
    <row r="46" spans="1:18" x14ac:dyDescent="0.3">
      <c r="A46" t="s">
        <v>45</v>
      </c>
      <c r="B46" s="1" t="s">
        <v>84</v>
      </c>
      <c r="C46" t="s">
        <v>75</v>
      </c>
      <c r="D46" t="s">
        <v>103</v>
      </c>
      <c r="E46" t="s">
        <v>106</v>
      </c>
      <c r="F46" t="s">
        <v>108</v>
      </c>
      <c r="G46" t="s">
        <v>111</v>
      </c>
      <c r="H46" t="s">
        <v>239</v>
      </c>
      <c r="I46" t="str">
        <f t="shared" si="20"/>
        <v>'P$45_2.0'</v>
      </c>
      <c r="J46" t="str">
        <f t="shared" si="21"/>
        <v>R180</v>
      </c>
      <c r="K46">
        <f t="shared" si="22"/>
        <v>1.2</v>
      </c>
      <c r="L46">
        <f t="shared" si="23"/>
        <v>-0.6</v>
      </c>
      <c r="M46" t="str">
        <f t="shared" si="24"/>
        <v>(1.2 -0.6)</v>
      </c>
      <c r="Q46" t="str">
        <f t="shared" si="25"/>
        <v>pin 'P$45_2.0' io None middle R180 pin (1.2 -0.6);</v>
      </c>
      <c r="R46" t="str">
        <f t="shared" si="26"/>
        <v>CHANGE LAYER 97; CHANGE ALIGN LEFT CENTER; CHANGE SIZE 0.032; CHANGE RATIO 10; TEXT A8/PWM1P_2/PWM5/P2.0 R180 (0.9 -0.6);</v>
      </c>
    </row>
    <row r="47" spans="1:18" x14ac:dyDescent="0.3">
      <c r="A47" t="s">
        <v>46</v>
      </c>
      <c r="B47" s="1" t="s">
        <v>85</v>
      </c>
      <c r="C47" t="s">
        <v>75</v>
      </c>
      <c r="D47" t="s">
        <v>103</v>
      </c>
      <c r="E47" t="s">
        <v>106</v>
      </c>
      <c r="F47" t="s">
        <v>108</v>
      </c>
      <c r="G47" t="s">
        <v>111</v>
      </c>
      <c r="H47" t="s">
        <v>240</v>
      </c>
      <c r="I47" t="str">
        <f t="shared" si="20"/>
        <v>'P$46_2.1'</v>
      </c>
      <c r="J47" t="str">
        <f t="shared" si="21"/>
        <v>R180</v>
      </c>
      <c r="K47">
        <f t="shared" si="22"/>
        <v>1.2</v>
      </c>
      <c r="L47">
        <f t="shared" si="23"/>
        <v>-0.4</v>
      </c>
      <c r="M47" t="str">
        <f t="shared" si="24"/>
        <v>(1.2 -0.4)</v>
      </c>
      <c r="Q47" t="str">
        <f t="shared" si="25"/>
        <v>pin 'P$46_2.1' io None middle R180 pin (1.2 -0.4);</v>
      </c>
      <c r="R47" t="str">
        <f t="shared" si="26"/>
        <v>CHANGE LAYER 97; CHANGE ALIGN LEFT CENTER; CHANGE SIZE 0.032; CHANGE RATIO 10; TEXT A9/PWM1N_2/PWM6/P2.1 R180 (0.9 -0.4);</v>
      </c>
    </row>
    <row r="48" spans="1:18" x14ac:dyDescent="0.3">
      <c r="A48" t="s">
        <v>47</v>
      </c>
      <c r="B48" s="1" t="s">
        <v>86</v>
      </c>
      <c r="C48" t="s">
        <v>75</v>
      </c>
      <c r="D48" t="s">
        <v>103</v>
      </c>
      <c r="E48" t="s">
        <v>106</v>
      </c>
      <c r="F48" t="s">
        <v>108</v>
      </c>
      <c r="G48" t="s">
        <v>111</v>
      </c>
      <c r="H48" t="s">
        <v>241</v>
      </c>
      <c r="I48" t="str">
        <f t="shared" si="20"/>
        <v>'P$47_2.2'</v>
      </c>
      <c r="J48" t="str">
        <f t="shared" si="21"/>
        <v>R180</v>
      </c>
      <c r="K48">
        <f t="shared" si="22"/>
        <v>1.2</v>
      </c>
      <c r="L48">
        <f t="shared" si="23"/>
        <v>-0.2</v>
      </c>
      <c r="M48" t="str">
        <f t="shared" si="24"/>
        <v>(1.2 -0.2)</v>
      </c>
      <c r="Q48" t="str">
        <f t="shared" si="25"/>
        <v>pin 'P$47_2.2' io None middle R180 pin (1.2 -0.2);</v>
      </c>
      <c r="R48" t="str">
        <f t="shared" si="26"/>
        <v>CHANGE LAYER 97; CHANGE ALIGN LEFT CENTER; CHANGE SIZE 0.032; CHANGE RATIO 10; TEXT A10/PWM2P_2/PWM7/SS_2/P2.2 R180 (0.9 -0.2);</v>
      </c>
    </row>
    <row r="49" spans="1:18" x14ac:dyDescent="0.3">
      <c r="A49" t="s">
        <v>48</v>
      </c>
      <c r="B49" s="1" t="s">
        <v>87</v>
      </c>
      <c r="C49" t="s">
        <v>75</v>
      </c>
      <c r="D49" t="s">
        <v>103</v>
      </c>
      <c r="E49" t="s">
        <v>106</v>
      </c>
      <c r="F49" t="s">
        <v>108</v>
      </c>
      <c r="G49" t="s">
        <v>111</v>
      </c>
      <c r="H49" t="s">
        <v>242</v>
      </c>
      <c r="I49" t="str">
        <f t="shared" si="20"/>
        <v>'P$48_2.3'</v>
      </c>
      <c r="J49" t="str">
        <f t="shared" si="21"/>
        <v>R180</v>
      </c>
      <c r="K49">
        <f t="shared" si="22"/>
        <v>1.2</v>
      </c>
      <c r="L49">
        <f t="shared" si="23"/>
        <v>0</v>
      </c>
      <c r="M49" t="str">
        <f t="shared" si="24"/>
        <v>(1.2 0)</v>
      </c>
      <c r="Q49" t="str">
        <f t="shared" si="25"/>
        <v>pin 'P$48_2.3' io None middle R180 pin (1.2 0);</v>
      </c>
      <c r="R49" t="str">
        <f t="shared" si="26"/>
        <v>CHANGE LAYER 97; CHANGE ALIGN LEFT CENTER; CHANGE SIZE 0.032; CHANGE RATIO 10; TEXT A11/PWM2N_2/PWM8/MOSI_2/P2.3 R180 (0.9 0);</v>
      </c>
    </row>
    <row r="50" spans="1:18" x14ac:dyDescent="0.3">
      <c r="A50" t="s">
        <v>187</v>
      </c>
      <c r="B50" s="1" t="s">
        <v>88</v>
      </c>
      <c r="C50" t="s">
        <v>75</v>
      </c>
      <c r="D50" t="s">
        <v>103</v>
      </c>
      <c r="E50" t="s">
        <v>106</v>
      </c>
      <c r="F50" t="s">
        <v>108</v>
      </c>
      <c r="G50" t="s">
        <v>111</v>
      </c>
      <c r="H50" t="s">
        <v>157</v>
      </c>
      <c r="I50" t="str">
        <f t="shared" si="20"/>
        <v>'P$49_2.4'</v>
      </c>
      <c r="J50" t="str">
        <f t="shared" si="21"/>
        <v>R180</v>
      </c>
      <c r="K50">
        <f t="shared" si="22"/>
        <v>1.2</v>
      </c>
      <c r="L50">
        <f t="shared" si="23"/>
        <v>0.2</v>
      </c>
      <c r="M50" t="str">
        <f t="shared" si="24"/>
        <v>(1.2 0.2)</v>
      </c>
      <c r="Q50" t="str">
        <f t="shared" si="25"/>
        <v>pin 'P$49_2.4' io None middle R180 pin (1.2 0.2);</v>
      </c>
      <c r="R50" t="str">
        <f t="shared" si="26"/>
        <v>CHANGE LAYER 97; CHANGE ALIGN LEFT CENTER; CHANGE SIZE 0.032; CHANGE RATIO 10; TEXT MISO_2/SDA_2/PWM3P_2/A12/P2.4 R180 (0.9 0.2);</v>
      </c>
    </row>
    <row r="51" spans="1:18" x14ac:dyDescent="0.3">
      <c r="A51" t="s">
        <v>188</v>
      </c>
      <c r="B51" s="1" t="s">
        <v>89</v>
      </c>
      <c r="C51" t="s">
        <v>75</v>
      </c>
      <c r="D51" t="s">
        <v>103</v>
      </c>
      <c r="E51" t="s">
        <v>106</v>
      </c>
      <c r="F51" t="s">
        <v>108</v>
      </c>
      <c r="G51" t="s">
        <v>111</v>
      </c>
      <c r="H51" t="s">
        <v>158</v>
      </c>
      <c r="I51" t="str">
        <f t="shared" si="20"/>
        <v>'P$50_2.5'</v>
      </c>
      <c r="J51" t="str">
        <f t="shared" si="21"/>
        <v>R180</v>
      </c>
      <c r="K51">
        <f t="shared" si="22"/>
        <v>1.2</v>
      </c>
      <c r="L51">
        <f t="shared" si="23"/>
        <v>0.4</v>
      </c>
      <c r="M51" t="str">
        <f t="shared" si="24"/>
        <v>(1.2 0.4)</v>
      </c>
      <c r="Q51" t="str">
        <f t="shared" si="25"/>
        <v>pin 'P$50_2.5' io None middle R180 pin (1.2 0.4);</v>
      </c>
      <c r="R51" t="str">
        <f t="shared" si="26"/>
        <v>CHANGE LAYER 97; CHANGE ALIGN LEFT CENTER; CHANGE SIZE 0.032; CHANGE RATIO 10; TEXT SCLK_2/SCL_2/PWM3N_2/A13/P2.5 R180 (0.9 0.4);</v>
      </c>
    </row>
    <row r="52" spans="1:18" x14ac:dyDescent="0.3">
      <c r="A52" t="s">
        <v>189</v>
      </c>
      <c r="B52" s="1" t="s">
        <v>90</v>
      </c>
      <c r="C52" t="s">
        <v>75</v>
      </c>
      <c r="D52" t="s">
        <v>103</v>
      </c>
      <c r="E52" t="s">
        <v>106</v>
      </c>
      <c r="F52" t="s">
        <v>108</v>
      </c>
      <c r="G52" t="s">
        <v>111</v>
      </c>
      <c r="H52" t="s">
        <v>159</v>
      </c>
      <c r="I52" t="str">
        <f t="shared" si="20"/>
        <v>'P$51_2.6'</v>
      </c>
      <c r="J52" t="str">
        <f t="shared" si="21"/>
        <v>R180</v>
      </c>
      <c r="K52">
        <f t="shared" si="22"/>
        <v>1.2</v>
      </c>
      <c r="L52">
        <f t="shared" si="23"/>
        <v>0.6</v>
      </c>
      <c r="M52" t="str">
        <f t="shared" si="24"/>
        <v>(1.2 0.6)</v>
      </c>
      <c r="Q52" t="str">
        <f t="shared" si="25"/>
        <v>pin 'P$51_2.6' io None middle R180 pin (1.2 0.6);</v>
      </c>
      <c r="R52" t="str">
        <f t="shared" si="26"/>
        <v>CHANGE LAYER 97; CHANGE ALIGN LEFT CENTER; CHANGE SIZE 0.032; CHANGE RATIO 10; TEXT PWM4P_2/A14/P2.6 R180 (0.9 0.6);</v>
      </c>
    </row>
    <row r="53" spans="1:18" x14ac:dyDescent="0.3">
      <c r="A53" t="s">
        <v>190</v>
      </c>
      <c r="B53" s="1" t="s">
        <v>91</v>
      </c>
      <c r="C53" t="s">
        <v>75</v>
      </c>
      <c r="D53" t="s">
        <v>103</v>
      </c>
      <c r="E53" t="s">
        <v>106</v>
      </c>
      <c r="F53" t="s">
        <v>108</v>
      </c>
      <c r="G53" t="s">
        <v>111</v>
      </c>
      <c r="H53" t="s">
        <v>160</v>
      </c>
      <c r="I53" t="str">
        <f t="shared" si="20"/>
        <v>'P$52_2.7'</v>
      </c>
      <c r="J53" t="str">
        <f t="shared" si="21"/>
        <v>R180</v>
      </c>
      <c r="K53">
        <f t="shared" si="22"/>
        <v>1.2</v>
      </c>
      <c r="L53">
        <f t="shared" si="23"/>
        <v>0.8</v>
      </c>
      <c r="M53" t="str">
        <f t="shared" si="24"/>
        <v>(1.2 0.8)</v>
      </c>
      <c r="Q53" t="str">
        <f t="shared" si="25"/>
        <v>pin 'P$52_2.7' io None middle R180 pin (1.2 0.8);</v>
      </c>
      <c r="R53" t="str">
        <f t="shared" si="26"/>
        <v>CHANGE LAYER 97; CHANGE ALIGN LEFT CENTER; CHANGE SIZE 0.032; CHANGE RATIO 10; TEXT PWM4N_2/A15/P2.7 R180 (0.9 0.8);</v>
      </c>
    </row>
    <row r="54" spans="1:18" x14ac:dyDescent="0.3">
      <c r="A54" t="s">
        <v>191</v>
      </c>
      <c r="B54" s="1" t="s">
        <v>186</v>
      </c>
      <c r="C54" t="s">
        <v>75</v>
      </c>
      <c r="D54" t="s">
        <v>103</v>
      </c>
      <c r="E54" t="s">
        <v>106</v>
      </c>
      <c r="F54" t="s">
        <v>108</v>
      </c>
      <c r="G54" t="s">
        <v>111</v>
      </c>
      <c r="H54" t="s">
        <v>210</v>
      </c>
      <c r="I54" t="str">
        <f t="shared" si="20"/>
        <v>'P$53_7.4'</v>
      </c>
      <c r="J54" t="str">
        <f t="shared" si="21"/>
        <v>R180</v>
      </c>
      <c r="K54">
        <f t="shared" si="22"/>
        <v>1.2</v>
      </c>
      <c r="L54">
        <f t="shared" si="23"/>
        <v>1</v>
      </c>
      <c r="M54" t="str">
        <f t="shared" si="24"/>
        <v>(1.2 1)</v>
      </c>
      <c r="Q54" t="str">
        <f t="shared" si="25"/>
        <v>pin 'P$53_7.4' io None middle R180 pin (1.2 1);</v>
      </c>
      <c r="R54" t="str">
        <f t="shared" si="26"/>
        <v>CHANGE LAYER 97; CHANGE ALIGN LEFT CENTER; CHANGE SIZE 0.032; CHANGE RATIO 10; TEXT PWM5_4/P7.4 R180 (0.9 1);</v>
      </c>
    </row>
    <row r="55" spans="1:18" x14ac:dyDescent="0.3">
      <c r="A55" t="s">
        <v>192</v>
      </c>
      <c r="B55" s="1" t="s">
        <v>185</v>
      </c>
      <c r="C55" t="s">
        <v>75</v>
      </c>
      <c r="D55" t="s">
        <v>103</v>
      </c>
      <c r="E55" t="s">
        <v>106</v>
      </c>
      <c r="F55" t="s">
        <v>108</v>
      </c>
      <c r="G55" t="s">
        <v>111</v>
      </c>
      <c r="H55" t="s">
        <v>211</v>
      </c>
      <c r="I55" t="str">
        <f t="shared" si="20"/>
        <v>'P$54_7.5'</v>
      </c>
      <c r="J55" t="str">
        <f t="shared" si="21"/>
        <v>R180</v>
      </c>
      <c r="K55">
        <f t="shared" si="22"/>
        <v>1.2</v>
      </c>
      <c r="L55">
        <f t="shared" si="23"/>
        <v>1.2</v>
      </c>
      <c r="M55" t="str">
        <f t="shared" si="24"/>
        <v>(1.2 1.2)</v>
      </c>
      <c r="Q55" t="str">
        <f t="shared" si="25"/>
        <v>pin 'P$54_7.5' io None middle R180 pin (1.2 1.2);</v>
      </c>
      <c r="R55" t="str">
        <f t="shared" si="26"/>
        <v>CHANGE LAYER 97; CHANGE ALIGN LEFT CENTER; CHANGE SIZE 0.032; CHANGE RATIO 10; TEXT PWM6_4/P7.5 R180 (0.9 1.2);</v>
      </c>
    </row>
    <row r="56" spans="1:18" x14ac:dyDescent="0.3">
      <c r="A56" t="s">
        <v>193</v>
      </c>
      <c r="B56" s="1" t="s">
        <v>184</v>
      </c>
      <c r="C56" t="s">
        <v>75</v>
      </c>
      <c r="D56" t="s">
        <v>103</v>
      </c>
      <c r="E56" t="s">
        <v>106</v>
      </c>
      <c r="F56" t="s">
        <v>108</v>
      </c>
      <c r="G56" t="s">
        <v>111</v>
      </c>
      <c r="H56" t="s">
        <v>212</v>
      </c>
      <c r="I56" t="str">
        <f t="shared" si="20"/>
        <v>'P$55_7.6'</v>
      </c>
      <c r="J56" t="str">
        <f t="shared" si="21"/>
        <v>R180</v>
      </c>
      <c r="K56">
        <f t="shared" si="22"/>
        <v>1.2</v>
      </c>
      <c r="L56">
        <f t="shared" si="23"/>
        <v>1.4</v>
      </c>
      <c r="M56" t="str">
        <f t="shared" si="24"/>
        <v>(1.2 1.4)</v>
      </c>
      <c r="Q56" t="str">
        <f t="shared" si="25"/>
        <v>pin 'P$55_7.6' io None middle R180 pin (1.2 1.4);</v>
      </c>
      <c r="R56" t="str">
        <f t="shared" si="26"/>
        <v>CHANGE LAYER 97; CHANGE ALIGN LEFT CENTER; CHANGE SIZE 0.032; CHANGE RATIO 10; TEXT PWM7_4/P7.6 R180 (0.9 1.4);</v>
      </c>
    </row>
    <row r="57" spans="1:18" x14ac:dyDescent="0.3">
      <c r="A57" t="s">
        <v>194</v>
      </c>
      <c r="B57" s="1" t="s">
        <v>183</v>
      </c>
      <c r="C57" t="s">
        <v>75</v>
      </c>
      <c r="D57" t="s">
        <v>103</v>
      </c>
      <c r="E57" t="s">
        <v>106</v>
      </c>
      <c r="F57" t="s">
        <v>108</v>
      </c>
      <c r="G57" t="s">
        <v>111</v>
      </c>
      <c r="H57" t="s">
        <v>213</v>
      </c>
      <c r="I57" t="str">
        <f t="shared" si="20"/>
        <v>'P$56_7.7'</v>
      </c>
      <c r="J57" t="str">
        <f t="shared" si="21"/>
        <v>R180</v>
      </c>
      <c r="K57">
        <f t="shared" si="22"/>
        <v>1.2</v>
      </c>
      <c r="L57">
        <f t="shared" si="23"/>
        <v>1.6</v>
      </c>
      <c r="M57" t="str">
        <f t="shared" si="24"/>
        <v>(1.2 1.6)</v>
      </c>
      <c r="Q57" t="str">
        <f t="shared" si="25"/>
        <v>pin 'P$56_7.7' io None middle R180 pin (1.2 1.6);</v>
      </c>
      <c r="R57" t="str">
        <f t="shared" si="26"/>
        <v>CHANGE LAYER 97; CHANGE ALIGN LEFT CENTER; CHANGE SIZE 0.032; CHANGE RATIO 10; TEXT PWM8_4/P7.7 R180 (0.9 1.6);</v>
      </c>
    </row>
    <row r="58" spans="1:18" x14ac:dyDescent="0.3">
      <c r="A58" t="s">
        <v>195</v>
      </c>
      <c r="B58" s="1" t="s">
        <v>92</v>
      </c>
      <c r="C58" t="s">
        <v>75</v>
      </c>
      <c r="D58" t="s">
        <v>103</v>
      </c>
      <c r="E58" t="s">
        <v>106</v>
      </c>
      <c r="F58" t="s">
        <v>108</v>
      </c>
      <c r="G58" t="s">
        <v>111</v>
      </c>
      <c r="H58" t="s">
        <v>161</v>
      </c>
      <c r="I58" t="str">
        <f t="shared" ref="I58:I65" si="27">"'"&amp;A58&amp;"_"&amp;IF(ISNUMBER(B58),"P"&amp;B58,B58)&amp;"'"</f>
        <v>'P$57_4.5'</v>
      </c>
      <c r="J58" t="str">
        <f t="shared" ref="J58:J65" si="28">IF(C58="R","R0","R180")</f>
        <v>R180</v>
      </c>
      <c r="K58">
        <f t="shared" ref="K58:K65" si="29">IF($K57=K$1,$N$2,IF($J58="R0",$N$2,-$N$2))</f>
        <v>1.2</v>
      </c>
      <c r="L58">
        <f t="shared" ref="L58:L65" si="30">ROUND(IF(L57=$M$1,$N$5,IF(AND($C58="R",C57="R"),L57-$N$8,IF(AND($C58="L",$C57="L"),$L57+$N$8,$L57))),1)</f>
        <v>1.8</v>
      </c>
      <c r="M58" t="str">
        <f t="shared" si="2"/>
        <v>(1.2 1.8)</v>
      </c>
      <c r="Q58" t="str">
        <f t="shared" ref="Q58:Q65" si="31">"pin "&amp;I58&amp;$M$1&amp;D58&amp;$M$1&amp;E58&amp;$M$1&amp;F58&amp;$M$1&amp;J58&amp;$M$1&amp;G58&amp;$M$1&amp;M58&amp;";"</f>
        <v>pin 'P$57_4.5' io None middle R180 pin (1.2 1.8);</v>
      </c>
      <c r="R58" t="str">
        <f t="shared" ref="R58:R65" si="32">"CHANGE LAYER 97; CHANGE ALIGN LEFT CENTER; CHANGE SIZE 0.032; CHANGE RATIO 10; TEXT "&amp;H58&amp;" "&amp;J58&amp;" ("&amp;IF(J58="R0",K58+$O$2,K58-$O$2)&amp;" "&amp;L58&amp;");"</f>
        <v>CHANGE LAYER 97; CHANGE ALIGN LEFT CENTER; CHANGE SIZE 0.032; CHANGE RATIO 10; TEXT ALE/P4.5 R180 (0.9 1.8);</v>
      </c>
    </row>
    <row r="59" spans="1:18" x14ac:dyDescent="0.3">
      <c r="A59" t="s">
        <v>196</v>
      </c>
      <c r="B59" s="1" t="s">
        <v>93</v>
      </c>
      <c r="C59" t="s">
        <v>75</v>
      </c>
      <c r="D59" t="s">
        <v>103</v>
      </c>
      <c r="E59" t="s">
        <v>106</v>
      </c>
      <c r="F59" t="s">
        <v>108</v>
      </c>
      <c r="G59" t="s">
        <v>111</v>
      </c>
      <c r="H59" t="s">
        <v>162</v>
      </c>
      <c r="I59" t="str">
        <f t="shared" si="27"/>
        <v>'P$58_4.6'</v>
      </c>
      <c r="J59" t="str">
        <f t="shared" si="28"/>
        <v>R180</v>
      </c>
      <c r="K59">
        <f t="shared" si="29"/>
        <v>1.2</v>
      </c>
      <c r="L59">
        <f t="shared" si="30"/>
        <v>2</v>
      </c>
      <c r="M59" t="str">
        <f t="shared" si="2"/>
        <v>(1.2 2)</v>
      </c>
      <c r="Q59" t="str">
        <f t="shared" si="31"/>
        <v>pin 'P$58_4.6' io None middle R180 pin (1.2 2);</v>
      </c>
      <c r="R59" t="str">
        <f t="shared" si="32"/>
        <v>CHANGE LAYER 97; CHANGE ALIGN LEFT CENTER; CHANGE SIZE 0.032; CHANGE RATIO 10; TEXT RxD2_2/P4.6 R180 (0.9 2);</v>
      </c>
    </row>
    <row r="60" spans="1:18" x14ac:dyDescent="0.3">
      <c r="A60" t="s">
        <v>197</v>
      </c>
      <c r="B60" s="1" t="s">
        <v>94</v>
      </c>
      <c r="C60" t="s">
        <v>75</v>
      </c>
      <c r="D60" t="s">
        <v>103</v>
      </c>
      <c r="E60" t="s">
        <v>106</v>
      </c>
      <c r="F60" t="s">
        <v>108</v>
      </c>
      <c r="G60" t="s">
        <v>111</v>
      </c>
      <c r="H60" t="s">
        <v>163</v>
      </c>
      <c r="I60" t="str">
        <f t="shared" si="27"/>
        <v>'P$59_0.0'</v>
      </c>
      <c r="J60" t="str">
        <f t="shared" si="28"/>
        <v>R180</v>
      </c>
      <c r="K60">
        <f t="shared" si="29"/>
        <v>1.2</v>
      </c>
      <c r="L60">
        <f t="shared" si="30"/>
        <v>2.2000000000000002</v>
      </c>
      <c r="M60" t="str">
        <f t="shared" si="2"/>
        <v>(1.2 2.2)</v>
      </c>
      <c r="Q60" t="str">
        <f t="shared" si="31"/>
        <v>pin 'P$59_0.0' io None middle R180 pin (1.2 2.2);</v>
      </c>
      <c r="R60" t="str">
        <f t="shared" si="32"/>
        <v>CHANGE LAYER 97; CHANGE ALIGN LEFT CENTER; CHANGE SIZE 0.032; CHANGE RATIO 10; TEXT T3_2/PWM5_3/RxD3/ADC8/AD0/P0.0 R180 (0.9 2.2);</v>
      </c>
    </row>
    <row r="61" spans="1:18" x14ac:dyDescent="0.3">
      <c r="A61" t="s">
        <v>198</v>
      </c>
      <c r="B61" s="1" t="s">
        <v>95</v>
      </c>
      <c r="C61" t="s">
        <v>75</v>
      </c>
      <c r="D61" t="s">
        <v>103</v>
      </c>
      <c r="E61" t="s">
        <v>106</v>
      </c>
      <c r="F61" t="s">
        <v>108</v>
      </c>
      <c r="G61" t="s">
        <v>111</v>
      </c>
      <c r="H61" t="s">
        <v>164</v>
      </c>
      <c r="I61" t="str">
        <f t="shared" si="27"/>
        <v>'P$60_0.1'</v>
      </c>
      <c r="J61" t="str">
        <f t="shared" si="28"/>
        <v>R180</v>
      </c>
      <c r="K61">
        <f t="shared" si="29"/>
        <v>1.2</v>
      </c>
      <c r="L61">
        <f t="shared" si="30"/>
        <v>2.4</v>
      </c>
      <c r="M61" t="str">
        <f t="shared" si="2"/>
        <v>(1.2 2.4)</v>
      </c>
      <c r="Q61" t="str">
        <f t="shared" si="31"/>
        <v>pin 'P$60_0.1' io None middle R180 pin (1.2 2.4);</v>
      </c>
      <c r="R61" t="str">
        <f t="shared" si="32"/>
        <v>CHANGE LAYER 97; CHANGE ALIGN LEFT CENTER; CHANGE SIZE 0.032; CHANGE RATIO 10; TEXT T3CLKO_2/PWM6_3/TxD3/ADC9/AD1/P0.1 R180 (0.9 2.4);</v>
      </c>
    </row>
    <row r="62" spans="1:18" x14ac:dyDescent="0.3">
      <c r="A62" t="s">
        <v>199</v>
      </c>
      <c r="B62" s="1" t="s">
        <v>96</v>
      </c>
      <c r="C62" t="s">
        <v>75</v>
      </c>
      <c r="D62" t="s">
        <v>103</v>
      </c>
      <c r="E62" t="s">
        <v>106</v>
      </c>
      <c r="F62" t="s">
        <v>108</v>
      </c>
      <c r="G62" t="s">
        <v>111</v>
      </c>
      <c r="H62" t="s">
        <v>165</v>
      </c>
      <c r="I62" t="str">
        <f t="shared" si="27"/>
        <v>'P$61_0.2'</v>
      </c>
      <c r="J62" t="str">
        <f t="shared" si="28"/>
        <v>R180</v>
      </c>
      <c r="K62">
        <f t="shared" si="29"/>
        <v>1.2</v>
      </c>
      <c r="L62">
        <f t="shared" si="30"/>
        <v>2.6</v>
      </c>
      <c r="M62" t="str">
        <f t="shared" si="2"/>
        <v>(1.2 2.6)</v>
      </c>
      <c r="Q62" t="str">
        <f t="shared" si="31"/>
        <v>pin 'P$61_0.2' io None middle R180 pin (1.2 2.6);</v>
      </c>
      <c r="R62" t="str">
        <f t="shared" si="32"/>
        <v>CHANGE LAYER 97; CHANGE ALIGN LEFT CENTER; CHANGE SIZE 0.032; CHANGE RATIO 10; TEXT T4_2/PWM7_3/RxD4/ADC10/AD2/P0.2 R180 (0.9 2.6);</v>
      </c>
    </row>
    <row r="63" spans="1:18" x14ac:dyDescent="0.3">
      <c r="A63" t="s">
        <v>200</v>
      </c>
      <c r="B63" s="1" t="s">
        <v>97</v>
      </c>
      <c r="C63" t="s">
        <v>75</v>
      </c>
      <c r="D63" t="s">
        <v>103</v>
      </c>
      <c r="E63" t="s">
        <v>106</v>
      </c>
      <c r="F63" t="s">
        <v>108</v>
      </c>
      <c r="G63" t="s">
        <v>111</v>
      </c>
      <c r="H63" t="s">
        <v>166</v>
      </c>
      <c r="I63" t="str">
        <f t="shared" si="27"/>
        <v>'P$62_0.3'</v>
      </c>
      <c r="J63" t="str">
        <f t="shared" si="28"/>
        <v>R180</v>
      </c>
      <c r="K63">
        <f t="shared" si="29"/>
        <v>1.2</v>
      </c>
      <c r="L63">
        <f t="shared" si="30"/>
        <v>2.8</v>
      </c>
      <c r="M63" t="str">
        <f t="shared" si="2"/>
        <v>(1.2 2.8)</v>
      </c>
      <c r="Q63" t="str">
        <f t="shared" si="31"/>
        <v>pin 'P$62_0.3' io None middle R180 pin (1.2 2.8);</v>
      </c>
      <c r="R63" t="str">
        <f t="shared" si="32"/>
        <v>CHANGE LAYER 97; CHANGE ALIGN LEFT CENTER; CHANGE SIZE 0.032; CHANGE RATIO 10; TEXT T4CLKO_2/PWM8_3/TxD4/ADC11/AD3/P0.3 R180 (0.9 2.8);</v>
      </c>
    </row>
    <row r="64" spans="1:18" x14ac:dyDescent="0.3">
      <c r="A64" t="s">
        <v>201</v>
      </c>
      <c r="B64" s="1" t="s">
        <v>98</v>
      </c>
      <c r="C64" t="s">
        <v>75</v>
      </c>
      <c r="D64" t="s">
        <v>103</v>
      </c>
      <c r="E64" t="s">
        <v>106</v>
      </c>
      <c r="F64" t="s">
        <v>108</v>
      </c>
      <c r="G64" t="s">
        <v>111</v>
      </c>
      <c r="H64" t="s">
        <v>167</v>
      </c>
      <c r="I64" t="str">
        <f t="shared" si="27"/>
        <v>'P$63_0.4'</v>
      </c>
      <c r="J64" t="str">
        <f t="shared" si="28"/>
        <v>R180</v>
      </c>
      <c r="K64">
        <f t="shared" si="29"/>
        <v>1.2</v>
      </c>
      <c r="L64">
        <f t="shared" si="30"/>
        <v>3</v>
      </c>
      <c r="M64" t="str">
        <f t="shared" si="2"/>
        <v>(1.2 3)</v>
      </c>
      <c r="Q64" t="str">
        <f t="shared" si="31"/>
        <v>pin 'P$63_0.4' io None middle R180 pin (1.2 3);</v>
      </c>
      <c r="R64" t="str">
        <f t="shared" si="32"/>
        <v>CHANGE LAYER 97; CHANGE ALIGN LEFT CENTER; CHANGE SIZE 0.032; CHANGE RATIO 10; TEXT T3/ADC12/AD4/P0.4 R180 (0.9 3);</v>
      </c>
    </row>
    <row r="65" spans="1:18" x14ac:dyDescent="0.3">
      <c r="A65" t="s">
        <v>202</v>
      </c>
      <c r="B65" s="1" t="s">
        <v>99</v>
      </c>
      <c r="C65" t="s">
        <v>75</v>
      </c>
      <c r="D65" t="s">
        <v>103</v>
      </c>
      <c r="E65" t="s">
        <v>106</v>
      </c>
      <c r="F65" t="s">
        <v>108</v>
      </c>
      <c r="G65" t="s">
        <v>111</v>
      </c>
      <c r="H65" t="s">
        <v>168</v>
      </c>
      <c r="I65" t="str">
        <f t="shared" si="27"/>
        <v>'P$64_5.2'</v>
      </c>
      <c r="J65" t="str">
        <f t="shared" si="28"/>
        <v>R180</v>
      </c>
      <c r="K65">
        <f t="shared" si="29"/>
        <v>1.2</v>
      </c>
      <c r="L65">
        <f t="shared" si="30"/>
        <v>3.2</v>
      </c>
      <c r="M65" t="str">
        <f t="shared" si="2"/>
        <v>(1.2 3.2)</v>
      </c>
      <c r="Q65" t="str">
        <f t="shared" si="31"/>
        <v>pin 'P$64_5.2' io None middle R180 pin (1.2 3.2);</v>
      </c>
      <c r="R65" t="str">
        <f t="shared" si="32"/>
        <v>CHANGE LAYER 97; CHANGE ALIGN LEFT CENTER; CHANGE SIZE 0.032; CHANGE RATIO 10; TEXT RxD4_2/P5.2 R180 (0.9 3.2);</v>
      </c>
    </row>
    <row r="66" spans="1:18" x14ac:dyDescent="0.3">
      <c r="M66" t="str">
        <f t="shared" si="2"/>
        <v/>
      </c>
    </row>
    <row r="67" spans="1:18" x14ac:dyDescent="0.3">
      <c r="M67" t="str">
        <f t="shared" ref="M67:M100" si="33">IF(K67&lt;&gt;"","("&amp;K67&amp;" "&amp;L67&amp;")","")</f>
        <v/>
      </c>
    </row>
    <row r="68" spans="1:18" x14ac:dyDescent="0.3">
      <c r="M68" t="str">
        <f t="shared" si="33"/>
        <v/>
      </c>
    </row>
    <row r="69" spans="1:18" x14ac:dyDescent="0.3">
      <c r="M69" t="str">
        <f t="shared" si="33"/>
        <v/>
      </c>
    </row>
    <row r="70" spans="1:18" x14ac:dyDescent="0.3">
      <c r="M70" t="str">
        <f t="shared" si="33"/>
        <v/>
      </c>
    </row>
    <row r="71" spans="1:18" x14ac:dyDescent="0.3">
      <c r="M71" t="str">
        <f t="shared" si="33"/>
        <v/>
      </c>
    </row>
    <row r="72" spans="1:18" x14ac:dyDescent="0.3">
      <c r="M72" t="str">
        <f t="shared" si="33"/>
        <v/>
      </c>
    </row>
    <row r="73" spans="1:18" x14ac:dyDescent="0.3">
      <c r="M73" t="str">
        <f t="shared" si="33"/>
        <v/>
      </c>
    </row>
    <row r="74" spans="1:18" x14ac:dyDescent="0.3">
      <c r="M74" t="str">
        <f t="shared" si="33"/>
        <v/>
      </c>
    </row>
    <row r="75" spans="1:18" x14ac:dyDescent="0.3">
      <c r="M75" t="str">
        <f t="shared" si="33"/>
        <v/>
      </c>
    </row>
    <row r="76" spans="1:18" x14ac:dyDescent="0.3">
      <c r="M76" t="str">
        <f t="shared" si="33"/>
        <v/>
      </c>
    </row>
    <row r="77" spans="1:18" x14ac:dyDescent="0.3">
      <c r="M77" t="str">
        <f t="shared" si="33"/>
        <v/>
      </c>
    </row>
    <row r="78" spans="1:18" x14ac:dyDescent="0.3">
      <c r="M78" t="str">
        <f t="shared" si="33"/>
        <v/>
      </c>
    </row>
    <row r="79" spans="1:18" x14ac:dyDescent="0.3">
      <c r="M79" t="str">
        <f t="shared" si="33"/>
        <v/>
      </c>
    </row>
    <row r="80" spans="1:18" x14ac:dyDescent="0.3">
      <c r="M80" t="str">
        <f t="shared" si="33"/>
        <v/>
      </c>
    </row>
    <row r="81" spans="13:13" x14ac:dyDescent="0.3">
      <c r="M81" t="str">
        <f t="shared" si="33"/>
        <v/>
      </c>
    </row>
    <row r="82" spans="13:13" x14ac:dyDescent="0.3">
      <c r="M82" t="str">
        <f t="shared" si="33"/>
        <v/>
      </c>
    </row>
    <row r="83" spans="13:13" x14ac:dyDescent="0.3">
      <c r="M83" t="str">
        <f t="shared" si="33"/>
        <v/>
      </c>
    </row>
    <row r="84" spans="13:13" x14ac:dyDescent="0.3">
      <c r="M84" t="str">
        <f t="shared" si="33"/>
        <v/>
      </c>
    </row>
    <row r="85" spans="13:13" x14ac:dyDescent="0.3">
      <c r="M85" t="str">
        <f t="shared" si="33"/>
        <v/>
      </c>
    </row>
    <row r="86" spans="13:13" x14ac:dyDescent="0.3">
      <c r="M86" t="str">
        <f t="shared" si="33"/>
        <v/>
      </c>
    </row>
    <row r="87" spans="13:13" x14ac:dyDescent="0.3">
      <c r="M87" t="str">
        <f t="shared" si="33"/>
        <v/>
      </c>
    </row>
    <row r="88" spans="13:13" x14ac:dyDescent="0.3">
      <c r="M88" t="str">
        <f t="shared" si="33"/>
        <v/>
      </c>
    </row>
    <row r="89" spans="13:13" x14ac:dyDescent="0.3">
      <c r="M89" t="str">
        <f t="shared" si="33"/>
        <v/>
      </c>
    </row>
    <row r="90" spans="13:13" x14ac:dyDescent="0.3">
      <c r="M90" t="str">
        <f t="shared" si="33"/>
        <v/>
      </c>
    </row>
    <row r="91" spans="13:13" x14ac:dyDescent="0.3">
      <c r="M91" t="str">
        <f t="shared" si="33"/>
        <v/>
      </c>
    </row>
    <row r="92" spans="13:13" x14ac:dyDescent="0.3">
      <c r="M92" t="str">
        <f t="shared" si="33"/>
        <v/>
      </c>
    </row>
    <row r="93" spans="13:13" x14ac:dyDescent="0.3">
      <c r="M93" t="str">
        <f t="shared" si="33"/>
        <v/>
      </c>
    </row>
    <row r="94" spans="13:13" x14ac:dyDescent="0.3">
      <c r="M94" t="str">
        <f t="shared" si="33"/>
        <v/>
      </c>
    </row>
    <row r="95" spans="13:13" x14ac:dyDescent="0.3">
      <c r="M95" t="str">
        <f t="shared" si="33"/>
        <v/>
      </c>
    </row>
    <row r="96" spans="13:13" x14ac:dyDescent="0.3">
      <c r="M96" t="str">
        <f t="shared" si="33"/>
        <v/>
      </c>
    </row>
    <row r="97" spans="13:13" x14ac:dyDescent="0.3">
      <c r="M97" t="str">
        <f t="shared" si="33"/>
        <v/>
      </c>
    </row>
    <row r="98" spans="13:13" x14ac:dyDescent="0.3">
      <c r="M98" t="str">
        <f t="shared" si="33"/>
        <v/>
      </c>
    </row>
    <row r="99" spans="13:13" x14ac:dyDescent="0.3">
      <c r="M99" t="str">
        <f t="shared" si="33"/>
        <v/>
      </c>
    </row>
    <row r="100" spans="13:13" x14ac:dyDescent="0.3">
      <c r="M100" t="str">
        <f t="shared" si="33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0D29-AAAD-4FEF-ACA4-3F6291874741}">
  <dimension ref="A1:R100"/>
  <sheetViews>
    <sheetView tabSelected="1" topLeftCell="L49" workbookViewId="0">
      <selection activeCell="S72" sqref="S72"/>
    </sheetView>
  </sheetViews>
  <sheetFormatPr defaultRowHeight="14.4" x14ac:dyDescent="0.3"/>
  <cols>
    <col min="8" max="8" width="48" bestFit="1" customWidth="1"/>
    <col min="17" max="17" width="45.77734375" bestFit="1" customWidth="1"/>
  </cols>
  <sheetData>
    <row r="1" spans="1:18" x14ac:dyDescent="0.3">
      <c r="A1" t="s">
        <v>49</v>
      </c>
      <c r="B1" s="1" t="s">
        <v>50</v>
      </c>
      <c r="C1" t="s">
        <v>74</v>
      </c>
      <c r="D1" t="s">
        <v>102</v>
      </c>
      <c r="E1" t="s">
        <v>105</v>
      </c>
      <c r="F1" t="s">
        <v>107</v>
      </c>
      <c r="G1" t="s">
        <v>110</v>
      </c>
      <c r="H1" t="s">
        <v>120</v>
      </c>
      <c r="I1" t="s">
        <v>101</v>
      </c>
      <c r="J1" t="s">
        <v>109</v>
      </c>
      <c r="K1" t="s">
        <v>117</v>
      </c>
      <c r="L1" t="s">
        <v>116</v>
      </c>
      <c r="M1" s="2" t="s">
        <v>115</v>
      </c>
      <c r="N1" t="s">
        <v>112</v>
      </c>
      <c r="O1" t="s">
        <v>170</v>
      </c>
      <c r="Q1" t="s">
        <v>100</v>
      </c>
      <c r="R1" t="s">
        <v>169</v>
      </c>
    </row>
    <row r="2" spans="1:18" x14ac:dyDescent="0.3">
      <c r="A2" t="s">
        <v>1</v>
      </c>
      <c r="B2" s="1" t="s">
        <v>243</v>
      </c>
      <c r="C2" t="s">
        <v>73</v>
      </c>
      <c r="D2" t="s">
        <v>103</v>
      </c>
      <c r="E2" t="s">
        <v>106</v>
      </c>
      <c r="F2" t="s">
        <v>108</v>
      </c>
      <c r="G2" t="s">
        <v>111</v>
      </c>
      <c r="I2" t="str">
        <f>"'"&amp;A2&amp;"_"&amp;IF(ISNUMBER(B2),"P"&amp;B2,B2)&amp;"'"</f>
        <v>'P$1_F9'</v>
      </c>
      <c r="J2" t="str">
        <f t="shared" ref="J2:J65" si="0">IF(C2="R","R0","R180")</f>
        <v>R0</v>
      </c>
      <c r="K2">
        <f>IF($K1=K$1,$N$2,IF($J2="R0",$N$2,-$N$2))</f>
        <v>-1.2</v>
      </c>
      <c r="L2">
        <f>IF(L1=L$1,$N$5,L1-$N$8)</f>
        <v>3.2</v>
      </c>
      <c r="M2" t="str">
        <f>IF(K2&lt;&gt;"","("&amp;K2&amp;" "&amp;L2&amp;")","")</f>
        <v>(-1.2 3.2)</v>
      </c>
      <c r="N2">
        <v>-1.2</v>
      </c>
      <c r="O2">
        <v>0.3</v>
      </c>
      <c r="Q2" t="str">
        <f>"pin "&amp;I2&amp;$M$1&amp;D2&amp;$M$1&amp;E2&amp;$M$1&amp;F2&amp;$M$1&amp;J2&amp;$M$1&amp;G2&amp;$M$1&amp;M2&amp;";"</f>
        <v>pin 'P$1_F9' io None middle R0 pin (-1.2 3.2);</v>
      </c>
      <c r="R2" t="str">
        <f>"CHANGE LAYER 97; CHANGE ALIGN LEFT CENTER; CHANGE SIZE 0.032; CHANGE RATIO 10; TEXT "&amp;IF(J2="R0",B2&amp;"/"&amp;H2,H2&amp;"/"&amp;B2)&amp;" "&amp;J2&amp;" ("&amp;IF(J2="R0",K2+$O$2,K2-$O$2)&amp;" "&amp;L2&amp;");"</f>
        <v>CHANGE LAYER 97; CHANGE ALIGN LEFT CENTER; CHANGE SIZE 0.032; CHANGE RATIO 10; TEXT F9/ R0 (-0.9 3.2);</v>
      </c>
    </row>
    <row r="3" spans="1:18" x14ac:dyDescent="0.3">
      <c r="A3" t="s">
        <v>2</v>
      </c>
      <c r="B3" s="1" t="s">
        <v>244</v>
      </c>
      <c r="C3" t="s">
        <v>73</v>
      </c>
      <c r="D3" t="s">
        <v>103</v>
      </c>
      <c r="E3" t="s">
        <v>106</v>
      </c>
      <c r="F3" t="s">
        <v>108</v>
      </c>
      <c r="G3" t="s">
        <v>111</v>
      </c>
      <c r="H3" t="s">
        <v>303</v>
      </c>
      <c r="I3" t="str">
        <f t="shared" ref="I3:I65" si="1">"'"&amp;A3&amp;"_"&amp;IF(ISNUMBER(B3),"P"&amp;B3,B3)&amp;"'"</f>
        <v>'P$2_C13'</v>
      </c>
      <c r="J3" t="str">
        <f t="shared" si="0"/>
        <v>R0</v>
      </c>
      <c r="K3">
        <f>IF($K2=K$1,$N$2,IF($J3="R0",$N$2,-$N$2))</f>
        <v>-1.2</v>
      </c>
      <c r="L3">
        <f>ROUND(IF(L2=$M$1,$N$5,IF(AND($C3="R",C2="R"),L2-$N$8,IF(AND($C3="L",$C2="L"),$L2+$N$8,$L2))),1)</f>
        <v>3</v>
      </c>
      <c r="M3" t="str">
        <f t="shared" ref="M3:M66" si="2">IF(K3&lt;&gt;"","("&amp;K3&amp;" "&amp;L3&amp;")","")</f>
        <v>(-1.2 3)</v>
      </c>
      <c r="Q3" t="str">
        <f t="shared" ref="Q3:Q65" si="3">"pin "&amp;I3&amp;$M$1&amp;D3&amp;$M$1&amp;E3&amp;$M$1&amp;F3&amp;$M$1&amp;J3&amp;$M$1&amp;G3&amp;$M$1&amp;M3&amp;";"</f>
        <v>pin 'P$2_C13' io None middle R0 pin (-1.2 3);</v>
      </c>
      <c r="R3" t="str">
        <f t="shared" ref="R3:R65" si="4">"CHANGE LAYER 97; CHANGE ALIGN LEFT CENTER; CHANGE SIZE 0.032; CHANGE RATIO 10; TEXT "&amp;IF(J3="R0",B3&amp;"/"&amp;H3,H3&amp;"/"&amp;B3)&amp;" "&amp;J3&amp;" ("&amp;IF(J3="R0",K3+$O$2,K3-$O$2)&amp;" "&amp;L3&amp;");"</f>
        <v>CHANGE LAYER 97; CHANGE ALIGN LEFT CENTER; CHANGE SIZE 0.032; CHANGE RATIO 10; TEXT C13/SPI_SCK1/I2S_CK1/T1_BKIN R0 (-0.9 3);</v>
      </c>
    </row>
    <row r="4" spans="1:18" x14ac:dyDescent="0.3">
      <c r="A4" t="s">
        <v>3</v>
      </c>
      <c r="B4" s="1" t="s">
        <v>245</v>
      </c>
      <c r="C4" t="s">
        <v>73</v>
      </c>
      <c r="D4" t="s">
        <v>103</v>
      </c>
      <c r="E4" t="s">
        <v>106</v>
      </c>
      <c r="F4" t="s">
        <v>108</v>
      </c>
      <c r="G4" t="s">
        <v>111</v>
      </c>
      <c r="H4" t="s">
        <v>304</v>
      </c>
      <c r="I4" t="str">
        <f t="shared" si="1"/>
        <v>'P$3_C14'</v>
      </c>
      <c r="J4" t="str">
        <f t="shared" si="0"/>
        <v>R0</v>
      </c>
      <c r="K4">
        <f t="shared" ref="K4:K65" si="5">IF($K3=K$1,$N$2,IF($J4="R0",$N$2,-$N$2))</f>
        <v>-1.2</v>
      </c>
      <c r="L4">
        <f t="shared" ref="L4:L65" si="6">ROUND(IF(L3=$M$1,$N$5,IF(AND($C4="R",C3="R"),L3-$N$8,IF(AND($C4="L",$C3="L"),$L3+$N$8,$L3))),1)</f>
        <v>2.8</v>
      </c>
      <c r="M4" t="str">
        <f t="shared" si="2"/>
        <v>(-1.2 2.8)</v>
      </c>
      <c r="N4" t="s">
        <v>113</v>
      </c>
      <c r="Q4" t="str">
        <f t="shared" si="3"/>
        <v>pin 'P$3_C14' io None middle R0 pin (-1.2 2.8);</v>
      </c>
      <c r="R4" t="str">
        <f t="shared" si="4"/>
        <v>CHANGE LAYER 97; CHANGE ALIGN LEFT CENTER; CHANGE SIZE 0.032; CHANGE RATIO 10; TEXT C14/T1_BKIN2 R0 (-0.9 2.8);</v>
      </c>
    </row>
    <row r="5" spans="1:18" x14ac:dyDescent="0.3">
      <c r="A5" t="s">
        <v>4</v>
      </c>
      <c r="B5" s="1" t="s">
        <v>246</v>
      </c>
      <c r="C5" t="s">
        <v>73</v>
      </c>
      <c r="D5" t="s">
        <v>103</v>
      </c>
      <c r="E5" t="s">
        <v>106</v>
      </c>
      <c r="F5" t="s">
        <v>108</v>
      </c>
      <c r="G5" t="s">
        <v>111</v>
      </c>
      <c r="H5" t="s">
        <v>305</v>
      </c>
      <c r="I5" t="str">
        <f t="shared" si="1"/>
        <v>'P$4_C15'</v>
      </c>
      <c r="J5" t="str">
        <f t="shared" si="0"/>
        <v>R0</v>
      </c>
      <c r="K5">
        <f t="shared" si="5"/>
        <v>-1.2</v>
      </c>
      <c r="L5">
        <f t="shared" si="6"/>
        <v>2.6</v>
      </c>
      <c r="M5" t="str">
        <f t="shared" si="2"/>
        <v>(-1.2 2.6)</v>
      </c>
      <c r="N5">
        <f>COUNTIF($C$2:$C$700,"R") * N8/2</f>
        <v>3.2</v>
      </c>
      <c r="Q5" t="str">
        <f t="shared" si="3"/>
        <v>pin 'P$4_C15' io None middle R0 pin (-1.2 2.6);</v>
      </c>
      <c r="R5" t="str">
        <f t="shared" si="4"/>
        <v>CHANGE LAYER 97; CHANGE ALIGN LEFT CENTER; CHANGE SIZE 0.032; CHANGE RATIO 10; TEXT C15/T15_BKIN R0 (-0.9 2.6);</v>
      </c>
    </row>
    <row r="6" spans="1:18" x14ac:dyDescent="0.3">
      <c r="A6" t="s">
        <v>5</v>
      </c>
      <c r="B6" s="1" t="s">
        <v>247</v>
      </c>
      <c r="C6" t="s">
        <v>73</v>
      </c>
      <c r="D6" t="s">
        <v>103</v>
      </c>
      <c r="E6" t="s">
        <v>106</v>
      </c>
      <c r="F6" t="s">
        <v>108</v>
      </c>
      <c r="G6" t="s">
        <v>111</v>
      </c>
      <c r="H6" t="s">
        <v>306</v>
      </c>
      <c r="I6" t="str">
        <f t="shared" si="1"/>
        <v>'P$5_F0'</v>
      </c>
      <c r="J6" t="str">
        <f t="shared" si="0"/>
        <v>R0</v>
      </c>
      <c r="K6">
        <f t="shared" si="5"/>
        <v>-1.2</v>
      </c>
      <c r="L6">
        <f t="shared" si="6"/>
        <v>2.4</v>
      </c>
      <c r="M6" t="str">
        <f t="shared" si="2"/>
        <v>(-1.2 2.4)</v>
      </c>
      <c r="Q6" t="str">
        <f t="shared" si="3"/>
        <v>pin 'P$5_F0' io None middle R0 pin (-1.2 2.4);</v>
      </c>
      <c r="R6" t="str">
        <f t="shared" si="4"/>
        <v>CHANGE LAYER 97; CHANGE ALIGN LEFT CENTER; CHANGE SIZE 0.032; CHANGE RATIO 10; TEXT F0/TX2/T1_BKIN/T14_C1/CTC_SYNC R0 (-0.9 2.4);</v>
      </c>
    </row>
    <row r="7" spans="1:18" x14ac:dyDescent="0.3">
      <c r="A7" t="s">
        <v>6</v>
      </c>
      <c r="B7" s="1" t="s">
        <v>248</v>
      </c>
      <c r="C7" t="s">
        <v>73</v>
      </c>
      <c r="D7" t="s">
        <v>103</v>
      </c>
      <c r="E7" t="s">
        <v>106</v>
      </c>
      <c r="F7" t="s">
        <v>108</v>
      </c>
      <c r="G7" t="s">
        <v>111</v>
      </c>
      <c r="H7" t="s">
        <v>307</v>
      </c>
      <c r="I7" t="str">
        <f t="shared" si="1"/>
        <v>'P$6_F1'</v>
      </c>
      <c r="J7" t="str">
        <f t="shared" si="0"/>
        <v>R0</v>
      </c>
      <c r="K7">
        <f t="shared" si="5"/>
        <v>-1.2</v>
      </c>
      <c r="L7">
        <f t="shared" si="6"/>
        <v>2.2000000000000002</v>
      </c>
      <c r="M7" t="str">
        <f t="shared" si="2"/>
        <v>(-1.2 2.2)</v>
      </c>
      <c r="N7" t="s">
        <v>114</v>
      </c>
      <c r="Q7" t="str">
        <f t="shared" si="3"/>
        <v>pin 'P$6_F1' io None middle R0 pin (-1.2 2.2);</v>
      </c>
      <c r="R7" t="str">
        <f t="shared" si="4"/>
        <v>CHANGE LAYER 97; CHANGE ALIGN LEFT CENTER; CHANGE SIZE 0.032; CHANGE RATIO 10; TEXT F1/RX2/T1_C1N/T15_C1N R0 (-0.9 2.2);</v>
      </c>
    </row>
    <row r="8" spans="1:18" x14ac:dyDescent="0.3">
      <c r="A8" t="s">
        <v>7</v>
      </c>
      <c r="B8" s="1" t="s">
        <v>249</v>
      </c>
      <c r="C8" t="s">
        <v>73</v>
      </c>
      <c r="D8" t="s">
        <v>103</v>
      </c>
      <c r="E8" t="s">
        <v>106</v>
      </c>
      <c r="F8" t="s">
        <v>108</v>
      </c>
      <c r="G8" t="s">
        <v>111</v>
      </c>
      <c r="H8" t="s">
        <v>308</v>
      </c>
      <c r="I8" t="str">
        <f t="shared" si="1"/>
        <v>'P$7_F2'</v>
      </c>
      <c r="J8" t="str">
        <f t="shared" si="0"/>
        <v>R0</v>
      </c>
      <c r="K8">
        <f t="shared" si="5"/>
        <v>-1.2</v>
      </c>
      <c r="L8">
        <f t="shared" si="6"/>
        <v>2</v>
      </c>
      <c r="M8" t="str">
        <f t="shared" si="2"/>
        <v>(-1.2 2)</v>
      </c>
      <c r="N8">
        <v>0.2</v>
      </c>
      <c r="Q8" t="str">
        <f t="shared" si="3"/>
        <v>pin 'P$7_F2' io None middle R0 pin (-1.2 2);</v>
      </c>
      <c r="R8" t="str">
        <f t="shared" si="4"/>
        <v>CHANGE LAYER 97; CHANGE ALIGN LEFT CENTER; CHANGE SIZE 0.032; CHANGE RATIO 10; TEXT F2/RST/T1_C2/EVENOUT/MCO R0 (-0.9 2);</v>
      </c>
    </row>
    <row r="9" spans="1:18" x14ac:dyDescent="0.3">
      <c r="A9" t="s">
        <v>8</v>
      </c>
      <c r="B9" s="1" t="s">
        <v>250</v>
      </c>
      <c r="C9" t="s">
        <v>73</v>
      </c>
      <c r="D9" t="s">
        <v>103</v>
      </c>
      <c r="E9" t="s">
        <v>106</v>
      </c>
      <c r="F9" t="s">
        <v>108</v>
      </c>
      <c r="G9" t="s">
        <v>111</v>
      </c>
      <c r="H9" t="s">
        <v>309</v>
      </c>
      <c r="I9" t="str">
        <f t="shared" si="1"/>
        <v>'P$8_C0'</v>
      </c>
      <c r="J9" t="str">
        <f t="shared" si="0"/>
        <v>R0</v>
      </c>
      <c r="K9">
        <f t="shared" si="5"/>
        <v>-1.2</v>
      </c>
      <c r="L9">
        <f t="shared" si="6"/>
        <v>1.8</v>
      </c>
      <c r="M9" t="str">
        <f t="shared" si="2"/>
        <v>(-1.2 1.8)</v>
      </c>
      <c r="Q9" t="str">
        <f t="shared" si="3"/>
        <v>pin 'P$8_C0' io None middle R0 pin (-1.2 1.8);</v>
      </c>
      <c r="R9" t="str">
        <f t="shared" si="4"/>
        <v>CHANGE LAYER 97; CHANGE ALIGN LEFT CENTER; CHANGE SIZE 0.032; CHANGE RATIO 10; TEXT C0/MISO1/CTS2/RTS3/EVENOUT/I2S_MCK1 R0 (-0.9 1.8);</v>
      </c>
    </row>
    <row r="10" spans="1:18" x14ac:dyDescent="0.3">
      <c r="A10" t="s">
        <v>9</v>
      </c>
      <c r="B10" s="1" t="s">
        <v>251</v>
      </c>
      <c r="C10" t="s">
        <v>73</v>
      </c>
      <c r="D10" t="s">
        <v>103</v>
      </c>
      <c r="E10" t="s">
        <v>106</v>
      </c>
      <c r="F10" t="s">
        <v>108</v>
      </c>
      <c r="G10" t="s">
        <v>111</v>
      </c>
      <c r="H10" t="s">
        <v>310</v>
      </c>
      <c r="I10" t="str">
        <f t="shared" si="1"/>
        <v>'P$9_C1'</v>
      </c>
      <c r="J10" t="str">
        <f t="shared" si="0"/>
        <v>R0</v>
      </c>
      <c r="K10">
        <f t="shared" si="5"/>
        <v>-1.2</v>
      </c>
      <c r="L10">
        <f t="shared" si="6"/>
        <v>1.6</v>
      </c>
      <c r="M10" t="str">
        <f t="shared" si="2"/>
        <v>(-1.2 1.6)</v>
      </c>
      <c r="Q10" t="str">
        <f t="shared" si="3"/>
        <v>pin 'P$9_C1' io None middle R0 pin (-1.2 1.6);</v>
      </c>
      <c r="R10" t="str">
        <f t="shared" si="4"/>
        <v>CHANGE LAYER 97; CHANGE ALIGN LEFT CENTER; CHANGE SIZE 0.032; CHANGE RATIO 10; TEXT C1/MOSI1/T15_C1/RTS2/CTS3/I2S_SD1/EVENOUT R0 (-0.9 1.6);</v>
      </c>
    </row>
    <row r="11" spans="1:18" x14ac:dyDescent="0.3">
      <c r="A11" t="s">
        <v>10</v>
      </c>
      <c r="B11" s="1" t="s">
        <v>252</v>
      </c>
      <c r="C11" t="s">
        <v>73</v>
      </c>
      <c r="D11" t="s">
        <v>103</v>
      </c>
      <c r="E11" t="s">
        <v>106</v>
      </c>
      <c r="F11" t="s">
        <v>108</v>
      </c>
      <c r="G11" t="s">
        <v>111</v>
      </c>
      <c r="H11" t="s">
        <v>311</v>
      </c>
      <c r="I11" t="str">
        <f t="shared" si="1"/>
        <v>'P$10_C2'</v>
      </c>
      <c r="J11" t="str">
        <f t="shared" si="0"/>
        <v>R0</v>
      </c>
      <c r="K11">
        <f t="shared" si="5"/>
        <v>-1.2</v>
      </c>
      <c r="L11">
        <f t="shared" si="6"/>
        <v>1.4</v>
      </c>
      <c r="M11" t="str">
        <f t="shared" si="2"/>
        <v>(-1.2 1.4)</v>
      </c>
      <c r="N11" t="s">
        <v>114</v>
      </c>
      <c r="Q11" t="str">
        <f t="shared" si="3"/>
        <v>pin 'P$10_C2' io None middle R0 pin (-1.2 1.4);</v>
      </c>
      <c r="R11" t="str">
        <f t="shared" si="4"/>
        <v>CHANGE LAYER 97; CHANGE ALIGN LEFT CENTER; CHANGE SIZE 0.032; CHANGE RATIO 10; TEXT C2/TX3/RX3/MISO2/T15_C2/I2S_MCK2/EVENOUT R0 (-0.9 1.4);</v>
      </c>
    </row>
    <row r="12" spans="1:18" x14ac:dyDescent="0.3">
      <c r="A12" t="s">
        <v>11</v>
      </c>
      <c r="B12" s="1" t="s">
        <v>253</v>
      </c>
      <c r="C12" t="s">
        <v>73</v>
      </c>
      <c r="D12" t="s">
        <v>103</v>
      </c>
      <c r="E12" t="s">
        <v>106</v>
      </c>
      <c r="F12" t="s">
        <v>108</v>
      </c>
      <c r="G12" t="s">
        <v>111</v>
      </c>
      <c r="H12" t="s">
        <v>312</v>
      </c>
      <c r="I12" t="str">
        <f t="shared" si="1"/>
        <v>'P$11_C3'</v>
      </c>
      <c r="J12" t="str">
        <f t="shared" si="0"/>
        <v>R0</v>
      </c>
      <c r="K12">
        <f t="shared" si="5"/>
        <v>-1.2</v>
      </c>
      <c r="L12">
        <f t="shared" si="6"/>
        <v>1.2</v>
      </c>
      <c r="M12" t="str">
        <f t="shared" si="2"/>
        <v>(-1.2 1.2)</v>
      </c>
      <c r="N12">
        <v>0.2</v>
      </c>
      <c r="Q12" t="str">
        <f t="shared" si="3"/>
        <v>pin 'P$11_C3' io None middle R0 pin (-1.2 1.2);</v>
      </c>
      <c r="R12" t="str">
        <f t="shared" si="4"/>
        <v>CHANGE LAYER 97; CHANGE ALIGN LEFT CENTER; CHANGE SIZE 0.032; CHANGE RATIO 10; TEXT C3/RX3/TX3/MOSI2/I2S_SD2/EVENOUT R0 (-0.9 1.2);</v>
      </c>
    </row>
    <row r="13" spans="1:18" x14ac:dyDescent="0.3">
      <c r="A13" t="s">
        <v>12</v>
      </c>
      <c r="B13" s="1" t="s">
        <v>65</v>
      </c>
      <c r="C13" t="s">
        <v>73</v>
      </c>
      <c r="D13" t="s">
        <v>103</v>
      </c>
      <c r="E13" t="s">
        <v>106</v>
      </c>
      <c r="F13" t="s">
        <v>108</v>
      </c>
      <c r="G13" t="s">
        <v>111</v>
      </c>
      <c r="I13" t="str">
        <f t="shared" si="1"/>
        <v>'P$12_GND/AGND'</v>
      </c>
      <c r="J13" t="str">
        <f t="shared" si="0"/>
        <v>R0</v>
      </c>
      <c r="K13">
        <f t="shared" si="5"/>
        <v>-1.2</v>
      </c>
      <c r="L13">
        <f t="shared" si="6"/>
        <v>1</v>
      </c>
      <c r="M13" t="str">
        <f t="shared" si="2"/>
        <v>(-1.2 1)</v>
      </c>
      <c r="Q13" t="str">
        <f t="shared" si="3"/>
        <v>pin 'P$12_GND/AGND' io None middle R0 pin (-1.2 1);</v>
      </c>
      <c r="R13" t="str">
        <f t="shared" si="4"/>
        <v>CHANGE LAYER 97; CHANGE ALIGN LEFT CENTER; CHANGE SIZE 0.032; CHANGE RATIO 10; TEXT GND/AGND/ R0 (-0.9 1);</v>
      </c>
    </row>
    <row r="14" spans="1:18" x14ac:dyDescent="0.3">
      <c r="A14" t="s">
        <v>13</v>
      </c>
      <c r="B14" s="1" t="s">
        <v>63</v>
      </c>
      <c r="C14" t="s">
        <v>73</v>
      </c>
      <c r="D14" t="s">
        <v>103</v>
      </c>
      <c r="E14" t="s">
        <v>106</v>
      </c>
      <c r="F14" t="s">
        <v>108</v>
      </c>
      <c r="G14" t="s">
        <v>111</v>
      </c>
      <c r="I14" t="str">
        <f t="shared" si="1"/>
        <v>'P$13_VCC/AVCC'</v>
      </c>
      <c r="J14" t="str">
        <f t="shared" si="0"/>
        <v>R0</v>
      </c>
      <c r="K14">
        <f t="shared" si="5"/>
        <v>-1.2</v>
      </c>
      <c r="L14">
        <f t="shared" si="6"/>
        <v>0.8</v>
      </c>
      <c r="M14" t="str">
        <f t="shared" si="2"/>
        <v>(-1.2 0.8)</v>
      </c>
      <c r="Q14" t="str">
        <f t="shared" si="3"/>
        <v>pin 'P$13_VCC/AVCC' io None middle R0 pin (-1.2 0.8);</v>
      </c>
      <c r="R14" t="str">
        <f t="shared" si="4"/>
        <v>CHANGE LAYER 97; CHANGE ALIGN LEFT CENTER; CHANGE SIZE 0.032; CHANGE RATIO 10; TEXT VCC/AVCC/ R0 (-0.9 0.8);</v>
      </c>
    </row>
    <row r="15" spans="1:18" x14ac:dyDescent="0.3">
      <c r="A15" t="s">
        <v>14</v>
      </c>
      <c r="B15" s="1" t="s">
        <v>254</v>
      </c>
      <c r="C15" t="s">
        <v>73</v>
      </c>
      <c r="D15" t="s">
        <v>103</v>
      </c>
      <c r="E15" t="s">
        <v>106</v>
      </c>
      <c r="F15" t="s">
        <v>108</v>
      </c>
      <c r="G15" t="s">
        <v>111</v>
      </c>
      <c r="I15" t="str">
        <f t="shared" si="1"/>
        <v>'P$14_A0'</v>
      </c>
      <c r="J15" t="str">
        <f t="shared" si="0"/>
        <v>R0</v>
      </c>
      <c r="K15">
        <f t="shared" si="5"/>
        <v>-1.2</v>
      </c>
      <c r="L15">
        <f t="shared" si="6"/>
        <v>0.6</v>
      </c>
      <c r="M15" t="str">
        <f t="shared" si="2"/>
        <v>(-1.2 0.6)</v>
      </c>
      <c r="Q15" t="str">
        <f t="shared" si="3"/>
        <v>pin 'P$14_A0' io None middle R0 pin (-1.2 0.6);</v>
      </c>
      <c r="R15" t="str">
        <f t="shared" si="4"/>
        <v>CHANGE LAYER 97; CHANGE ALIGN LEFT CENTER; CHANGE SIZE 0.032; CHANGE RATIO 10; TEXT A0/ R0 (-0.9 0.6);</v>
      </c>
    </row>
    <row r="16" spans="1:18" x14ac:dyDescent="0.3">
      <c r="A16" t="s">
        <v>15</v>
      </c>
      <c r="B16" s="1" t="s">
        <v>255</v>
      </c>
      <c r="C16" t="s">
        <v>73</v>
      </c>
      <c r="D16" t="s">
        <v>103</v>
      </c>
      <c r="E16" t="s">
        <v>106</v>
      </c>
      <c r="F16" t="s">
        <v>108</v>
      </c>
      <c r="G16" t="s">
        <v>111</v>
      </c>
      <c r="I16" t="str">
        <f t="shared" si="1"/>
        <v>'P$15_A1'</v>
      </c>
      <c r="J16" t="str">
        <f t="shared" si="0"/>
        <v>R0</v>
      </c>
      <c r="K16">
        <f t="shared" si="5"/>
        <v>-1.2</v>
      </c>
      <c r="L16">
        <f t="shared" si="6"/>
        <v>0.4</v>
      </c>
      <c r="M16" t="str">
        <f t="shared" si="2"/>
        <v>(-1.2 0.4)</v>
      </c>
      <c r="Q16" t="str">
        <f t="shared" si="3"/>
        <v>pin 'P$15_A1' io None middle R0 pin (-1.2 0.4);</v>
      </c>
      <c r="R16" t="str">
        <f t="shared" si="4"/>
        <v>CHANGE LAYER 97; CHANGE ALIGN LEFT CENTER; CHANGE SIZE 0.032; CHANGE RATIO 10; TEXT A1/ R0 (-0.9 0.4);</v>
      </c>
    </row>
    <row r="17" spans="1:18" x14ac:dyDescent="0.3">
      <c r="A17" t="s">
        <v>16</v>
      </c>
      <c r="B17" s="1" t="s">
        <v>256</v>
      </c>
      <c r="C17" t="s">
        <v>73</v>
      </c>
      <c r="D17" t="s">
        <v>103</v>
      </c>
      <c r="E17" t="s">
        <v>106</v>
      </c>
      <c r="F17" t="s">
        <v>108</v>
      </c>
      <c r="G17" t="s">
        <v>111</v>
      </c>
      <c r="I17" t="str">
        <f t="shared" si="1"/>
        <v>'P$16_A2'</v>
      </c>
      <c r="J17" t="str">
        <f t="shared" si="0"/>
        <v>R0</v>
      </c>
      <c r="K17">
        <f t="shared" si="5"/>
        <v>-1.2</v>
      </c>
      <c r="L17">
        <f t="shared" si="6"/>
        <v>0.2</v>
      </c>
      <c r="M17" t="str">
        <f t="shared" si="2"/>
        <v>(-1.2 0.2)</v>
      </c>
      <c r="Q17" t="str">
        <f t="shared" si="3"/>
        <v>pin 'P$16_A2' io None middle R0 pin (-1.2 0.2);</v>
      </c>
      <c r="R17" t="str">
        <f t="shared" si="4"/>
        <v>CHANGE LAYER 97; CHANGE ALIGN LEFT CENTER; CHANGE SIZE 0.032; CHANGE RATIO 10; TEXT A2/ R0 (-0.9 0.2);</v>
      </c>
    </row>
    <row r="18" spans="1:18" x14ac:dyDescent="0.3">
      <c r="A18" t="s">
        <v>17</v>
      </c>
      <c r="B18" s="1" t="s">
        <v>257</v>
      </c>
      <c r="C18" t="s">
        <v>73</v>
      </c>
      <c r="D18" t="s">
        <v>103</v>
      </c>
      <c r="E18" t="s">
        <v>106</v>
      </c>
      <c r="F18" t="s">
        <v>108</v>
      </c>
      <c r="G18" t="s">
        <v>111</v>
      </c>
      <c r="I18" t="str">
        <f t="shared" si="1"/>
        <v>'P$17_A3'</v>
      </c>
      <c r="J18" t="str">
        <f t="shared" si="0"/>
        <v>R0</v>
      </c>
      <c r="K18">
        <f t="shared" si="5"/>
        <v>-1.2</v>
      </c>
      <c r="L18">
        <f t="shared" si="6"/>
        <v>0</v>
      </c>
      <c r="M18" t="str">
        <f t="shared" si="2"/>
        <v>(-1.2 0)</v>
      </c>
      <c r="Q18" t="str">
        <f t="shared" si="3"/>
        <v>pin 'P$17_A3' io None middle R0 pin (-1.2 0);</v>
      </c>
      <c r="R18" t="str">
        <f t="shared" si="4"/>
        <v>CHANGE LAYER 97; CHANGE ALIGN LEFT CENTER; CHANGE SIZE 0.032; CHANGE RATIO 10; TEXT A3/ R0 (-0.9 0);</v>
      </c>
    </row>
    <row r="19" spans="1:18" x14ac:dyDescent="0.3">
      <c r="A19" t="s">
        <v>18</v>
      </c>
      <c r="B19" s="1" t="s">
        <v>258</v>
      </c>
      <c r="C19" t="s">
        <v>73</v>
      </c>
      <c r="D19" t="s">
        <v>103</v>
      </c>
      <c r="E19" t="s">
        <v>106</v>
      </c>
      <c r="F19" t="s">
        <v>108</v>
      </c>
      <c r="G19" t="s">
        <v>111</v>
      </c>
      <c r="I19" t="str">
        <f t="shared" si="1"/>
        <v>'P$18_F3'</v>
      </c>
      <c r="J19" t="str">
        <f t="shared" si="0"/>
        <v>R0</v>
      </c>
      <c r="K19">
        <f t="shared" si="5"/>
        <v>-1.2</v>
      </c>
      <c r="L19">
        <f t="shared" si="6"/>
        <v>-0.2</v>
      </c>
      <c r="M19" t="str">
        <f t="shared" si="2"/>
        <v>(-1.2 -0.2)</v>
      </c>
      <c r="Q19" t="str">
        <f t="shared" si="3"/>
        <v>pin 'P$18_F3' io None middle R0 pin (-1.2 -0.2);</v>
      </c>
      <c r="R19" t="str">
        <f t="shared" si="4"/>
        <v>CHANGE LAYER 97; CHANGE ALIGN LEFT CENTER; CHANGE SIZE 0.032; CHANGE RATIO 10; TEXT F3/ R0 (-0.9 -0.2);</v>
      </c>
    </row>
    <row r="20" spans="1:18" x14ac:dyDescent="0.3">
      <c r="A20" t="s">
        <v>19</v>
      </c>
      <c r="B20" s="1" t="s">
        <v>259</v>
      </c>
      <c r="C20" t="s">
        <v>73</v>
      </c>
      <c r="D20" t="s">
        <v>104</v>
      </c>
      <c r="E20" t="s">
        <v>106</v>
      </c>
      <c r="F20" t="s">
        <v>108</v>
      </c>
      <c r="G20" t="s">
        <v>111</v>
      </c>
      <c r="I20" t="str">
        <f t="shared" si="1"/>
        <v>'P$19_F4'</v>
      </c>
      <c r="J20" t="str">
        <f t="shared" si="0"/>
        <v>R0</v>
      </c>
      <c r="K20">
        <f t="shared" si="5"/>
        <v>-1.2</v>
      </c>
      <c r="L20">
        <f t="shared" si="6"/>
        <v>-0.4</v>
      </c>
      <c r="M20" t="str">
        <f t="shared" si="2"/>
        <v>(-1.2 -0.4)</v>
      </c>
      <c r="Q20" t="str">
        <f t="shared" si="3"/>
        <v>pin 'P$19_F4' pwr None middle R0 pin (-1.2 -0.4);</v>
      </c>
      <c r="R20" t="str">
        <f t="shared" si="4"/>
        <v>CHANGE LAYER 97; CHANGE ALIGN LEFT CENTER; CHANGE SIZE 0.032; CHANGE RATIO 10; TEXT F4/ R0 (-0.9 -0.4);</v>
      </c>
    </row>
    <row r="21" spans="1:18" x14ac:dyDescent="0.3">
      <c r="A21" t="s">
        <v>20</v>
      </c>
      <c r="B21" s="1" t="s">
        <v>260</v>
      </c>
      <c r="C21" t="s">
        <v>73</v>
      </c>
      <c r="D21" t="s">
        <v>104</v>
      </c>
      <c r="E21" t="s">
        <v>106</v>
      </c>
      <c r="F21" t="s">
        <v>108</v>
      </c>
      <c r="G21" t="s">
        <v>111</v>
      </c>
      <c r="I21" t="str">
        <f t="shared" si="1"/>
        <v>'P$20_A4'</v>
      </c>
      <c r="J21" t="str">
        <f t="shared" si="0"/>
        <v>R0</v>
      </c>
      <c r="K21">
        <f t="shared" si="5"/>
        <v>-1.2</v>
      </c>
      <c r="L21">
        <f t="shared" si="6"/>
        <v>-0.6</v>
      </c>
      <c r="M21" t="str">
        <f t="shared" si="2"/>
        <v>(-1.2 -0.6)</v>
      </c>
      <c r="Q21" t="str">
        <f t="shared" si="3"/>
        <v>pin 'P$20_A4' pwr None middle R0 pin (-1.2 -0.6);</v>
      </c>
      <c r="R21" t="str">
        <f t="shared" si="4"/>
        <v>CHANGE LAYER 97; CHANGE ALIGN LEFT CENTER; CHANGE SIZE 0.032; CHANGE RATIO 10; TEXT A4/ R0 (-0.9 -0.6);</v>
      </c>
    </row>
    <row r="22" spans="1:18" x14ac:dyDescent="0.3">
      <c r="A22" t="s">
        <v>21</v>
      </c>
      <c r="B22" s="1" t="s">
        <v>261</v>
      </c>
      <c r="C22" t="s">
        <v>73</v>
      </c>
      <c r="D22" t="s">
        <v>118</v>
      </c>
      <c r="E22" t="s">
        <v>106</v>
      </c>
      <c r="F22" t="s">
        <v>108</v>
      </c>
      <c r="G22" t="s">
        <v>111</v>
      </c>
      <c r="I22" t="str">
        <f t="shared" si="1"/>
        <v>'P$21_A5'</v>
      </c>
      <c r="J22" t="str">
        <f t="shared" si="0"/>
        <v>R0</v>
      </c>
      <c r="K22">
        <f t="shared" si="5"/>
        <v>-1.2</v>
      </c>
      <c r="L22">
        <f t="shared" si="6"/>
        <v>-0.8</v>
      </c>
      <c r="M22" t="str">
        <f t="shared" si="2"/>
        <v>(-1.2 -0.8)</v>
      </c>
      <c r="Q22" t="str">
        <f t="shared" si="3"/>
        <v>pin 'P$21_A5' sup None middle R0 pin (-1.2 -0.8);</v>
      </c>
      <c r="R22" t="str">
        <f t="shared" si="4"/>
        <v>CHANGE LAYER 97; CHANGE ALIGN LEFT CENTER; CHANGE SIZE 0.032; CHANGE RATIO 10; TEXT A5/ R0 (-0.9 -0.8);</v>
      </c>
    </row>
    <row r="23" spans="1:18" x14ac:dyDescent="0.3">
      <c r="A23" t="s">
        <v>22</v>
      </c>
      <c r="B23" s="1" t="s">
        <v>262</v>
      </c>
      <c r="C23" t="s">
        <v>73</v>
      </c>
      <c r="D23" t="s">
        <v>103</v>
      </c>
      <c r="E23" t="s">
        <v>106</v>
      </c>
      <c r="F23" t="s">
        <v>108</v>
      </c>
      <c r="G23" t="s">
        <v>111</v>
      </c>
      <c r="I23" t="str">
        <f t="shared" si="1"/>
        <v>'P$22_A6'</v>
      </c>
      <c r="J23" t="str">
        <f t="shared" si="0"/>
        <v>R0</v>
      </c>
      <c r="K23">
        <f t="shared" si="5"/>
        <v>-1.2</v>
      </c>
      <c r="L23">
        <f t="shared" si="6"/>
        <v>-1</v>
      </c>
      <c r="M23" t="str">
        <f t="shared" si="2"/>
        <v>(-1.2 -1)</v>
      </c>
      <c r="Q23" t="str">
        <f t="shared" si="3"/>
        <v>pin 'P$22_A6' io None middle R0 pin (-1.2 -1);</v>
      </c>
      <c r="R23" t="str">
        <f t="shared" si="4"/>
        <v>CHANGE LAYER 97; CHANGE ALIGN LEFT CENTER; CHANGE SIZE 0.032; CHANGE RATIO 10; TEXT A6/ R0 (-0.9 -1);</v>
      </c>
    </row>
    <row r="24" spans="1:18" x14ac:dyDescent="0.3">
      <c r="A24" t="s">
        <v>23</v>
      </c>
      <c r="B24" s="1" t="s">
        <v>263</v>
      </c>
      <c r="C24" t="s">
        <v>73</v>
      </c>
      <c r="D24" t="s">
        <v>103</v>
      </c>
      <c r="E24" t="s">
        <v>106</v>
      </c>
      <c r="F24" t="s">
        <v>108</v>
      </c>
      <c r="G24" t="s">
        <v>111</v>
      </c>
      <c r="I24" t="str">
        <f t="shared" si="1"/>
        <v>'P$23_A7'</v>
      </c>
      <c r="J24" t="str">
        <f t="shared" si="0"/>
        <v>R0</v>
      </c>
      <c r="K24">
        <f t="shared" si="5"/>
        <v>-1.2</v>
      </c>
      <c r="L24">
        <f t="shared" si="6"/>
        <v>-1.2</v>
      </c>
      <c r="M24" t="str">
        <f t="shared" si="2"/>
        <v>(-1.2 -1.2)</v>
      </c>
      <c r="Q24" t="str">
        <f t="shared" si="3"/>
        <v>pin 'P$23_A7' io None middle R0 pin (-1.2 -1.2);</v>
      </c>
      <c r="R24" t="str">
        <f t="shared" si="4"/>
        <v>CHANGE LAYER 97; CHANGE ALIGN LEFT CENTER; CHANGE SIZE 0.032; CHANGE RATIO 10; TEXT A7/ R0 (-0.9 -1.2);</v>
      </c>
    </row>
    <row r="25" spans="1:18" x14ac:dyDescent="0.3">
      <c r="A25" t="s">
        <v>24</v>
      </c>
      <c r="B25" s="1" t="s">
        <v>264</v>
      </c>
      <c r="C25" t="s">
        <v>73</v>
      </c>
      <c r="D25" t="s">
        <v>103</v>
      </c>
      <c r="E25" t="s">
        <v>106</v>
      </c>
      <c r="F25" t="s">
        <v>108</v>
      </c>
      <c r="G25" t="s">
        <v>111</v>
      </c>
      <c r="I25" t="str">
        <f t="shared" si="1"/>
        <v>'P$24_C4'</v>
      </c>
      <c r="J25" t="str">
        <f t="shared" si="0"/>
        <v>R0</v>
      </c>
      <c r="K25">
        <f t="shared" si="5"/>
        <v>-1.2</v>
      </c>
      <c r="L25">
        <f t="shared" si="6"/>
        <v>-1.4</v>
      </c>
      <c r="M25" t="str">
        <f t="shared" si="2"/>
        <v>(-1.2 -1.4)</v>
      </c>
      <c r="Q25" t="str">
        <f t="shared" si="3"/>
        <v>pin 'P$24_C4' io None middle R0 pin (-1.2 -1.4);</v>
      </c>
      <c r="R25" t="str">
        <f t="shared" si="4"/>
        <v>CHANGE LAYER 97; CHANGE ALIGN LEFT CENTER; CHANGE SIZE 0.032; CHANGE RATIO 10; TEXT C4/ R0 (-0.9 -1.4);</v>
      </c>
    </row>
    <row r="26" spans="1:18" x14ac:dyDescent="0.3">
      <c r="A26" t="s">
        <v>25</v>
      </c>
      <c r="B26" s="1" t="s">
        <v>265</v>
      </c>
      <c r="C26" t="s">
        <v>73</v>
      </c>
      <c r="D26" t="s">
        <v>103</v>
      </c>
      <c r="E26" t="s">
        <v>106</v>
      </c>
      <c r="F26" t="s">
        <v>108</v>
      </c>
      <c r="G26" t="s">
        <v>111</v>
      </c>
      <c r="I26" t="str">
        <f t="shared" si="1"/>
        <v>'P$25_C5'</v>
      </c>
      <c r="J26" t="str">
        <f t="shared" si="0"/>
        <v>R0</v>
      </c>
      <c r="K26">
        <f t="shared" si="5"/>
        <v>-1.2</v>
      </c>
      <c r="L26">
        <f t="shared" si="6"/>
        <v>-1.6</v>
      </c>
      <c r="M26" t="str">
        <f t="shared" si="2"/>
        <v>(-1.2 -1.6)</v>
      </c>
      <c r="Q26" t="str">
        <f t="shared" si="3"/>
        <v>pin 'P$25_C5' io None middle R0 pin (-1.2 -1.6);</v>
      </c>
      <c r="R26" t="str">
        <f t="shared" si="4"/>
        <v>CHANGE LAYER 97; CHANGE ALIGN LEFT CENTER; CHANGE SIZE 0.032; CHANGE RATIO 10; TEXT C5/ R0 (-0.9 -1.6);</v>
      </c>
    </row>
    <row r="27" spans="1:18" x14ac:dyDescent="0.3">
      <c r="A27" t="s">
        <v>26</v>
      </c>
      <c r="B27" s="1" t="s">
        <v>266</v>
      </c>
      <c r="C27" t="s">
        <v>73</v>
      </c>
      <c r="D27" t="s">
        <v>103</v>
      </c>
      <c r="E27" t="s">
        <v>106</v>
      </c>
      <c r="F27" t="s">
        <v>108</v>
      </c>
      <c r="G27" t="s">
        <v>111</v>
      </c>
      <c r="I27" t="str">
        <f t="shared" si="1"/>
        <v>'P$26_B0'</v>
      </c>
      <c r="J27" t="str">
        <f t="shared" si="0"/>
        <v>R0</v>
      </c>
      <c r="K27">
        <f t="shared" si="5"/>
        <v>-1.2</v>
      </c>
      <c r="L27">
        <f t="shared" si="6"/>
        <v>-1.8</v>
      </c>
      <c r="M27" t="str">
        <f t="shared" si="2"/>
        <v>(-1.2 -1.8)</v>
      </c>
      <c r="Q27" t="str">
        <f t="shared" si="3"/>
        <v>pin 'P$26_B0' io None middle R0 pin (-1.2 -1.8);</v>
      </c>
      <c r="R27" t="str">
        <f t="shared" si="4"/>
        <v>CHANGE LAYER 97; CHANGE ALIGN LEFT CENTER; CHANGE SIZE 0.032; CHANGE RATIO 10; TEXT B0/ R0 (-0.9 -1.8);</v>
      </c>
    </row>
    <row r="28" spans="1:18" x14ac:dyDescent="0.3">
      <c r="A28" t="s">
        <v>27</v>
      </c>
      <c r="B28" s="1" t="s">
        <v>267</v>
      </c>
      <c r="C28" t="s">
        <v>73</v>
      </c>
      <c r="D28" t="s">
        <v>103</v>
      </c>
      <c r="E28" t="s">
        <v>106</v>
      </c>
      <c r="F28" t="s">
        <v>108</v>
      </c>
      <c r="G28" t="s">
        <v>111</v>
      </c>
      <c r="I28" t="str">
        <f t="shared" si="1"/>
        <v>'P$27_B1'</v>
      </c>
      <c r="J28" t="str">
        <f t="shared" si="0"/>
        <v>R0</v>
      </c>
      <c r="K28">
        <f t="shared" si="5"/>
        <v>-1.2</v>
      </c>
      <c r="L28">
        <f t="shared" si="6"/>
        <v>-2</v>
      </c>
      <c r="M28" t="str">
        <f t="shared" si="2"/>
        <v>(-1.2 -2)</v>
      </c>
      <c r="Q28" t="str">
        <f t="shared" si="3"/>
        <v>pin 'P$27_B1' io None middle R0 pin (-1.2 -2);</v>
      </c>
      <c r="R28" t="str">
        <f t="shared" si="4"/>
        <v>CHANGE LAYER 97; CHANGE ALIGN LEFT CENTER; CHANGE SIZE 0.032; CHANGE RATIO 10; TEXT B1/ R0 (-0.9 -2);</v>
      </c>
    </row>
    <row r="29" spans="1:18" x14ac:dyDescent="0.3">
      <c r="A29" t="s">
        <v>28</v>
      </c>
      <c r="B29" s="1" t="s">
        <v>268</v>
      </c>
      <c r="C29" t="s">
        <v>73</v>
      </c>
      <c r="D29" t="s">
        <v>103</v>
      </c>
      <c r="E29" t="s">
        <v>106</v>
      </c>
      <c r="F29" t="s">
        <v>108</v>
      </c>
      <c r="G29" t="s">
        <v>111</v>
      </c>
      <c r="I29" t="str">
        <f t="shared" si="1"/>
        <v>'P$28_B2'</v>
      </c>
      <c r="J29" t="str">
        <f t="shared" si="0"/>
        <v>R0</v>
      </c>
      <c r="K29">
        <f t="shared" si="5"/>
        <v>-1.2</v>
      </c>
      <c r="L29">
        <f t="shared" si="6"/>
        <v>-2.2000000000000002</v>
      </c>
      <c r="M29" t="str">
        <f t="shared" si="2"/>
        <v>(-1.2 -2.2)</v>
      </c>
      <c r="Q29" t="str">
        <f t="shared" si="3"/>
        <v>pin 'P$28_B2' io None middle R0 pin (-1.2 -2.2);</v>
      </c>
      <c r="R29" t="str">
        <f t="shared" si="4"/>
        <v>CHANGE LAYER 97; CHANGE ALIGN LEFT CENTER; CHANGE SIZE 0.032; CHANGE RATIO 10; TEXT B2/ R0 (-0.9 -2.2);</v>
      </c>
    </row>
    <row r="30" spans="1:18" x14ac:dyDescent="0.3">
      <c r="A30" t="s">
        <v>29</v>
      </c>
      <c r="B30" s="1" t="s">
        <v>269</v>
      </c>
      <c r="C30" t="s">
        <v>73</v>
      </c>
      <c r="D30" t="s">
        <v>103</v>
      </c>
      <c r="E30" t="s">
        <v>106</v>
      </c>
      <c r="F30" t="s">
        <v>108</v>
      </c>
      <c r="G30" t="s">
        <v>111</v>
      </c>
      <c r="I30" t="str">
        <f t="shared" si="1"/>
        <v>'P$29_B10'</v>
      </c>
      <c r="J30" t="str">
        <f t="shared" si="0"/>
        <v>R0</v>
      </c>
      <c r="K30">
        <f t="shared" si="5"/>
        <v>-1.2</v>
      </c>
      <c r="L30">
        <f t="shared" si="6"/>
        <v>-2.4</v>
      </c>
      <c r="M30" t="str">
        <f t="shared" si="2"/>
        <v>(-1.2 -2.4)</v>
      </c>
      <c r="Q30" t="str">
        <f t="shared" si="3"/>
        <v>pin 'P$29_B10' io None middle R0 pin (-1.2 -2.4);</v>
      </c>
      <c r="R30" t="str">
        <f t="shared" si="4"/>
        <v>CHANGE LAYER 97; CHANGE ALIGN LEFT CENTER; CHANGE SIZE 0.032; CHANGE RATIO 10; TEXT B10/ R0 (-0.9 -2.4);</v>
      </c>
    </row>
    <row r="31" spans="1:18" x14ac:dyDescent="0.3">
      <c r="A31" t="s">
        <v>30</v>
      </c>
      <c r="B31" s="1" t="s">
        <v>270</v>
      </c>
      <c r="C31" t="s">
        <v>73</v>
      </c>
      <c r="D31" t="s">
        <v>103</v>
      </c>
      <c r="E31" t="s">
        <v>106</v>
      </c>
      <c r="F31" t="s">
        <v>108</v>
      </c>
      <c r="G31" t="s">
        <v>111</v>
      </c>
      <c r="I31" t="str">
        <f t="shared" si="1"/>
        <v>'P$30_B11'</v>
      </c>
      <c r="J31" t="str">
        <f t="shared" si="0"/>
        <v>R0</v>
      </c>
      <c r="K31">
        <f t="shared" si="5"/>
        <v>-1.2</v>
      </c>
      <c r="L31">
        <f t="shared" si="6"/>
        <v>-2.6</v>
      </c>
      <c r="M31" t="str">
        <f t="shared" si="2"/>
        <v>(-1.2 -2.6)</v>
      </c>
      <c r="Q31" t="str">
        <f t="shared" si="3"/>
        <v>pin 'P$30_B11' io None middle R0 pin (-1.2 -2.6);</v>
      </c>
      <c r="R31" t="str">
        <f t="shared" si="4"/>
        <v>CHANGE LAYER 97; CHANGE ALIGN LEFT CENTER; CHANGE SIZE 0.032; CHANGE RATIO 10; TEXT B11/ R0 (-0.9 -2.6);</v>
      </c>
    </row>
    <row r="32" spans="1:18" x14ac:dyDescent="0.3">
      <c r="A32" t="s">
        <v>31</v>
      </c>
      <c r="B32" s="1" t="s">
        <v>271</v>
      </c>
      <c r="C32" t="s">
        <v>73</v>
      </c>
      <c r="D32" t="s">
        <v>103</v>
      </c>
      <c r="E32" t="s">
        <v>106</v>
      </c>
      <c r="F32" t="s">
        <v>108</v>
      </c>
      <c r="G32" t="s">
        <v>111</v>
      </c>
      <c r="I32" t="str">
        <f t="shared" si="1"/>
        <v>'P$31_GND'</v>
      </c>
      <c r="J32" t="str">
        <f t="shared" si="0"/>
        <v>R0</v>
      </c>
      <c r="K32">
        <f t="shared" si="5"/>
        <v>-1.2</v>
      </c>
      <c r="L32">
        <f t="shared" si="6"/>
        <v>-2.8</v>
      </c>
      <c r="M32" t="str">
        <f t="shared" si="2"/>
        <v>(-1.2 -2.8)</v>
      </c>
      <c r="Q32" t="str">
        <f t="shared" si="3"/>
        <v>pin 'P$31_GND' io None middle R0 pin (-1.2 -2.8);</v>
      </c>
      <c r="R32" t="str">
        <f t="shared" si="4"/>
        <v>CHANGE LAYER 97; CHANGE ALIGN LEFT CENTER; CHANGE SIZE 0.032; CHANGE RATIO 10; TEXT GND/ R0 (-0.9 -2.8);</v>
      </c>
    </row>
    <row r="33" spans="1:18" x14ac:dyDescent="0.3">
      <c r="A33" t="s">
        <v>32</v>
      </c>
      <c r="B33" s="1" t="s">
        <v>272</v>
      </c>
      <c r="C33" t="s">
        <v>73</v>
      </c>
      <c r="D33" t="s">
        <v>103</v>
      </c>
      <c r="E33" t="s">
        <v>106</v>
      </c>
      <c r="F33" t="s">
        <v>108</v>
      </c>
      <c r="G33" t="s">
        <v>111</v>
      </c>
      <c r="I33" t="str">
        <f t="shared" si="1"/>
        <v>'P$32_VCC'</v>
      </c>
      <c r="J33" t="str">
        <f t="shared" si="0"/>
        <v>R0</v>
      </c>
      <c r="K33">
        <f t="shared" si="5"/>
        <v>-1.2</v>
      </c>
      <c r="L33">
        <f t="shared" si="6"/>
        <v>-3</v>
      </c>
      <c r="M33" t="str">
        <f t="shared" si="2"/>
        <v>(-1.2 -3)</v>
      </c>
      <c r="Q33" t="str">
        <f t="shared" si="3"/>
        <v>pin 'P$32_VCC' io None middle R0 pin (-1.2 -3);</v>
      </c>
      <c r="R33" t="str">
        <f t="shared" si="4"/>
        <v>CHANGE LAYER 97; CHANGE ALIGN LEFT CENTER; CHANGE SIZE 0.032; CHANGE RATIO 10; TEXT VCC/ R0 (-0.9 -3);</v>
      </c>
    </row>
    <row r="34" spans="1:18" x14ac:dyDescent="0.3">
      <c r="A34" t="s">
        <v>33</v>
      </c>
      <c r="B34" s="1" t="s">
        <v>273</v>
      </c>
      <c r="C34" t="s">
        <v>75</v>
      </c>
      <c r="D34" t="s">
        <v>103</v>
      </c>
      <c r="E34" t="s">
        <v>106</v>
      </c>
      <c r="F34" t="s">
        <v>108</v>
      </c>
      <c r="G34" t="s">
        <v>111</v>
      </c>
      <c r="I34" t="str">
        <f t="shared" si="1"/>
        <v>'P$33_B12'</v>
      </c>
      <c r="J34" t="str">
        <f t="shared" si="0"/>
        <v>R180</v>
      </c>
      <c r="K34">
        <f t="shared" si="5"/>
        <v>1.2</v>
      </c>
      <c r="L34">
        <f t="shared" si="6"/>
        <v>-3</v>
      </c>
      <c r="M34" t="str">
        <f t="shared" si="2"/>
        <v>(1.2 -3)</v>
      </c>
      <c r="Q34" t="str">
        <f t="shared" si="3"/>
        <v>pin 'P$33_B12' io None middle R180 pin (1.2 -3);</v>
      </c>
      <c r="R34" t="str">
        <f t="shared" si="4"/>
        <v>CHANGE LAYER 97; CHANGE ALIGN LEFT CENTER; CHANGE SIZE 0.032; CHANGE RATIO 10; TEXT /B12 R180 (0.9 -3);</v>
      </c>
    </row>
    <row r="35" spans="1:18" x14ac:dyDescent="0.3">
      <c r="A35" t="s">
        <v>34</v>
      </c>
      <c r="B35" s="1" t="s">
        <v>274</v>
      </c>
      <c r="C35" t="s">
        <v>75</v>
      </c>
      <c r="D35" t="s">
        <v>103</v>
      </c>
      <c r="E35" t="s">
        <v>106</v>
      </c>
      <c r="F35" t="s">
        <v>108</v>
      </c>
      <c r="G35" t="s">
        <v>111</v>
      </c>
      <c r="I35" t="str">
        <f t="shared" si="1"/>
        <v>'P$34_B13'</v>
      </c>
      <c r="J35" t="str">
        <f t="shared" si="0"/>
        <v>R180</v>
      </c>
      <c r="K35">
        <f t="shared" si="5"/>
        <v>1.2</v>
      </c>
      <c r="L35">
        <f t="shared" si="6"/>
        <v>-2.8</v>
      </c>
      <c r="M35" t="str">
        <f t="shared" si="2"/>
        <v>(1.2 -2.8)</v>
      </c>
      <c r="Q35" t="str">
        <f t="shared" si="3"/>
        <v>pin 'P$34_B13' io None middle R180 pin (1.2 -2.8);</v>
      </c>
      <c r="R35" t="str">
        <f t="shared" si="4"/>
        <v>CHANGE LAYER 97; CHANGE ALIGN LEFT CENTER; CHANGE SIZE 0.032; CHANGE RATIO 10; TEXT /B13 R180 (0.9 -2.8);</v>
      </c>
    </row>
    <row r="36" spans="1:18" x14ac:dyDescent="0.3">
      <c r="A36" t="s">
        <v>35</v>
      </c>
      <c r="B36" s="1" t="s">
        <v>275</v>
      </c>
      <c r="C36" t="s">
        <v>75</v>
      </c>
      <c r="D36" t="s">
        <v>103</v>
      </c>
      <c r="E36" t="s">
        <v>106</v>
      </c>
      <c r="F36" t="s">
        <v>108</v>
      </c>
      <c r="G36" t="s">
        <v>111</v>
      </c>
      <c r="I36" t="str">
        <f t="shared" si="1"/>
        <v>'P$35_B14'</v>
      </c>
      <c r="J36" t="str">
        <f t="shared" si="0"/>
        <v>R180</v>
      </c>
      <c r="K36">
        <f t="shared" si="5"/>
        <v>1.2</v>
      </c>
      <c r="L36">
        <f t="shared" si="6"/>
        <v>-2.6</v>
      </c>
      <c r="M36" t="str">
        <f t="shared" si="2"/>
        <v>(1.2 -2.6)</v>
      </c>
      <c r="Q36" t="str">
        <f t="shared" si="3"/>
        <v>pin 'P$35_B14' io None middle R180 pin (1.2 -2.6);</v>
      </c>
      <c r="R36" t="str">
        <f t="shared" si="4"/>
        <v>CHANGE LAYER 97; CHANGE ALIGN LEFT CENTER; CHANGE SIZE 0.032; CHANGE RATIO 10; TEXT /B14 R180 (0.9 -2.6);</v>
      </c>
    </row>
    <row r="37" spans="1:18" x14ac:dyDescent="0.3">
      <c r="A37" t="s">
        <v>36</v>
      </c>
      <c r="B37" s="1" t="s">
        <v>276</v>
      </c>
      <c r="C37" t="s">
        <v>75</v>
      </c>
      <c r="D37" t="s">
        <v>103</v>
      </c>
      <c r="E37" t="s">
        <v>106</v>
      </c>
      <c r="F37" t="s">
        <v>108</v>
      </c>
      <c r="G37" t="s">
        <v>111</v>
      </c>
      <c r="I37" t="str">
        <f t="shared" si="1"/>
        <v>'P$36_B15'</v>
      </c>
      <c r="J37" t="str">
        <f t="shared" si="0"/>
        <v>R180</v>
      </c>
      <c r="K37">
        <f t="shared" si="5"/>
        <v>1.2</v>
      </c>
      <c r="L37">
        <f t="shared" si="6"/>
        <v>-2.4</v>
      </c>
      <c r="M37" t="str">
        <f t="shared" si="2"/>
        <v>(1.2 -2.4)</v>
      </c>
      <c r="Q37" t="str">
        <f t="shared" si="3"/>
        <v>pin 'P$36_B15' io None middle R180 pin (1.2 -2.4);</v>
      </c>
      <c r="R37" t="str">
        <f t="shared" si="4"/>
        <v>CHANGE LAYER 97; CHANGE ALIGN LEFT CENTER; CHANGE SIZE 0.032; CHANGE RATIO 10; TEXT /B15 R180 (0.9 -2.4);</v>
      </c>
    </row>
    <row r="38" spans="1:18" x14ac:dyDescent="0.3">
      <c r="A38" t="s">
        <v>37</v>
      </c>
      <c r="B38" s="1" t="s">
        <v>277</v>
      </c>
      <c r="C38" t="s">
        <v>75</v>
      </c>
      <c r="D38" t="s">
        <v>103</v>
      </c>
      <c r="E38" t="s">
        <v>106</v>
      </c>
      <c r="F38" t="s">
        <v>108</v>
      </c>
      <c r="G38" t="s">
        <v>111</v>
      </c>
      <c r="I38" t="str">
        <f t="shared" si="1"/>
        <v>'P$37_C6'</v>
      </c>
      <c r="J38" t="str">
        <f t="shared" si="0"/>
        <v>R180</v>
      </c>
      <c r="K38">
        <f t="shared" si="5"/>
        <v>1.2</v>
      </c>
      <c r="L38">
        <f t="shared" si="6"/>
        <v>-2.2000000000000002</v>
      </c>
      <c r="M38" t="str">
        <f t="shared" si="2"/>
        <v>(1.2 -2.2)</v>
      </c>
      <c r="Q38" t="str">
        <f t="shared" si="3"/>
        <v>pin 'P$37_C6' io None middle R180 pin (1.2 -2.2);</v>
      </c>
      <c r="R38" t="str">
        <f t="shared" si="4"/>
        <v>CHANGE LAYER 97; CHANGE ALIGN LEFT CENTER; CHANGE SIZE 0.032; CHANGE RATIO 10; TEXT /C6 R180 (0.9 -2.2);</v>
      </c>
    </row>
    <row r="39" spans="1:18" x14ac:dyDescent="0.3">
      <c r="A39" t="s">
        <v>38</v>
      </c>
      <c r="B39" s="1" t="s">
        <v>278</v>
      </c>
      <c r="C39" t="s">
        <v>75</v>
      </c>
      <c r="D39" t="s">
        <v>103</v>
      </c>
      <c r="E39" t="s">
        <v>106</v>
      </c>
      <c r="F39" t="s">
        <v>108</v>
      </c>
      <c r="G39" t="s">
        <v>111</v>
      </c>
      <c r="I39" t="str">
        <f t="shared" si="1"/>
        <v>'P$38_C7'</v>
      </c>
      <c r="J39" t="str">
        <f t="shared" si="0"/>
        <v>R180</v>
      </c>
      <c r="K39">
        <f t="shared" si="5"/>
        <v>1.2</v>
      </c>
      <c r="L39">
        <f t="shared" si="6"/>
        <v>-2</v>
      </c>
      <c r="M39" t="str">
        <f t="shared" si="2"/>
        <v>(1.2 -2)</v>
      </c>
      <c r="Q39" t="str">
        <f t="shared" si="3"/>
        <v>pin 'P$38_C7' io None middle R180 pin (1.2 -2);</v>
      </c>
      <c r="R39" t="str">
        <f t="shared" si="4"/>
        <v>CHANGE LAYER 97; CHANGE ALIGN LEFT CENTER; CHANGE SIZE 0.032; CHANGE RATIO 10; TEXT /C7 R180 (0.9 -2);</v>
      </c>
    </row>
    <row r="40" spans="1:18" x14ac:dyDescent="0.3">
      <c r="A40" t="s">
        <v>39</v>
      </c>
      <c r="B40" s="1" t="s">
        <v>279</v>
      </c>
      <c r="C40" t="s">
        <v>75</v>
      </c>
      <c r="D40" t="s">
        <v>103</v>
      </c>
      <c r="E40" t="s">
        <v>106</v>
      </c>
      <c r="F40" t="s">
        <v>108</v>
      </c>
      <c r="G40" t="s">
        <v>111</v>
      </c>
      <c r="I40" t="str">
        <f t="shared" si="1"/>
        <v>'P$39_C8'</v>
      </c>
      <c r="J40" t="str">
        <f t="shared" si="0"/>
        <v>R180</v>
      </c>
      <c r="K40">
        <f t="shared" si="5"/>
        <v>1.2</v>
      </c>
      <c r="L40">
        <f t="shared" si="6"/>
        <v>-1.8</v>
      </c>
      <c r="M40" t="str">
        <f t="shared" si="2"/>
        <v>(1.2 -1.8)</v>
      </c>
      <c r="Q40" t="str">
        <f t="shared" si="3"/>
        <v>pin 'P$39_C8' io None middle R180 pin (1.2 -1.8);</v>
      </c>
      <c r="R40" t="str">
        <f t="shared" si="4"/>
        <v>CHANGE LAYER 97; CHANGE ALIGN LEFT CENTER; CHANGE SIZE 0.032; CHANGE RATIO 10; TEXT /C8 R180 (0.9 -1.8);</v>
      </c>
    </row>
    <row r="41" spans="1:18" x14ac:dyDescent="0.3">
      <c r="A41" t="s">
        <v>40</v>
      </c>
      <c r="B41" s="1" t="s">
        <v>280</v>
      </c>
      <c r="C41" t="s">
        <v>75</v>
      </c>
      <c r="D41" t="s">
        <v>103</v>
      </c>
      <c r="E41" t="s">
        <v>106</v>
      </c>
      <c r="F41" t="s">
        <v>108</v>
      </c>
      <c r="G41" t="s">
        <v>111</v>
      </c>
      <c r="I41" t="str">
        <f t="shared" si="1"/>
        <v>'P$40_C9'</v>
      </c>
      <c r="J41" t="str">
        <f t="shared" si="0"/>
        <v>R180</v>
      </c>
      <c r="K41">
        <f t="shared" si="5"/>
        <v>1.2</v>
      </c>
      <c r="L41">
        <f t="shared" si="6"/>
        <v>-1.6</v>
      </c>
      <c r="M41" t="str">
        <f t="shared" si="2"/>
        <v>(1.2 -1.6)</v>
      </c>
      <c r="Q41" t="str">
        <f t="shared" si="3"/>
        <v>pin 'P$40_C9' io None middle R180 pin (1.2 -1.6);</v>
      </c>
      <c r="R41" t="str">
        <f t="shared" si="4"/>
        <v>CHANGE LAYER 97; CHANGE ALIGN LEFT CENTER; CHANGE SIZE 0.032; CHANGE RATIO 10; TEXT /C9 R180 (0.9 -1.6);</v>
      </c>
    </row>
    <row r="42" spans="1:18" x14ac:dyDescent="0.3">
      <c r="A42" t="s">
        <v>41</v>
      </c>
      <c r="B42" s="1" t="s">
        <v>281</v>
      </c>
      <c r="C42" t="s">
        <v>75</v>
      </c>
      <c r="D42" t="s">
        <v>103</v>
      </c>
      <c r="E42" t="s">
        <v>106</v>
      </c>
      <c r="F42" t="s">
        <v>108</v>
      </c>
      <c r="G42" t="s">
        <v>111</v>
      </c>
      <c r="I42" t="str">
        <f t="shared" si="1"/>
        <v>'P$41_A8'</v>
      </c>
      <c r="J42" t="str">
        <f t="shared" si="0"/>
        <v>R180</v>
      </c>
      <c r="K42">
        <f t="shared" si="5"/>
        <v>1.2</v>
      </c>
      <c r="L42">
        <f t="shared" si="6"/>
        <v>-1.4</v>
      </c>
      <c r="M42" t="str">
        <f t="shared" si="2"/>
        <v>(1.2 -1.4)</v>
      </c>
      <c r="Q42" t="str">
        <f t="shared" si="3"/>
        <v>pin 'P$41_A8' io None middle R180 pin (1.2 -1.4);</v>
      </c>
      <c r="R42" t="str">
        <f t="shared" si="4"/>
        <v>CHANGE LAYER 97; CHANGE ALIGN LEFT CENTER; CHANGE SIZE 0.032; CHANGE RATIO 10; TEXT /A8 R180 (0.9 -1.4);</v>
      </c>
    </row>
    <row r="43" spans="1:18" x14ac:dyDescent="0.3">
      <c r="A43" t="s">
        <v>42</v>
      </c>
      <c r="B43" s="1" t="s">
        <v>282</v>
      </c>
      <c r="C43" t="s">
        <v>75</v>
      </c>
      <c r="D43" t="s">
        <v>103</v>
      </c>
      <c r="E43" t="s">
        <v>106</v>
      </c>
      <c r="F43" t="s">
        <v>108</v>
      </c>
      <c r="G43" t="s">
        <v>111</v>
      </c>
      <c r="I43" t="str">
        <f t="shared" si="1"/>
        <v>'P$42_A9'</v>
      </c>
      <c r="J43" t="str">
        <f t="shared" si="0"/>
        <v>R180</v>
      </c>
      <c r="K43">
        <f t="shared" si="5"/>
        <v>1.2</v>
      </c>
      <c r="L43">
        <f t="shared" si="6"/>
        <v>-1.2</v>
      </c>
      <c r="M43" t="str">
        <f t="shared" si="2"/>
        <v>(1.2 -1.2)</v>
      </c>
      <c r="Q43" t="str">
        <f t="shared" si="3"/>
        <v>pin 'P$42_A9' io None middle R180 pin (1.2 -1.2);</v>
      </c>
      <c r="R43" t="str">
        <f t="shared" si="4"/>
        <v>CHANGE LAYER 97; CHANGE ALIGN LEFT CENTER; CHANGE SIZE 0.032; CHANGE RATIO 10; TEXT /A9 R180 (0.9 -1.2);</v>
      </c>
    </row>
    <row r="44" spans="1:18" x14ac:dyDescent="0.3">
      <c r="A44" t="s">
        <v>43</v>
      </c>
      <c r="B44" s="1" t="s">
        <v>283</v>
      </c>
      <c r="C44" t="s">
        <v>75</v>
      </c>
      <c r="D44" t="s">
        <v>103</v>
      </c>
      <c r="E44" t="s">
        <v>106</v>
      </c>
      <c r="F44" t="s">
        <v>108</v>
      </c>
      <c r="G44" t="s">
        <v>111</v>
      </c>
      <c r="I44" t="str">
        <f t="shared" si="1"/>
        <v>'P$43_A10'</v>
      </c>
      <c r="J44" t="str">
        <f t="shared" si="0"/>
        <v>R180</v>
      </c>
      <c r="K44">
        <f t="shared" si="5"/>
        <v>1.2</v>
      </c>
      <c r="L44">
        <f t="shared" si="6"/>
        <v>-1</v>
      </c>
      <c r="M44" t="str">
        <f t="shared" si="2"/>
        <v>(1.2 -1)</v>
      </c>
      <c r="Q44" t="str">
        <f t="shared" si="3"/>
        <v>pin 'P$43_A10' io None middle R180 pin (1.2 -1);</v>
      </c>
      <c r="R44" t="str">
        <f t="shared" si="4"/>
        <v>CHANGE LAYER 97; CHANGE ALIGN LEFT CENTER; CHANGE SIZE 0.032; CHANGE RATIO 10; TEXT /A10 R180 (0.9 -1);</v>
      </c>
    </row>
    <row r="45" spans="1:18" x14ac:dyDescent="0.3">
      <c r="A45" t="s">
        <v>44</v>
      </c>
      <c r="B45" s="1" t="s">
        <v>284</v>
      </c>
      <c r="C45" t="s">
        <v>75</v>
      </c>
      <c r="D45" t="s">
        <v>103</v>
      </c>
      <c r="E45" t="s">
        <v>106</v>
      </c>
      <c r="F45" t="s">
        <v>108</v>
      </c>
      <c r="G45" t="s">
        <v>111</v>
      </c>
      <c r="I45" t="str">
        <f t="shared" si="1"/>
        <v>'P$44_A11'</v>
      </c>
      <c r="J45" t="str">
        <f t="shared" si="0"/>
        <v>R180</v>
      </c>
      <c r="K45">
        <f t="shared" si="5"/>
        <v>1.2</v>
      </c>
      <c r="L45">
        <f t="shared" si="6"/>
        <v>-0.8</v>
      </c>
      <c r="M45" t="str">
        <f t="shared" si="2"/>
        <v>(1.2 -0.8)</v>
      </c>
      <c r="Q45" t="str">
        <f t="shared" si="3"/>
        <v>pin 'P$44_A11' io None middle R180 pin (1.2 -0.8);</v>
      </c>
      <c r="R45" t="str">
        <f t="shared" si="4"/>
        <v>CHANGE LAYER 97; CHANGE ALIGN LEFT CENTER; CHANGE SIZE 0.032; CHANGE RATIO 10; TEXT /A11 R180 (0.9 -0.8);</v>
      </c>
    </row>
    <row r="46" spans="1:18" x14ac:dyDescent="0.3">
      <c r="A46" t="s">
        <v>45</v>
      </c>
      <c r="B46" s="1" t="s">
        <v>285</v>
      </c>
      <c r="C46" t="s">
        <v>75</v>
      </c>
      <c r="D46" t="s">
        <v>103</v>
      </c>
      <c r="E46" t="s">
        <v>106</v>
      </c>
      <c r="F46" t="s">
        <v>108</v>
      </c>
      <c r="G46" t="s">
        <v>111</v>
      </c>
      <c r="I46" t="str">
        <f t="shared" si="1"/>
        <v>'P$45_A12'</v>
      </c>
      <c r="J46" t="str">
        <f t="shared" si="0"/>
        <v>R180</v>
      </c>
      <c r="K46">
        <f t="shared" si="5"/>
        <v>1.2</v>
      </c>
      <c r="L46">
        <f t="shared" si="6"/>
        <v>-0.6</v>
      </c>
      <c r="M46" t="str">
        <f t="shared" si="2"/>
        <v>(1.2 -0.6)</v>
      </c>
      <c r="Q46" t="str">
        <f t="shared" si="3"/>
        <v>pin 'P$45_A12' io None middle R180 pin (1.2 -0.6);</v>
      </c>
      <c r="R46" t="str">
        <f t="shared" si="4"/>
        <v>CHANGE LAYER 97; CHANGE ALIGN LEFT CENTER; CHANGE SIZE 0.032; CHANGE RATIO 10; TEXT /A12 R180 (0.9 -0.6);</v>
      </c>
    </row>
    <row r="47" spans="1:18" x14ac:dyDescent="0.3">
      <c r="A47" t="s">
        <v>46</v>
      </c>
      <c r="B47" s="1" t="s">
        <v>286</v>
      </c>
      <c r="C47" t="s">
        <v>75</v>
      </c>
      <c r="D47" t="s">
        <v>103</v>
      </c>
      <c r="E47" t="s">
        <v>106</v>
      </c>
      <c r="F47" t="s">
        <v>108</v>
      </c>
      <c r="G47" t="s">
        <v>111</v>
      </c>
      <c r="I47" t="str">
        <f t="shared" si="1"/>
        <v>'P$46_A13'</v>
      </c>
      <c r="J47" t="str">
        <f t="shared" si="0"/>
        <v>R180</v>
      </c>
      <c r="K47">
        <f t="shared" si="5"/>
        <v>1.2</v>
      </c>
      <c r="L47">
        <f t="shared" si="6"/>
        <v>-0.4</v>
      </c>
      <c r="M47" t="str">
        <f t="shared" si="2"/>
        <v>(1.2 -0.4)</v>
      </c>
      <c r="Q47" t="str">
        <f t="shared" si="3"/>
        <v>pin 'P$46_A13' io None middle R180 pin (1.2 -0.4);</v>
      </c>
      <c r="R47" t="str">
        <f t="shared" si="4"/>
        <v>CHANGE LAYER 97; CHANGE ALIGN LEFT CENTER; CHANGE SIZE 0.032; CHANGE RATIO 10; TEXT /A13 R180 (0.9 -0.4);</v>
      </c>
    </row>
    <row r="48" spans="1:18" x14ac:dyDescent="0.3">
      <c r="A48" t="s">
        <v>47</v>
      </c>
      <c r="B48" s="1" t="s">
        <v>287</v>
      </c>
      <c r="C48" t="s">
        <v>75</v>
      </c>
      <c r="D48" t="s">
        <v>103</v>
      </c>
      <c r="E48" t="s">
        <v>106</v>
      </c>
      <c r="F48" t="s">
        <v>108</v>
      </c>
      <c r="G48" t="s">
        <v>111</v>
      </c>
      <c r="I48" t="str">
        <f t="shared" si="1"/>
        <v>'P$47_F5'</v>
      </c>
      <c r="J48" t="str">
        <f t="shared" si="0"/>
        <v>R180</v>
      </c>
      <c r="K48">
        <f t="shared" si="5"/>
        <v>1.2</v>
      </c>
      <c r="L48">
        <f t="shared" si="6"/>
        <v>-0.2</v>
      </c>
      <c r="M48" t="str">
        <f t="shared" si="2"/>
        <v>(1.2 -0.2)</v>
      </c>
      <c r="Q48" t="str">
        <f t="shared" si="3"/>
        <v>pin 'P$47_F5' io None middle R180 pin (1.2 -0.2);</v>
      </c>
      <c r="R48" t="str">
        <f t="shared" si="4"/>
        <v>CHANGE LAYER 97; CHANGE ALIGN LEFT CENTER; CHANGE SIZE 0.032; CHANGE RATIO 10; TEXT /F5 R180 (0.9 -0.2);</v>
      </c>
    </row>
    <row r="49" spans="1:18" x14ac:dyDescent="0.3">
      <c r="A49" t="s">
        <v>48</v>
      </c>
      <c r="B49" s="1" t="s">
        <v>288</v>
      </c>
      <c r="C49" t="s">
        <v>75</v>
      </c>
      <c r="D49" t="s">
        <v>103</v>
      </c>
      <c r="E49" t="s">
        <v>106</v>
      </c>
      <c r="F49" t="s">
        <v>108</v>
      </c>
      <c r="G49" t="s">
        <v>111</v>
      </c>
      <c r="I49" t="str">
        <f t="shared" si="1"/>
        <v>'P$48_F6'</v>
      </c>
      <c r="J49" t="str">
        <f t="shared" si="0"/>
        <v>R180</v>
      </c>
      <c r="K49">
        <f t="shared" si="5"/>
        <v>1.2</v>
      </c>
      <c r="L49">
        <f t="shared" si="6"/>
        <v>0</v>
      </c>
      <c r="M49" t="str">
        <f t="shared" si="2"/>
        <v>(1.2 0)</v>
      </c>
      <c r="Q49" t="str">
        <f t="shared" si="3"/>
        <v>pin 'P$48_F6' io None middle R180 pin (1.2 0);</v>
      </c>
      <c r="R49" t="str">
        <f t="shared" si="4"/>
        <v>CHANGE LAYER 97; CHANGE ALIGN LEFT CENTER; CHANGE SIZE 0.032; CHANGE RATIO 10; TEXT /F6 R180 (0.9 0);</v>
      </c>
    </row>
    <row r="50" spans="1:18" x14ac:dyDescent="0.3">
      <c r="A50" t="s">
        <v>187</v>
      </c>
      <c r="B50" s="1" t="s">
        <v>289</v>
      </c>
      <c r="C50" t="s">
        <v>75</v>
      </c>
      <c r="D50" t="s">
        <v>103</v>
      </c>
      <c r="E50" t="s">
        <v>106</v>
      </c>
      <c r="F50" t="s">
        <v>108</v>
      </c>
      <c r="G50" t="s">
        <v>111</v>
      </c>
      <c r="I50" t="str">
        <f t="shared" si="1"/>
        <v>'P$49_A14'</v>
      </c>
      <c r="J50" t="str">
        <f t="shared" si="0"/>
        <v>R180</v>
      </c>
      <c r="K50">
        <f t="shared" si="5"/>
        <v>1.2</v>
      </c>
      <c r="L50">
        <f t="shared" si="6"/>
        <v>0.2</v>
      </c>
      <c r="M50" t="str">
        <f t="shared" si="2"/>
        <v>(1.2 0.2)</v>
      </c>
      <c r="Q50" t="str">
        <f t="shared" si="3"/>
        <v>pin 'P$49_A14' io None middle R180 pin (1.2 0.2);</v>
      </c>
      <c r="R50" t="str">
        <f t="shared" si="4"/>
        <v>CHANGE LAYER 97; CHANGE ALIGN LEFT CENTER; CHANGE SIZE 0.032; CHANGE RATIO 10; TEXT /A14 R180 (0.9 0.2);</v>
      </c>
    </row>
    <row r="51" spans="1:18" x14ac:dyDescent="0.3">
      <c r="A51" t="s">
        <v>188</v>
      </c>
      <c r="B51" s="1" t="s">
        <v>290</v>
      </c>
      <c r="C51" t="s">
        <v>75</v>
      </c>
      <c r="D51" t="s">
        <v>103</v>
      </c>
      <c r="E51" t="s">
        <v>106</v>
      </c>
      <c r="F51" t="s">
        <v>108</v>
      </c>
      <c r="G51" t="s">
        <v>111</v>
      </c>
      <c r="I51" t="str">
        <f t="shared" si="1"/>
        <v>'P$50_A15'</v>
      </c>
      <c r="J51" t="str">
        <f t="shared" si="0"/>
        <v>R180</v>
      </c>
      <c r="K51">
        <f t="shared" si="5"/>
        <v>1.2</v>
      </c>
      <c r="L51">
        <f t="shared" si="6"/>
        <v>0.4</v>
      </c>
      <c r="M51" t="str">
        <f t="shared" si="2"/>
        <v>(1.2 0.4)</v>
      </c>
      <c r="Q51" t="str">
        <f t="shared" si="3"/>
        <v>pin 'P$50_A15' io None middle R180 pin (1.2 0.4);</v>
      </c>
      <c r="R51" t="str">
        <f t="shared" si="4"/>
        <v>CHANGE LAYER 97; CHANGE ALIGN LEFT CENTER; CHANGE SIZE 0.032; CHANGE RATIO 10; TEXT /A15 R180 (0.9 0.4);</v>
      </c>
    </row>
    <row r="52" spans="1:18" x14ac:dyDescent="0.3">
      <c r="A52" t="s">
        <v>189</v>
      </c>
      <c r="B52" s="1" t="s">
        <v>291</v>
      </c>
      <c r="C52" t="s">
        <v>75</v>
      </c>
      <c r="D52" t="s">
        <v>103</v>
      </c>
      <c r="E52" t="s">
        <v>106</v>
      </c>
      <c r="F52" t="s">
        <v>108</v>
      </c>
      <c r="G52" t="s">
        <v>111</v>
      </c>
      <c r="I52" t="str">
        <f t="shared" si="1"/>
        <v>'P$51_C10'</v>
      </c>
      <c r="J52" t="str">
        <f t="shared" si="0"/>
        <v>R180</v>
      </c>
      <c r="K52">
        <f t="shared" si="5"/>
        <v>1.2</v>
      </c>
      <c r="L52">
        <f t="shared" si="6"/>
        <v>0.6</v>
      </c>
      <c r="M52" t="str">
        <f t="shared" si="2"/>
        <v>(1.2 0.6)</v>
      </c>
      <c r="Q52" t="str">
        <f t="shared" si="3"/>
        <v>pin 'P$51_C10' io None middle R180 pin (1.2 0.6);</v>
      </c>
      <c r="R52" t="str">
        <f t="shared" si="4"/>
        <v>CHANGE LAYER 97; CHANGE ALIGN LEFT CENTER; CHANGE SIZE 0.032; CHANGE RATIO 10; TEXT /C10 R180 (0.9 0.6);</v>
      </c>
    </row>
    <row r="53" spans="1:18" x14ac:dyDescent="0.3">
      <c r="A53" t="s">
        <v>190</v>
      </c>
      <c r="B53" s="1" t="s">
        <v>292</v>
      </c>
      <c r="C53" t="s">
        <v>75</v>
      </c>
      <c r="D53" t="s">
        <v>103</v>
      </c>
      <c r="E53" t="s">
        <v>106</v>
      </c>
      <c r="F53" t="s">
        <v>108</v>
      </c>
      <c r="G53" t="s">
        <v>111</v>
      </c>
      <c r="I53" t="str">
        <f t="shared" si="1"/>
        <v>'P$52_C11'</v>
      </c>
      <c r="J53" t="str">
        <f t="shared" si="0"/>
        <v>R180</v>
      </c>
      <c r="K53">
        <f t="shared" si="5"/>
        <v>1.2</v>
      </c>
      <c r="L53">
        <f t="shared" si="6"/>
        <v>0.8</v>
      </c>
      <c r="M53" t="str">
        <f t="shared" si="2"/>
        <v>(1.2 0.8)</v>
      </c>
      <c r="Q53" t="str">
        <f t="shared" si="3"/>
        <v>pin 'P$52_C11' io None middle R180 pin (1.2 0.8);</v>
      </c>
      <c r="R53" t="str">
        <f t="shared" si="4"/>
        <v>CHANGE LAYER 97; CHANGE ALIGN LEFT CENTER; CHANGE SIZE 0.032; CHANGE RATIO 10; TEXT /C11 R180 (0.9 0.8);</v>
      </c>
    </row>
    <row r="54" spans="1:18" x14ac:dyDescent="0.3">
      <c r="A54" t="s">
        <v>191</v>
      </c>
      <c r="B54" s="1" t="s">
        <v>293</v>
      </c>
      <c r="C54" t="s">
        <v>75</v>
      </c>
      <c r="D54" t="s">
        <v>103</v>
      </c>
      <c r="E54" t="s">
        <v>106</v>
      </c>
      <c r="F54" t="s">
        <v>108</v>
      </c>
      <c r="G54" t="s">
        <v>111</v>
      </c>
      <c r="I54" t="str">
        <f t="shared" si="1"/>
        <v>'P$53_C12'</v>
      </c>
      <c r="J54" t="str">
        <f t="shared" si="0"/>
        <v>R180</v>
      </c>
      <c r="K54">
        <f t="shared" si="5"/>
        <v>1.2</v>
      </c>
      <c r="L54">
        <f t="shared" si="6"/>
        <v>1</v>
      </c>
      <c r="M54" t="str">
        <f t="shared" si="2"/>
        <v>(1.2 1)</v>
      </c>
      <c r="Q54" t="str">
        <f t="shared" si="3"/>
        <v>pin 'P$53_C12' io None middle R180 pin (1.2 1);</v>
      </c>
      <c r="R54" t="str">
        <f t="shared" si="4"/>
        <v>CHANGE LAYER 97; CHANGE ALIGN LEFT CENTER; CHANGE SIZE 0.032; CHANGE RATIO 10; TEXT /C12 R180 (0.9 1);</v>
      </c>
    </row>
    <row r="55" spans="1:18" x14ac:dyDescent="0.3">
      <c r="A55" t="s">
        <v>192</v>
      </c>
      <c r="B55" s="1" t="s">
        <v>294</v>
      </c>
      <c r="C55" t="s">
        <v>75</v>
      </c>
      <c r="D55" t="s">
        <v>103</v>
      </c>
      <c r="E55" t="s">
        <v>106</v>
      </c>
      <c r="F55" t="s">
        <v>108</v>
      </c>
      <c r="G55" t="s">
        <v>111</v>
      </c>
      <c r="I55" t="str">
        <f t="shared" si="1"/>
        <v>'P$54_F7'</v>
      </c>
      <c r="J55" t="str">
        <f t="shared" si="0"/>
        <v>R180</v>
      </c>
      <c r="K55">
        <f t="shared" si="5"/>
        <v>1.2</v>
      </c>
      <c r="L55">
        <f t="shared" si="6"/>
        <v>1.2</v>
      </c>
      <c r="M55" t="str">
        <f t="shared" si="2"/>
        <v>(1.2 1.2)</v>
      </c>
      <c r="Q55" t="str">
        <f t="shared" si="3"/>
        <v>pin 'P$54_F7' io None middle R180 pin (1.2 1.2);</v>
      </c>
      <c r="R55" t="str">
        <f t="shared" si="4"/>
        <v>CHANGE LAYER 97; CHANGE ALIGN LEFT CENTER; CHANGE SIZE 0.032; CHANGE RATIO 10; TEXT /F7 R180 (0.9 1.2);</v>
      </c>
    </row>
    <row r="56" spans="1:18" x14ac:dyDescent="0.3">
      <c r="A56" t="s">
        <v>193</v>
      </c>
      <c r="B56" s="1" t="s">
        <v>295</v>
      </c>
      <c r="C56" t="s">
        <v>75</v>
      </c>
      <c r="D56" t="s">
        <v>103</v>
      </c>
      <c r="E56" t="s">
        <v>106</v>
      </c>
      <c r="F56" t="s">
        <v>108</v>
      </c>
      <c r="G56" t="s">
        <v>111</v>
      </c>
      <c r="I56" t="str">
        <f t="shared" si="1"/>
        <v>'P$55_B3'</v>
      </c>
      <c r="J56" t="str">
        <f t="shared" si="0"/>
        <v>R180</v>
      </c>
      <c r="K56">
        <f t="shared" si="5"/>
        <v>1.2</v>
      </c>
      <c r="L56">
        <f t="shared" si="6"/>
        <v>1.4</v>
      </c>
      <c r="M56" t="str">
        <f t="shared" si="2"/>
        <v>(1.2 1.4)</v>
      </c>
      <c r="Q56" t="str">
        <f t="shared" si="3"/>
        <v>pin 'P$55_B3' io None middle R180 pin (1.2 1.4);</v>
      </c>
      <c r="R56" t="str">
        <f t="shared" si="4"/>
        <v>CHANGE LAYER 97; CHANGE ALIGN LEFT CENTER; CHANGE SIZE 0.032; CHANGE RATIO 10; TEXT /B3 R180 (0.9 1.4);</v>
      </c>
    </row>
    <row r="57" spans="1:18" x14ac:dyDescent="0.3">
      <c r="A57" t="s">
        <v>194</v>
      </c>
      <c r="B57" s="1" t="s">
        <v>296</v>
      </c>
      <c r="C57" t="s">
        <v>75</v>
      </c>
      <c r="D57" t="s">
        <v>103</v>
      </c>
      <c r="E57" t="s">
        <v>106</v>
      </c>
      <c r="F57" t="s">
        <v>108</v>
      </c>
      <c r="G57" t="s">
        <v>111</v>
      </c>
      <c r="I57" t="str">
        <f t="shared" si="1"/>
        <v>'P$56_B4'</v>
      </c>
      <c r="J57" t="str">
        <f t="shared" si="0"/>
        <v>R180</v>
      </c>
      <c r="K57">
        <f t="shared" si="5"/>
        <v>1.2</v>
      </c>
      <c r="L57">
        <f t="shared" si="6"/>
        <v>1.6</v>
      </c>
      <c r="M57" t="str">
        <f t="shared" si="2"/>
        <v>(1.2 1.6)</v>
      </c>
      <c r="Q57" t="str">
        <f t="shared" si="3"/>
        <v>pin 'P$56_B4' io None middle R180 pin (1.2 1.6);</v>
      </c>
      <c r="R57" t="str">
        <f t="shared" si="4"/>
        <v>CHANGE LAYER 97; CHANGE ALIGN LEFT CENTER; CHANGE SIZE 0.032; CHANGE RATIO 10; TEXT /B4 R180 (0.9 1.6);</v>
      </c>
    </row>
    <row r="58" spans="1:18" x14ac:dyDescent="0.3">
      <c r="A58" t="s">
        <v>195</v>
      </c>
      <c r="B58" s="1" t="s">
        <v>297</v>
      </c>
      <c r="C58" t="s">
        <v>75</v>
      </c>
      <c r="D58" t="s">
        <v>103</v>
      </c>
      <c r="E58" t="s">
        <v>106</v>
      </c>
      <c r="F58" t="s">
        <v>108</v>
      </c>
      <c r="G58" t="s">
        <v>111</v>
      </c>
      <c r="I58" t="str">
        <f t="shared" si="1"/>
        <v>'P$57_B5'</v>
      </c>
      <c r="J58" t="str">
        <f t="shared" si="0"/>
        <v>R180</v>
      </c>
      <c r="K58">
        <f t="shared" si="5"/>
        <v>1.2</v>
      </c>
      <c r="L58">
        <f t="shared" si="6"/>
        <v>1.8</v>
      </c>
      <c r="M58" t="str">
        <f t="shared" si="2"/>
        <v>(1.2 1.8)</v>
      </c>
      <c r="Q58" t="str">
        <f t="shared" si="3"/>
        <v>pin 'P$57_B5' io None middle R180 pin (1.2 1.8);</v>
      </c>
      <c r="R58" t="str">
        <f t="shared" si="4"/>
        <v>CHANGE LAYER 97; CHANGE ALIGN LEFT CENTER; CHANGE SIZE 0.032; CHANGE RATIO 10; TEXT /B5 R180 (0.9 1.8);</v>
      </c>
    </row>
    <row r="59" spans="1:18" x14ac:dyDescent="0.3">
      <c r="A59" t="s">
        <v>196</v>
      </c>
      <c r="B59" s="1" t="s">
        <v>298</v>
      </c>
      <c r="C59" t="s">
        <v>75</v>
      </c>
      <c r="D59" t="s">
        <v>103</v>
      </c>
      <c r="E59" t="s">
        <v>106</v>
      </c>
      <c r="F59" t="s">
        <v>108</v>
      </c>
      <c r="G59" t="s">
        <v>111</v>
      </c>
      <c r="I59" t="str">
        <f t="shared" si="1"/>
        <v>'P$58_B6'</v>
      </c>
      <c r="J59" t="str">
        <f t="shared" si="0"/>
        <v>R180</v>
      </c>
      <c r="K59">
        <f t="shared" si="5"/>
        <v>1.2</v>
      </c>
      <c r="L59">
        <f t="shared" si="6"/>
        <v>2</v>
      </c>
      <c r="M59" t="str">
        <f t="shared" si="2"/>
        <v>(1.2 2)</v>
      </c>
      <c r="Q59" t="str">
        <f t="shared" si="3"/>
        <v>pin 'P$58_B6' io None middle R180 pin (1.2 2);</v>
      </c>
      <c r="R59" t="str">
        <f t="shared" si="4"/>
        <v>CHANGE LAYER 97; CHANGE ALIGN LEFT CENTER; CHANGE SIZE 0.032; CHANGE RATIO 10; TEXT /B6 R180 (0.9 2);</v>
      </c>
    </row>
    <row r="60" spans="1:18" x14ac:dyDescent="0.3">
      <c r="A60" t="s">
        <v>197</v>
      </c>
      <c r="B60" s="1" t="s">
        <v>299</v>
      </c>
      <c r="C60" t="s">
        <v>75</v>
      </c>
      <c r="D60" t="s">
        <v>103</v>
      </c>
      <c r="E60" t="s">
        <v>106</v>
      </c>
      <c r="F60" t="s">
        <v>108</v>
      </c>
      <c r="G60" t="s">
        <v>111</v>
      </c>
      <c r="I60" t="str">
        <f t="shared" si="1"/>
        <v>'P$59_B7'</v>
      </c>
      <c r="J60" t="str">
        <f t="shared" si="0"/>
        <v>R180</v>
      </c>
      <c r="K60">
        <f t="shared" si="5"/>
        <v>1.2</v>
      </c>
      <c r="L60">
        <f t="shared" si="6"/>
        <v>2.2000000000000002</v>
      </c>
      <c r="M60" t="str">
        <f t="shared" si="2"/>
        <v>(1.2 2.2)</v>
      </c>
      <c r="Q60" t="str">
        <f t="shared" si="3"/>
        <v>pin 'P$59_B7' io None middle R180 pin (1.2 2.2);</v>
      </c>
      <c r="R60" t="str">
        <f t="shared" si="4"/>
        <v>CHANGE LAYER 97; CHANGE ALIGN LEFT CENTER; CHANGE SIZE 0.032; CHANGE RATIO 10; TEXT /B7 R180 (0.9 2.2);</v>
      </c>
    </row>
    <row r="61" spans="1:18" x14ac:dyDescent="0.3">
      <c r="A61" t="s">
        <v>198</v>
      </c>
      <c r="B61" s="1" t="s">
        <v>300</v>
      </c>
      <c r="C61" t="s">
        <v>75</v>
      </c>
      <c r="D61" t="s">
        <v>103</v>
      </c>
      <c r="E61" t="s">
        <v>106</v>
      </c>
      <c r="F61" t="s">
        <v>108</v>
      </c>
      <c r="G61" t="s">
        <v>111</v>
      </c>
      <c r="I61" t="str">
        <f t="shared" si="1"/>
        <v>'P$60_F8'</v>
      </c>
      <c r="J61" t="str">
        <f t="shared" si="0"/>
        <v>R180</v>
      </c>
      <c r="K61">
        <f t="shared" si="5"/>
        <v>1.2</v>
      </c>
      <c r="L61">
        <f t="shared" si="6"/>
        <v>2.4</v>
      </c>
      <c r="M61" t="str">
        <f t="shared" si="2"/>
        <v>(1.2 2.4)</v>
      </c>
      <c r="Q61" t="str">
        <f t="shared" si="3"/>
        <v>pin 'P$60_F8' io None middle R180 pin (1.2 2.4);</v>
      </c>
      <c r="R61" t="str">
        <f t="shared" si="4"/>
        <v>CHANGE LAYER 97; CHANGE ALIGN LEFT CENTER; CHANGE SIZE 0.032; CHANGE RATIO 10; TEXT /F8 R180 (0.9 2.4);</v>
      </c>
    </row>
    <row r="62" spans="1:18" x14ac:dyDescent="0.3">
      <c r="A62" t="s">
        <v>199</v>
      </c>
      <c r="B62" s="1" t="s">
        <v>301</v>
      </c>
      <c r="C62" t="s">
        <v>75</v>
      </c>
      <c r="D62" t="s">
        <v>103</v>
      </c>
      <c r="E62" t="s">
        <v>106</v>
      </c>
      <c r="F62" t="s">
        <v>108</v>
      </c>
      <c r="G62" t="s">
        <v>111</v>
      </c>
      <c r="I62" t="str">
        <f t="shared" si="1"/>
        <v>'P$61_B8'</v>
      </c>
      <c r="J62" t="str">
        <f t="shared" si="0"/>
        <v>R180</v>
      </c>
      <c r="K62">
        <f t="shared" si="5"/>
        <v>1.2</v>
      </c>
      <c r="L62">
        <f t="shared" si="6"/>
        <v>2.6</v>
      </c>
      <c r="M62" t="str">
        <f t="shared" si="2"/>
        <v>(1.2 2.6)</v>
      </c>
      <c r="Q62" t="str">
        <f t="shared" si="3"/>
        <v>pin 'P$61_B8' io None middle R180 pin (1.2 2.6);</v>
      </c>
      <c r="R62" t="str">
        <f t="shared" si="4"/>
        <v>CHANGE LAYER 97; CHANGE ALIGN LEFT CENTER; CHANGE SIZE 0.032; CHANGE RATIO 10; TEXT /B8 R180 (0.9 2.6);</v>
      </c>
    </row>
    <row r="63" spans="1:18" x14ac:dyDescent="0.3">
      <c r="A63" t="s">
        <v>200</v>
      </c>
      <c r="B63" s="1" t="s">
        <v>302</v>
      </c>
      <c r="C63" t="s">
        <v>75</v>
      </c>
      <c r="D63" t="s">
        <v>103</v>
      </c>
      <c r="E63" t="s">
        <v>106</v>
      </c>
      <c r="F63" t="s">
        <v>108</v>
      </c>
      <c r="G63" t="s">
        <v>111</v>
      </c>
      <c r="I63" t="str">
        <f t="shared" si="1"/>
        <v>'P$62_B9'</v>
      </c>
      <c r="J63" t="str">
        <f t="shared" si="0"/>
        <v>R180</v>
      </c>
      <c r="K63">
        <f t="shared" si="5"/>
        <v>1.2</v>
      </c>
      <c r="L63">
        <f t="shared" si="6"/>
        <v>2.8</v>
      </c>
      <c r="M63" t="str">
        <f t="shared" si="2"/>
        <v>(1.2 2.8)</v>
      </c>
      <c r="Q63" t="str">
        <f t="shared" si="3"/>
        <v>pin 'P$62_B9' io None middle R180 pin (1.2 2.8);</v>
      </c>
      <c r="R63" t="str">
        <f t="shared" si="4"/>
        <v>CHANGE LAYER 97; CHANGE ALIGN LEFT CENTER; CHANGE SIZE 0.032; CHANGE RATIO 10; TEXT /B9 R180 (0.9 2.8);</v>
      </c>
    </row>
    <row r="64" spans="1:18" x14ac:dyDescent="0.3">
      <c r="A64" t="s">
        <v>201</v>
      </c>
      <c r="B64" s="1" t="s">
        <v>271</v>
      </c>
      <c r="C64" t="s">
        <v>75</v>
      </c>
      <c r="D64" t="s">
        <v>103</v>
      </c>
      <c r="E64" t="s">
        <v>106</v>
      </c>
      <c r="F64" t="s">
        <v>108</v>
      </c>
      <c r="G64" t="s">
        <v>111</v>
      </c>
      <c r="I64" t="str">
        <f t="shared" si="1"/>
        <v>'P$63_GND'</v>
      </c>
      <c r="J64" t="str">
        <f t="shared" si="0"/>
        <v>R180</v>
      </c>
      <c r="K64">
        <f t="shared" si="5"/>
        <v>1.2</v>
      </c>
      <c r="L64">
        <f t="shared" si="6"/>
        <v>3</v>
      </c>
      <c r="M64" t="str">
        <f t="shared" si="2"/>
        <v>(1.2 3)</v>
      </c>
      <c r="Q64" t="str">
        <f t="shared" si="3"/>
        <v>pin 'P$63_GND' io None middle R180 pin (1.2 3);</v>
      </c>
      <c r="R64" t="str">
        <f t="shared" si="4"/>
        <v>CHANGE LAYER 97; CHANGE ALIGN LEFT CENTER; CHANGE SIZE 0.032; CHANGE RATIO 10; TEXT /GND R180 (0.9 3);</v>
      </c>
    </row>
    <row r="65" spans="1:18" x14ac:dyDescent="0.3">
      <c r="A65" t="s">
        <v>202</v>
      </c>
      <c r="B65" s="1" t="s">
        <v>272</v>
      </c>
      <c r="C65" t="s">
        <v>75</v>
      </c>
      <c r="D65" t="s">
        <v>103</v>
      </c>
      <c r="E65" t="s">
        <v>106</v>
      </c>
      <c r="F65" t="s">
        <v>108</v>
      </c>
      <c r="G65" t="s">
        <v>111</v>
      </c>
      <c r="I65" t="str">
        <f t="shared" si="1"/>
        <v>'P$64_VCC'</v>
      </c>
      <c r="J65" t="str">
        <f t="shared" si="0"/>
        <v>R180</v>
      </c>
      <c r="K65">
        <f t="shared" si="5"/>
        <v>1.2</v>
      </c>
      <c r="L65">
        <f t="shared" si="6"/>
        <v>3.2</v>
      </c>
      <c r="M65" t="str">
        <f t="shared" si="2"/>
        <v>(1.2 3.2)</v>
      </c>
      <c r="Q65" t="str">
        <f t="shared" si="3"/>
        <v>pin 'P$64_VCC' io None middle R180 pin (1.2 3.2);</v>
      </c>
      <c r="R65" t="str">
        <f t="shared" si="4"/>
        <v>CHANGE LAYER 97; CHANGE ALIGN LEFT CENTER; CHANGE SIZE 0.032; CHANGE RATIO 10; TEXT /VCC R180 (0.9 3.2);</v>
      </c>
    </row>
    <row r="66" spans="1:18" x14ac:dyDescent="0.3">
      <c r="B66" s="1"/>
      <c r="M66" t="str">
        <f t="shared" si="2"/>
        <v/>
      </c>
    </row>
    <row r="67" spans="1:18" x14ac:dyDescent="0.3">
      <c r="B67" s="1"/>
      <c r="M67" t="str">
        <f t="shared" ref="M67:M100" si="7">IF(K67&lt;&gt;"","("&amp;K67&amp;" "&amp;L67&amp;")","")</f>
        <v/>
      </c>
    </row>
    <row r="68" spans="1:18" x14ac:dyDescent="0.3">
      <c r="B68" s="1"/>
      <c r="M68" t="str">
        <f t="shared" si="7"/>
        <v/>
      </c>
    </row>
    <row r="69" spans="1:18" x14ac:dyDescent="0.3">
      <c r="B69" s="1"/>
      <c r="M69" t="str">
        <f t="shared" si="7"/>
        <v/>
      </c>
    </row>
    <row r="70" spans="1:18" x14ac:dyDescent="0.3">
      <c r="B70" s="1"/>
      <c r="M70" t="str">
        <f t="shared" si="7"/>
        <v/>
      </c>
    </row>
    <row r="71" spans="1:18" x14ac:dyDescent="0.3">
      <c r="B71" s="1"/>
      <c r="M71" t="str">
        <f t="shared" si="7"/>
        <v/>
      </c>
    </row>
    <row r="72" spans="1:18" x14ac:dyDescent="0.3">
      <c r="B72" s="1"/>
      <c r="M72" t="str">
        <f t="shared" si="7"/>
        <v/>
      </c>
    </row>
    <row r="73" spans="1:18" x14ac:dyDescent="0.3">
      <c r="B73" s="1"/>
      <c r="M73" t="str">
        <f t="shared" si="7"/>
        <v/>
      </c>
    </row>
    <row r="74" spans="1:18" x14ac:dyDescent="0.3">
      <c r="B74" s="1"/>
      <c r="M74" t="str">
        <f t="shared" si="7"/>
        <v/>
      </c>
    </row>
    <row r="75" spans="1:18" x14ac:dyDescent="0.3">
      <c r="B75" s="1"/>
      <c r="M75" t="str">
        <f t="shared" si="7"/>
        <v/>
      </c>
    </row>
    <row r="76" spans="1:18" x14ac:dyDescent="0.3">
      <c r="B76" s="1"/>
      <c r="M76" t="str">
        <f t="shared" si="7"/>
        <v/>
      </c>
    </row>
    <row r="77" spans="1:18" x14ac:dyDescent="0.3">
      <c r="B77" s="1"/>
      <c r="M77" t="str">
        <f t="shared" si="7"/>
        <v/>
      </c>
    </row>
    <row r="78" spans="1:18" x14ac:dyDescent="0.3">
      <c r="B78" s="1"/>
      <c r="M78" t="str">
        <f t="shared" si="7"/>
        <v/>
      </c>
    </row>
    <row r="79" spans="1:18" x14ac:dyDescent="0.3">
      <c r="B79" s="1"/>
      <c r="M79" t="str">
        <f t="shared" si="7"/>
        <v/>
      </c>
    </row>
    <row r="80" spans="1:18" x14ac:dyDescent="0.3">
      <c r="B80" s="1"/>
      <c r="M80" t="str">
        <f t="shared" si="7"/>
        <v/>
      </c>
    </row>
    <row r="81" spans="2:13" x14ac:dyDescent="0.3">
      <c r="B81" s="1"/>
      <c r="M81" t="str">
        <f t="shared" si="7"/>
        <v/>
      </c>
    </row>
    <row r="82" spans="2:13" x14ac:dyDescent="0.3">
      <c r="B82" s="1"/>
      <c r="M82" t="str">
        <f t="shared" si="7"/>
        <v/>
      </c>
    </row>
    <row r="83" spans="2:13" x14ac:dyDescent="0.3">
      <c r="B83" s="1"/>
      <c r="M83" t="str">
        <f t="shared" si="7"/>
        <v/>
      </c>
    </row>
    <row r="84" spans="2:13" x14ac:dyDescent="0.3">
      <c r="B84" s="1"/>
      <c r="M84" t="str">
        <f t="shared" si="7"/>
        <v/>
      </c>
    </row>
    <row r="85" spans="2:13" x14ac:dyDescent="0.3">
      <c r="B85" s="1"/>
      <c r="M85" t="str">
        <f t="shared" si="7"/>
        <v/>
      </c>
    </row>
    <row r="86" spans="2:13" x14ac:dyDescent="0.3">
      <c r="B86" s="1"/>
      <c r="M86" t="str">
        <f t="shared" si="7"/>
        <v/>
      </c>
    </row>
    <row r="87" spans="2:13" x14ac:dyDescent="0.3">
      <c r="B87" s="1"/>
      <c r="M87" t="str">
        <f t="shared" si="7"/>
        <v/>
      </c>
    </row>
    <row r="88" spans="2:13" x14ac:dyDescent="0.3">
      <c r="B88" s="1"/>
      <c r="M88" t="str">
        <f t="shared" si="7"/>
        <v/>
      </c>
    </row>
    <row r="89" spans="2:13" x14ac:dyDescent="0.3">
      <c r="B89" s="1"/>
      <c r="M89" t="str">
        <f t="shared" si="7"/>
        <v/>
      </c>
    </row>
    <row r="90" spans="2:13" x14ac:dyDescent="0.3">
      <c r="B90" s="1"/>
      <c r="M90" t="str">
        <f t="shared" si="7"/>
        <v/>
      </c>
    </row>
    <row r="91" spans="2:13" x14ac:dyDescent="0.3">
      <c r="B91" s="1"/>
      <c r="M91" t="str">
        <f t="shared" si="7"/>
        <v/>
      </c>
    </row>
    <row r="92" spans="2:13" x14ac:dyDescent="0.3">
      <c r="B92" s="1"/>
      <c r="M92" t="str">
        <f t="shared" si="7"/>
        <v/>
      </c>
    </row>
    <row r="93" spans="2:13" x14ac:dyDescent="0.3">
      <c r="B93" s="1"/>
      <c r="M93" t="str">
        <f t="shared" si="7"/>
        <v/>
      </c>
    </row>
    <row r="94" spans="2:13" x14ac:dyDescent="0.3">
      <c r="B94" s="1"/>
      <c r="M94" t="str">
        <f t="shared" si="7"/>
        <v/>
      </c>
    </row>
    <row r="95" spans="2:13" x14ac:dyDescent="0.3">
      <c r="B95" s="1"/>
      <c r="M95" t="str">
        <f t="shared" si="7"/>
        <v/>
      </c>
    </row>
    <row r="96" spans="2:13" x14ac:dyDescent="0.3">
      <c r="B96" s="1"/>
      <c r="M96" t="str">
        <f t="shared" si="7"/>
        <v/>
      </c>
    </row>
    <row r="97" spans="2:13" x14ac:dyDescent="0.3">
      <c r="B97" s="1"/>
      <c r="M97" t="str">
        <f t="shared" si="7"/>
        <v/>
      </c>
    </row>
    <row r="98" spans="2:13" x14ac:dyDescent="0.3">
      <c r="B98" s="1"/>
      <c r="M98" t="str">
        <f t="shared" si="7"/>
        <v/>
      </c>
    </row>
    <row r="99" spans="2:13" x14ac:dyDescent="0.3">
      <c r="B99" s="1"/>
      <c r="M99" t="str">
        <f t="shared" si="7"/>
        <v/>
      </c>
    </row>
    <row r="100" spans="2:13" x14ac:dyDescent="0.3">
      <c r="B100" s="1"/>
      <c r="M100" t="str">
        <f t="shared" si="7"/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STC8h8k64U_48</vt:lpstr>
      <vt:lpstr>STC8h8k64U_48_vlook64</vt:lpstr>
      <vt:lpstr>STC8h8k64U_64</vt:lpstr>
      <vt:lpstr>PY32F040_LQFP64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XNgoc</dc:creator>
  <cp:lastModifiedBy>ngoc khuu</cp:lastModifiedBy>
  <dcterms:created xsi:type="dcterms:W3CDTF">2023-03-04T04:07:51Z</dcterms:created>
  <dcterms:modified xsi:type="dcterms:W3CDTF">2025-02-11T09:11:53Z</dcterms:modified>
</cp:coreProperties>
</file>