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Flight time calculator\"/>
    </mc:Choice>
  </mc:AlternateContent>
  <xr:revisionPtr revIDLastSave="0" documentId="13_ncr:1_{A0114E02-7B96-40CD-805B-3A7FADBAE1CC}" xr6:coauthVersionLast="47" xr6:coauthVersionMax="47" xr10:uidLastSave="{00000000-0000-0000-0000-000000000000}"/>
  <bookViews>
    <workbookView xWindow="-108" yWindow="-108" windowWidth="23256" windowHeight="12576" xr2:uid="{B79DEE84-B67E-4863-83BB-159FD6852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E33" i="1"/>
  <c r="E34" i="1" l="1"/>
  <c r="H35" i="1" s="1"/>
  <c r="I35" i="1" s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H32" i="1" l="1"/>
  <c r="I32" i="1" s="1"/>
  <c r="J32" i="1" s="1"/>
  <c r="K35" i="1"/>
  <c r="L35" i="1" s="1"/>
  <c r="M35" i="1" s="1"/>
  <c r="N35" i="1" s="1"/>
  <c r="O35" i="1" s="1"/>
  <c r="J35" i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33" i="1"/>
  <c r="I33" i="1" s="1"/>
  <c r="H34" i="1"/>
  <c r="I34" i="1" s="1"/>
  <c r="K32" i="1" l="1"/>
  <c r="L32" i="1" s="1"/>
  <c r="M32" i="1" s="1"/>
  <c r="N32" i="1" s="1"/>
  <c r="O32" i="1" s="1"/>
  <c r="K48" i="1"/>
  <c r="L48" i="1" s="1"/>
  <c r="M48" i="1" s="1"/>
  <c r="N48" i="1" s="1"/>
  <c r="O48" i="1" s="1"/>
  <c r="J48" i="1"/>
  <c r="K40" i="1"/>
  <c r="L40" i="1" s="1"/>
  <c r="M40" i="1" s="1"/>
  <c r="N40" i="1" s="1"/>
  <c r="O40" i="1" s="1"/>
  <c r="J40" i="1"/>
  <c r="K47" i="1"/>
  <c r="L47" i="1" s="1"/>
  <c r="M47" i="1" s="1"/>
  <c r="N47" i="1" s="1"/>
  <c r="O47" i="1" s="1"/>
  <c r="J47" i="1"/>
  <c r="K39" i="1"/>
  <c r="L39" i="1" s="1"/>
  <c r="M39" i="1" s="1"/>
  <c r="N39" i="1" s="1"/>
  <c r="O39" i="1" s="1"/>
  <c r="J39" i="1"/>
  <c r="K46" i="1"/>
  <c r="L46" i="1" s="1"/>
  <c r="M46" i="1" s="1"/>
  <c r="N46" i="1" s="1"/>
  <c r="O46" i="1" s="1"/>
  <c r="J46" i="1"/>
  <c r="K38" i="1"/>
  <c r="L38" i="1" s="1"/>
  <c r="M38" i="1" s="1"/>
  <c r="N38" i="1" s="1"/>
  <c r="O38" i="1" s="1"/>
  <c r="J38" i="1"/>
  <c r="K45" i="1"/>
  <c r="L45" i="1" s="1"/>
  <c r="M45" i="1" s="1"/>
  <c r="N45" i="1" s="1"/>
  <c r="O45" i="1" s="1"/>
  <c r="J45" i="1"/>
  <c r="K37" i="1"/>
  <c r="L37" i="1" s="1"/>
  <c r="M37" i="1" s="1"/>
  <c r="N37" i="1" s="1"/>
  <c r="O37" i="1" s="1"/>
  <c r="J37" i="1"/>
  <c r="K44" i="1"/>
  <c r="L44" i="1" s="1"/>
  <c r="M44" i="1" s="1"/>
  <c r="N44" i="1" s="1"/>
  <c r="O44" i="1" s="1"/>
  <c r="J44" i="1"/>
  <c r="K36" i="1"/>
  <c r="L36" i="1" s="1"/>
  <c r="M36" i="1" s="1"/>
  <c r="N36" i="1" s="1"/>
  <c r="O36" i="1" s="1"/>
  <c r="J36" i="1"/>
  <c r="K34" i="1"/>
  <c r="L34" i="1" s="1"/>
  <c r="M34" i="1" s="1"/>
  <c r="N34" i="1" s="1"/>
  <c r="O34" i="1" s="1"/>
  <c r="J34" i="1"/>
  <c r="J33" i="1"/>
  <c r="K33" i="1"/>
  <c r="L33" i="1" s="1"/>
  <c r="M33" i="1" s="1"/>
  <c r="N33" i="1" s="1"/>
  <c r="O33" i="1" s="1"/>
  <c r="K43" i="1"/>
  <c r="L43" i="1" s="1"/>
  <c r="M43" i="1" s="1"/>
  <c r="N43" i="1" s="1"/>
  <c r="O43" i="1" s="1"/>
  <c r="J43" i="1"/>
  <c r="K50" i="1"/>
  <c r="L50" i="1" s="1"/>
  <c r="M50" i="1" s="1"/>
  <c r="N50" i="1" s="1"/>
  <c r="O50" i="1" s="1"/>
  <c r="J50" i="1"/>
  <c r="K42" i="1"/>
  <c r="L42" i="1" s="1"/>
  <c r="M42" i="1" s="1"/>
  <c r="N42" i="1" s="1"/>
  <c r="O42" i="1" s="1"/>
  <c r="J42" i="1"/>
  <c r="K49" i="1"/>
  <c r="L49" i="1" s="1"/>
  <c r="M49" i="1" s="1"/>
  <c r="N49" i="1" s="1"/>
  <c r="O49" i="1" s="1"/>
  <c r="J49" i="1"/>
  <c r="K41" i="1"/>
  <c r="L41" i="1" s="1"/>
  <c r="M41" i="1" s="1"/>
  <c r="N41" i="1" s="1"/>
  <c r="O41" i="1" s="1"/>
  <c r="J41" i="1"/>
  <c r="E39" i="1" l="1"/>
</calcChain>
</file>

<file path=xl/sharedStrings.xml><?xml version="1.0" encoding="utf-8"?>
<sst xmlns="http://schemas.openxmlformats.org/spreadsheetml/2006/main" count="35" uniqueCount="35">
  <si>
    <t>Steps:</t>
  </si>
  <si>
    <t>RCbenchmark Database</t>
  </si>
  <si>
    <r>
      <rPr>
        <b/>
        <sz val="10"/>
        <rFont val="Arial"/>
        <family val="2"/>
      </rPr>
      <t>1)</t>
    </r>
    <r>
      <rPr>
        <sz val="11"/>
        <color theme="1"/>
        <rFont val="Calibri"/>
        <family val="2"/>
        <scheme val="minor"/>
      </rPr>
      <t xml:space="preserve"> Make a copy of this google sheet in your google drive</t>
    </r>
  </si>
  <si>
    <t>Thrust (g)</t>
  </si>
  <si>
    <t>Ex. File =&gt; Make a copy</t>
  </si>
  <si>
    <t>Time (s)</t>
  </si>
  <si>
    <t>PWM throttle signal (µs)</t>
  </si>
  <si>
    <t>Rotation speed (rpm)</t>
  </si>
  <si>
    <t>Thrust (kgf)</t>
  </si>
  <si>
    <t>Torque (N⋅m)</t>
  </si>
  <si>
    <t>Voltage (V)</t>
  </si>
  <si>
    <t>Current (A)</t>
  </si>
  <si>
    <t>Electrical power (W)</t>
  </si>
  <si>
    <t>Mechanical power (W)</t>
  </si>
  <si>
    <t>Motor &amp; ESC efficiency (%)</t>
  </si>
  <si>
    <t>Propeller efficiency (gf/W)</t>
  </si>
  <si>
    <t>Propulsion system efficiency (gf/W)</t>
  </si>
  <si>
    <r>
      <rPr>
        <b/>
        <sz val="10"/>
        <rFont val="Arial"/>
        <family val="2"/>
      </rPr>
      <t>2)</t>
    </r>
    <r>
      <rPr>
        <sz val="11"/>
        <color theme="1"/>
        <rFont val="Calibri"/>
        <family val="2"/>
        <scheme val="minor"/>
      </rPr>
      <t xml:space="preserve"> Paste or enter your data starting on </t>
    </r>
    <r>
      <rPr>
        <b/>
        <sz val="10"/>
        <rFont val="Arial"/>
        <family val="2"/>
      </rPr>
      <t>case D7</t>
    </r>
  </si>
  <si>
    <t xml:space="preserve"> </t>
  </si>
  <si>
    <t>Battery info</t>
  </si>
  <si>
    <t>Battery energy  (Wh)</t>
  </si>
  <si>
    <t>Battery weight (g)</t>
  </si>
  <si>
    <t>Total weight (g)</t>
  </si>
  <si>
    <t>Control ratio (%)</t>
  </si>
  <si>
    <t>Thrust / Prop @ Hover (g)</t>
  </si>
  <si>
    <t>W/Prop</t>
  </si>
  <si>
    <t>Total power (W)</t>
  </si>
  <si>
    <t>Flight time (h)</t>
  </si>
  <si>
    <t>Flight time (min)</t>
  </si>
  <si>
    <t>Weight Battery (g)</t>
  </si>
  <si>
    <t>Battery Energy (Wh)</t>
  </si>
  <si>
    <t>Energy density (Wh/g)</t>
  </si>
  <si>
    <t># of props</t>
  </si>
  <si>
    <t>Weight without battery (g)</t>
  </si>
  <si>
    <t>Your Flight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</si>
</sst>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rgb="FF3C4043"/>
      <name val="Roboto"/>
    </font>
    <font>
      <u/>
      <sz val="11"/>
      <color rgb="FF3C4043"/>
      <name val="Roboto"/>
    </font>
    <font>
      <sz val="18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Roboto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8B02"/>
        <bgColor rgb="FFF48B02"/>
      </patternFill>
    </fill>
    <fill>
      <patternFill patternType="solid">
        <fgColor rgb="FFDEDEDE"/>
        <bgColor rgb="FFDEDEDE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0" xfId="0" applyFont="1"/>
    <xf numFmtId="0" fontId="2" fillId="3" borderId="7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8" xfId="0" applyFont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7" fillId="0" borderId="12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13" xfId="0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4" xfId="0" applyFont="1" applyBorder="1" applyAlignment="1">
      <alignment horizontal="right"/>
    </xf>
    <xf numFmtId="0" fontId="2" fillId="3" borderId="17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9" fillId="0" borderId="0" xfId="0" applyFont="1"/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horizontal="right"/>
    </xf>
    <xf numFmtId="0" fontId="2" fillId="4" borderId="20" xfId="0" applyFont="1" applyFill="1" applyBorder="1" applyAlignment="1">
      <alignment horizontal="right"/>
    </xf>
    <xf numFmtId="1" fontId="2" fillId="0" borderId="21" xfId="0" applyNumberFormat="1" applyFont="1" applyBorder="1" applyAlignment="1">
      <alignment horizontal="right"/>
    </xf>
    <xf numFmtId="43" fontId="2" fillId="0" borderId="21" xfId="1" applyFont="1" applyBorder="1"/>
    <xf numFmtId="43" fontId="2" fillId="0" borderId="21" xfId="1" applyFont="1" applyBorder="1" applyAlignment="1">
      <alignment horizontal="right"/>
    </xf>
    <xf numFmtId="43" fontId="2" fillId="0" borderId="22" xfId="1" applyFont="1" applyBorder="1" applyAlignment="1">
      <alignment horizontal="right"/>
    </xf>
    <xf numFmtId="0" fontId="2" fillId="4" borderId="12" xfId="0" applyFont="1" applyFill="1" applyBorder="1" applyAlignment="1">
      <alignment wrapText="1"/>
    </xf>
    <xf numFmtId="2" fontId="2" fillId="4" borderId="13" xfId="0" applyNumberFormat="1" applyFont="1" applyFill="1" applyBorder="1" applyAlignment="1">
      <alignment horizontal="right"/>
    </xf>
    <xf numFmtId="43" fontId="2" fillId="2" borderId="21" xfId="1" applyFont="1" applyFill="1" applyBorder="1" applyAlignment="1">
      <alignment horizontal="right"/>
    </xf>
    <xf numFmtId="43" fontId="2" fillId="2" borderId="22" xfId="1" applyFont="1" applyFill="1" applyBorder="1" applyAlignment="1">
      <alignment horizontal="right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horizontal="right"/>
    </xf>
    <xf numFmtId="0" fontId="6" fillId="3" borderId="23" xfId="0" applyFont="1" applyFill="1" applyBorder="1" applyAlignment="1">
      <alignment horizontal="center" wrapText="1"/>
    </xf>
    <xf numFmtId="0" fontId="2" fillId="0" borderId="23" xfId="0" applyFont="1" applyBorder="1"/>
    <xf numFmtId="43" fontId="2" fillId="0" borderId="22" xfId="1" applyFont="1" applyBorder="1" applyAlignment="1"/>
    <xf numFmtId="0" fontId="2" fillId="4" borderId="24" xfId="0" applyFont="1" applyFill="1" applyBorder="1" applyAlignment="1">
      <alignment horizontal="right"/>
    </xf>
    <xf numFmtId="1" fontId="2" fillId="0" borderId="25" xfId="0" applyNumberFormat="1" applyFont="1" applyBorder="1" applyAlignment="1">
      <alignment horizontal="right"/>
    </xf>
    <xf numFmtId="43" fontId="2" fillId="0" borderId="25" xfId="1" applyFont="1" applyBorder="1"/>
    <xf numFmtId="43" fontId="2" fillId="2" borderId="25" xfId="1" applyFont="1" applyFill="1" applyBorder="1" applyAlignment="1"/>
    <xf numFmtId="43" fontId="2" fillId="0" borderId="26" xfId="1" applyFont="1" applyBorder="1" applyAlignment="1"/>
    <xf numFmtId="1" fontId="2" fillId="0" borderId="0" xfId="0" applyNumberFormat="1" applyFont="1" applyAlignment="1">
      <alignment horizontal="right"/>
    </xf>
    <xf numFmtId="1" fontId="2" fillId="0" borderId="1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Sheet1!$G$32:$G$50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475</c:v>
                </c:pt>
              </c:numCache>
            </c:numRef>
          </c:xVal>
          <c:yVal>
            <c:numRef>
              <c:f>Sheet1!$O$32:$O$50</c:f>
              <c:numCache>
                <c:formatCode>_(* #,##0.00_);_(* \(#,##0.00\);_(* "-"??_);_(@_)</c:formatCode>
                <c:ptCount val="19"/>
                <c:pt idx="0">
                  <c:v>6.2461328360265851</c:v>
                </c:pt>
                <c:pt idx="1">
                  <c:v>11.273514974737465</c:v>
                </c:pt>
                <c:pt idx="2">
                  <c:v>15.407144918546914</c:v>
                </c:pt>
                <c:pt idx="3">
                  <c:v>18.865899714745424</c:v>
                </c:pt>
                <c:pt idx="4">
                  <c:v>21.802580611491912</c:v>
                </c:pt>
                <c:pt idx="5">
                  <c:v>24.327097453922587</c:v>
                </c:pt>
                <c:pt idx="6">
                  <c:v>26.520531385501027</c:v>
                </c:pt>
                <c:pt idx="7">
                  <c:v>28.444005185952328</c:v>
                </c:pt>
                <c:pt idx="8">
                  <c:v>30.144468284687012</c:v>
                </c:pt>
                <c:pt idx="9">
                  <c:v>31.658579858076592</c:v>
                </c:pt>
                <c:pt idx="10">
                  <c:v>34.805379800764207</c:v>
                </c:pt>
                <c:pt idx="11">
                  <c:v>37.275450269215732</c:v>
                </c:pt>
                <c:pt idx="12">
                  <c:v>39.265896489456829</c:v>
                </c:pt>
                <c:pt idx="13">
                  <c:v>40.904052070019056</c:v>
                </c:pt>
                <c:pt idx="14">
                  <c:v>43.441346971259996</c:v>
                </c:pt>
                <c:pt idx="15">
                  <c:v>45.315297810931895</c:v>
                </c:pt>
                <c:pt idx="16">
                  <c:v>46.755965803285967</c:v>
                </c:pt>
                <c:pt idx="17">
                  <c:v>47.898050116404413</c:v>
                </c:pt>
                <c:pt idx="18">
                  <c:v>49.227067913679413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5-4F8F-830D-7109063D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29664"/>
        <c:axId val="2070929248"/>
      </c:scatterChart>
      <c:valAx>
        <c:axId val="20709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29248"/>
        <c:crosses val="autoZero"/>
        <c:crossBetween val="midCat"/>
      </c:valAx>
      <c:valAx>
        <c:axId val="20709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1482028</xdr:colOff>
      <xdr:row>33</xdr:row>
      <xdr:rowOff>100534</xdr:rowOff>
    </xdr:from>
    <xdr:to>
      <xdr:col>21</xdr:col>
      <xdr:colOff>41156</xdr:colOff>
      <xdr:row>41</xdr:row>
      <xdr:rowOff>25496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C67AD-15D4-4D23-B2E2-936A4517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A6D3-4204-475E-8584-C63EC84A28DE}">
  <dimension ref="A1:Q51"/>
  <sheetViews>
    <sheetView tabSelected="1" topLeftCell="A15" zoomScale="55" zoomScaleNormal="55" workbookViewId="0">
      <selection activeCell="E36" sqref="E36"/>
    </sheetView>
  </sheetViews>
  <sheetFormatPr defaultRowHeight="14.4" x14ac:dyDescent="0.3"/>
  <cols>
    <col min="4" max="4" width="14.6640625" bestFit="1" customWidth="1"/>
    <col min="5" max="5" width="9.109375" customWidth="1"/>
    <col min="6" max="6" width="19.33203125" bestFit="1" customWidth="1"/>
    <col min="7" max="7" width="14.6640625" bestFit="1" customWidth="1"/>
    <col min="8" max="8" width="14.6640625" customWidth="1"/>
    <col min="10" max="10" width="15.6640625" bestFit="1" customWidth="1"/>
    <col min="11" max="11" width="17.88671875" bestFit="1" customWidth="1"/>
    <col min="12" max="12" width="19.88671875" bestFit="1" customWidth="1"/>
    <col min="13" max="13" width="24.33203125" bestFit="1" customWidth="1"/>
    <col min="14" max="14" width="23.109375" bestFit="1" customWidth="1"/>
    <col min="15" max="15" width="31.6640625" bestFit="1" customWidth="1"/>
    <col min="17" max="17" width="11.44140625" bestFit="1" customWidth="1"/>
  </cols>
  <sheetData>
    <row r="1" spans="1:17" x14ac:dyDescent="0.3">
      <c r="B1" s="1"/>
      <c r="C1" s="1"/>
      <c r="D1" s="1"/>
      <c r="E1" s="1"/>
    </row>
    <row r="2" spans="1:17" x14ac:dyDescent="0.3">
      <c r="A2" s="2" t="str">
        <f>HYPERLINK("https://youtu.be/1ph3GxjlS2s","Please see this video to see how to use this spreadsheet")</f>
        <v>Please see this video to see how to use this spreadsheet</v>
      </c>
    </row>
    <row r="3" spans="1:17" ht="15" thickBot="1" x14ac:dyDescent="0.35">
      <c r="A3" s="1"/>
    </row>
    <row r="4" spans="1:17" ht="15" thickBot="1" x14ac:dyDescent="0.35">
      <c r="A4" s="3" t="s">
        <v>0</v>
      </c>
      <c r="D4" s="50" t="s">
        <v>1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2"/>
      <c r="P4" s="4"/>
    </row>
    <row r="5" spans="1:17" ht="15" thickBot="1" x14ac:dyDescent="0.35">
      <c r="A5" s="4" t="s">
        <v>2</v>
      </c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4"/>
      <c r="Q5" s="5" t="s">
        <v>3</v>
      </c>
    </row>
    <row r="6" spans="1:17" x14ac:dyDescent="0.3">
      <c r="A6" s="6" t="s">
        <v>4</v>
      </c>
      <c r="D6" s="7" t="s">
        <v>5</v>
      </c>
      <c r="E6" s="8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 t="s">
        <v>11</v>
      </c>
      <c r="K6" s="9" t="s">
        <v>12</v>
      </c>
      <c r="L6" s="9" t="s">
        <v>13</v>
      </c>
      <c r="M6" s="9" t="s">
        <v>14</v>
      </c>
      <c r="N6" s="9" t="s">
        <v>15</v>
      </c>
      <c r="O6" s="10" t="s">
        <v>16</v>
      </c>
      <c r="Q6" s="11"/>
    </row>
    <row r="7" spans="1:17" x14ac:dyDescent="0.3">
      <c r="A7" s="4" t="s">
        <v>17</v>
      </c>
      <c r="D7">
        <v>0.36149999999999999</v>
      </c>
      <c r="E7">
        <v>1000</v>
      </c>
      <c r="F7">
        <v>0</v>
      </c>
      <c r="G7">
        <v>6.0141070000000003E-3</v>
      </c>
      <c r="H7">
        <v>9.7453379999999992E-3</v>
      </c>
      <c r="I7">
        <v>16.263113019999999</v>
      </c>
      <c r="J7">
        <v>-2.4269605999999999E-2</v>
      </c>
      <c r="K7">
        <v>0.39469934400000001</v>
      </c>
      <c r="L7">
        <v>0</v>
      </c>
      <c r="M7">
        <v>0</v>
      </c>
      <c r="N7">
        <v>0</v>
      </c>
      <c r="O7">
        <v>0</v>
      </c>
      <c r="Q7" s="12">
        <f t="shared" ref="Q7:Q22" si="0">G7*1000</f>
        <v>6.0141070000000001</v>
      </c>
    </row>
    <row r="8" spans="1:17" x14ac:dyDescent="0.3">
      <c r="D8">
        <v>0.36367075000703297</v>
      </c>
      <c r="E8">
        <v>1060</v>
      </c>
      <c r="F8">
        <v>0</v>
      </c>
      <c r="G8">
        <v>6.1551720000000004E-3</v>
      </c>
      <c r="H8">
        <v>9.6461189999999999E-3</v>
      </c>
      <c r="I8">
        <v>16.262500760000002</v>
      </c>
      <c r="J8">
        <v>-1.4368347E-2</v>
      </c>
      <c r="K8">
        <v>0.23366525099999999</v>
      </c>
      <c r="L8">
        <v>0</v>
      </c>
      <c r="M8">
        <v>0</v>
      </c>
      <c r="N8">
        <v>0</v>
      </c>
      <c r="O8">
        <v>0</v>
      </c>
      <c r="Q8" s="12">
        <f t="shared" si="0"/>
        <v>6.1551720000000003</v>
      </c>
    </row>
    <row r="9" spans="1:17" x14ac:dyDescent="0.3">
      <c r="A9" s="4" t="s">
        <v>18</v>
      </c>
      <c r="D9">
        <v>4.37910800001025</v>
      </c>
      <c r="E9">
        <v>1154</v>
      </c>
      <c r="F9">
        <v>2024</v>
      </c>
      <c r="G9">
        <v>1.6250470999999999E-2</v>
      </c>
      <c r="H9">
        <v>3.656922E-3</v>
      </c>
      <c r="I9">
        <v>16.26133347</v>
      </c>
      <c r="J9">
        <v>0.17321302799999999</v>
      </c>
      <c r="K9">
        <v>2.8166748159999999</v>
      </c>
      <c r="L9">
        <v>0.77495696599999997</v>
      </c>
      <c r="M9">
        <v>27.513185459999999</v>
      </c>
      <c r="N9">
        <v>2.0969515000000001E-2</v>
      </c>
      <c r="O9">
        <v>5.7693809999999996E-3</v>
      </c>
      <c r="Q9" s="12">
        <f t="shared" si="0"/>
        <v>16.250470999999997</v>
      </c>
    </row>
    <row r="10" spans="1:17" x14ac:dyDescent="0.3">
      <c r="D10">
        <v>8.3971630000144195</v>
      </c>
      <c r="E10">
        <v>1186</v>
      </c>
      <c r="F10">
        <v>2550</v>
      </c>
      <c r="G10">
        <v>3.2202660000000001E-2</v>
      </c>
      <c r="H10">
        <v>3.8215500000000002E-4</v>
      </c>
      <c r="I10">
        <v>16.256000520000001</v>
      </c>
      <c r="J10">
        <v>0.29080743399999998</v>
      </c>
      <c r="K10">
        <v>4.7273658049999998</v>
      </c>
      <c r="L10">
        <v>0.102049061</v>
      </c>
      <c r="M10">
        <v>2.1586876340000001</v>
      </c>
      <c r="N10">
        <v>0.31556057399999998</v>
      </c>
      <c r="O10">
        <v>6.8119670000000004E-3</v>
      </c>
      <c r="Q10" s="12">
        <f t="shared" si="0"/>
        <v>32.202660000000002</v>
      </c>
    </row>
    <row r="11" spans="1:17" x14ac:dyDescent="0.3">
      <c r="D11">
        <v>12.3447152500152</v>
      </c>
      <c r="E11">
        <v>1242</v>
      </c>
      <c r="F11">
        <v>3225</v>
      </c>
      <c r="G11">
        <v>6.1941529000000002E-2</v>
      </c>
      <c r="H11">
        <v>5.1625830000000001E-3</v>
      </c>
      <c r="I11">
        <v>16.251430509999999</v>
      </c>
      <c r="J11">
        <v>0.46990201700000001</v>
      </c>
      <c r="K11">
        <v>7.6365799799999996</v>
      </c>
      <c r="L11">
        <v>1.743679336</v>
      </c>
      <c r="M11">
        <v>22.83324919</v>
      </c>
      <c r="N11">
        <v>3.5523462999999998E-2</v>
      </c>
      <c r="O11">
        <v>8.1111610000000004E-3</v>
      </c>
      <c r="Q11" s="12">
        <f t="shared" si="0"/>
        <v>61.941529000000003</v>
      </c>
    </row>
    <row r="12" spans="1:17" x14ac:dyDescent="0.3">
      <c r="D12">
        <v>16.1640952500194</v>
      </c>
      <c r="E12">
        <v>1330</v>
      </c>
      <c r="F12">
        <v>4978</v>
      </c>
      <c r="G12">
        <v>0.179144998</v>
      </c>
      <c r="H12">
        <v>1.4686359999999999E-3</v>
      </c>
      <c r="I12">
        <v>16.2480011</v>
      </c>
      <c r="J12">
        <v>0.69451142200000004</v>
      </c>
      <c r="K12">
        <v>11.28442235</v>
      </c>
      <c r="L12">
        <v>0.76562087099999998</v>
      </c>
      <c r="M12">
        <v>6.7847590899999997</v>
      </c>
      <c r="N12">
        <v>0.23398656600000001</v>
      </c>
      <c r="O12">
        <v>1.5875424999999999E-2</v>
      </c>
      <c r="Q12" s="12">
        <f t="shared" si="0"/>
        <v>179.14499799999999</v>
      </c>
    </row>
    <row r="13" spans="1:17" x14ac:dyDescent="0.3">
      <c r="D13">
        <v>20.10483325001</v>
      </c>
      <c r="E13">
        <v>1393</v>
      </c>
      <c r="F13">
        <v>5773</v>
      </c>
      <c r="G13">
        <v>0.24796748399999999</v>
      </c>
      <c r="H13">
        <v>1.0648536E-2</v>
      </c>
      <c r="I13">
        <v>16.238500599999998</v>
      </c>
      <c r="J13">
        <v>1.137365052</v>
      </c>
      <c r="K13">
        <v>18.469103069999999</v>
      </c>
      <c r="L13">
        <v>6.4371255129999998</v>
      </c>
      <c r="M13">
        <v>34.853482</v>
      </c>
      <c r="N13">
        <v>3.8521461999999999E-2</v>
      </c>
      <c r="O13">
        <v>1.3426070999999999E-2</v>
      </c>
      <c r="Q13" s="12">
        <f t="shared" si="0"/>
        <v>247.96748399999998</v>
      </c>
    </row>
    <row r="14" spans="1:17" x14ac:dyDescent="0.3">
      <c r="D14">
        <v>24.0814597500056</v>
      </c>
      <c r="E14">
        <v>1456</v>
      </c>
      <c r="F14">
        <v>6285</v>
      </c>
      <c r="G14">
        <v>0.29578851499999997</v>
      </c>
      <c r="H14">
        <v>2.2050711000000001E-2</v>
      </c>
      <c r="I14">
        <v>16.217332840000001</v>
      </c>
      <c r="J14">
        <v>1.842049786</v>
      </c>
      <c r="K14">
        <v>29.873134490000002</v>
      </c>
      <c r="L14">
        <v>14.512522969999999</v>
      </c>
      <c r="M14">
        <v>48.580516299999999</v>
      </c>
      <c r="N14">
        <v>2.0381605000000001E-2</v>
      </c>
      <c r="O14">
        <v>9.9014889999999994E-3</v>
      </c>
      <c r="Q14" s="12">
        <f t="shared" si="0"/>
        <v>295.78851499999996</v>
      </c>
    </row>
    <row r="15" spans="1:17" x14ac:dyDescent="0.3">
      <c r="D15">
        <v>28.002470249998499</v>
      </c>
      <c r="E15">
        <v>1563</v>
      </c>
      <c r="F15">
        <v>7195</v>
      </c>
      <c r="G15">
        <v>0.40366123500000001</v>
      </c>
      <c r="H15">
        <v>3.5199387999999998E-2</v>
      </c>
      <c r="I15">
        <v>16.188571929999998</v>
      </c>
      <c r="J15">
        <v>3.0347737750000001</v>
      </c>
      <c r="K15">
        <v>49.128653550000003</v>
      </c>
      <c r="L15">
        <v>26.522556519999998</v>
      </c>
      <c r="M15">
        <v>53.985921869999999</v>
      </c>
      <c r="N15">
        <v>1.5219544999999999E-2</v>
      </c>
      <c r="O15">
        <v>8.2164119999999993E-3</v>
      </c>
      <c r="Q15" s="12">
        <f t="shared" si="0"/>
        <v>403.66123500000003</v>
      </c>
    </row>
    <row r="16" spans="1:17" x14ac:dyDescent="0.3">
      <c r="D16">
        <v>31.916534500008801</v>
      </c>
      <c r="E16">
        <v>1651</v>
      </c>
      <c r="F16">
        <v>7608</v>
      </c>
      <c r="G16">
        <v>0.437853881</v>
      </c>
      <c r="H16">
        <v>4.9937780000000001E-2</v>
      </c>
      <c r="I16">
        <v>16.161001209999998</v>
      </c>
      <c r="J16">
        <v>4.1439568480000002</v>
      </c>
      <c r="K16">
        <v>66.970491620000004</v>
      </c>
      <c r="L16">
        <v>39.786618769999997</v>
      </c>
      <c r="M16">
        <v>59.409178300000001</v>
      </c>
      <c r="N16">
        <v>1.1005054E-2</v>
      </c>
      <c r="O16">
        <v>6.5380120000000002E-3</v>
      </c>
      <c r="Q16" s="12">
        <f t="shared" si="0"/>
        <v>437.853881</v>
      </c>
    </row>
    <row r="17" spans="4:17" x14ac:dyDescent="0.3">
      <c r="D17">
        <v>35.878916750019798</v>
      </c>
      <c r="E17">
        <v>1720</v>
      </c>
      <c r="F17">
        <v>8546</v>
      </c>
      <c r="G17">
        <v>0.60249287600000001</v>
      </c>
      <c r="H17">
        <v>6.1143124E-2</v>
      </c>
      <c r="I17">
        <v>16.122001650000001</v>
      </c>
      <c r="J17">
        <v>5.6319939579999998</v>
      </c>
      <c r="K17">
        <v>90.799015870000005</v>
      </c>
      <c r="L17">
        <v>54.717188389999997</v>
      </c>
      <c r="M17">
        <v>60.261873829999999</v>
      </c>
      <c r="N17">
        <v>1.1011035000000001E-2</v>
      </c>
      <c r="O17">
        <v>6.6354559999999996E-3</v>
      </c>
      <c r="Q17" s="12">
        <f t="shared" si="0"/>
        <v>602.49287600000002</v>
      </c>
    </row>
    <row r="18" spans="4:17" x14ac:dyDescent="0.3">
      <c r="D18">
        <v>39.846570750006997</v>
      </c>
      <c r="E18">
        <v>1752</v>
      </c>
      <c r="F18">
        <v>8859</v>
      </c>
      <c r="G18">
        <v>0.65790018900000002</v>
      </c>
      <c r="H18">
        <v>6.9099442999999997E-2</v>
      </c>
      <c r="I18">
        <v>16.106224059999999</v>
      </c>
      <c r="J18">
        <v>6.2181350670000004</v>
      </c>
      <c r="K18">
        <v>100.1506766</v>
      </c>
      <c r="L18">
        <v>64.103603329999999</v>
      </c>
      <c r="M18">
        <v>64.0071595</v>
      </c>
      <c r="O18">
        <v>6.5691040000000001E-3</v>
      </c>
      <c r="Q18" s="12">
        <f t="shared" si="0"/>
        <v>657.90018900000007</v>
      </c>
    </row>
    <row r="19" spans="4:17" x14ac:dyDescent="0.3">
      <c r="D19">
        <v>43.843159000015199</v>
      </c>
      <c r="E19">
        <v>1777</v>
      </c>
      <c r="F19">
        <v>9783</v>
      </c>
      <c r="G19">
        <v>0.83264848199999997</v>
      </c>
      <c r="H19">
        <v>8.6839704000000004E-2</v>
      </c>
      <c r="I19">
        <v>16.060001369999998</v>
      </c>
      <c r="J19">
        <v>8.3157097780000004</v>
      </c>
      <c r="K19">
        <v>133.55031049999999</v>
      </c>
      <c r="L19">
        <v>88.967728750000006</v>
      </c>
      <c r="M19">
        <v>66.61738819</v>
      </c>
      <c r="N19">
        <v>9.3589940000000007E-3</v>
      </c>
      <c r="O19">
        <v>6.2347180000000002E-3</v>
      </c>
      <c r="Q19" s="12">
        <f t="shared" si="0"/>
        <v>832.64848199999994</v>
      </c>
    </row>
    <row r="20" spans="4:17" x14ac:dyDescent="0.3">
      <c r="D20">
        <v>47.8220177500069</v>
      </c>
      <c r="E20">
        <v>1833</v>
      </c>
      <c r="F20">
        <v>10133</v>
      </c>
      <c r="G20">
        <v>0.90217521599999995</v>
      </c>
      <c r="H20">
        <v>0.10178653999999999</v>
      </c>
      <c r="I20">
        <v>16.017717359999999</v>
      </c>
      <c r="J20">
        <v>9.7360846480000003</v>
      </c>
      <c r="K20">
        <v>155.94985209999999</v>
      </c>
      <c r="L20">
        <v>108.0087279</v>
      </c>
      <c r="M20">
        <v>69.258627989999994</v>
      </c>
      <c r="N20">
        <v>8.3527989999999993E-3</v>
      </c>
      <c r="O20">
        <v>5.7850339999999997E-3</v>
      </c>
      <c r="Q20" s="12">
        <f>G20*1000</f>
        <v>902.17521599999998</v>
      </c>
    </row>
    <row r="21" spans="4:17" x14ac:dyDescent="0.3">
      <c r="D21">
        <v>51.788798250001598</v>
      </c>
      <c r="E21">
        <v>1934</v>
      </c>
      <c r="F21">
        <v>10364</v>
      </c>
      <c r="G21">
        <v>0.908874187</v>
      </c>
      <c r="H21">
        <v>0.114208331</v>
      </c>
      <c r="I21">
        <v>15.95650101</v>
      </c>
      <c r="J21">
        <v>11.93387384</v>
      </c>
      <c r="K21">
        <v>190.42286999999999</v>
      </c>
      <c r="L21">
        <v>123.9531678</v>
      </c>
      <c r="M21">
        <v>65.093634940000001</v>
      </c>
      <c r="N21">
        <v>7.3324000000000002E-3</v>
      </c>
      <c r="O21">
        <v>4.7729260000000003E-3</v>
      </c>
      <c r="Q21" s="12">
        <f t="shared" si="0"/>
        <v>908.87418700000001</v>
      </c>
    </row>
    <row r="22" spans="4:17" x14ac:dyDescent="0.3">
      <c r="D22">
        <v>55.749989750009703</v>
      </c>
      <c r="E22">
        <v>2000</v>
      </c>
      <c r="F22">
        <v>10405</v>
      </c>
      <c r="G22">
        <v>0.906828207</v>
      </c>
      <c r="H22">
        <v>0.113856313</v>
      </c>
      <c r="I22">
        <v>15.95644474</v>
      </c>
      <c r="J22">
        <v>11.95272703</v>
      </c>
      <c r="K22">
        <v>190.72302830000001</v>
      </c>
      <c r="L22">
        <v>124.05643860000001</v>
      </c>
      <c r="M22">
        <v>65.045338090000001</v>
      </c>
      <c r="N22">
        <v>7.3098039999999996E-3</v>
      </c>
      <c r="O22">
        <v>4.7546860000000002E-3</v>
      </c>
      <c r="Q22" s="12">
        <f t="shared" si="0"/>
        <v>906.82820700000002</v>
      </c>
    </row>
    <row r="23" spans="4:17" x14ac:dyDescent="0.3">
      <c r="D23" s="13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6"/>
      <c r="Q23" s="12"/>
    </row>
    <row r="24" spans="4:17" x14ac:dyDescent="0.3">
      <c r="D24" s="13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Q24" s="12"/>
    </row>
    <row r="25" spans="4:17" x14ac:dyDescent="0.3">
      <c r="D25" s="17"/>
      <c r="O25" s="18"/>
      <c r="Q25" s="12"/>
    </row>
    <row r="26" spans="4:17" x14ac:dyDescent="0.3">
      <c r="D26" s="17"/>
      <c r="O26" s="18"/>
      <c r="Q26" s="12"/>
    </row>
    <row r="27" spans="4:17" x14ac:dyDescent="0.3">
      <c r="D27" s="17"/>
      <c r="O27" s="18"/>
      <c r="Q27" s="12"/>
    </row>
    <row r="28" spans="4:17" ht="15" thickBot="1" x14ac:dyDescent="0.35"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Q28" s="12"/>
    </row>
    <row r="29" spans="4:17" x14ac:dyDescent="0.3">
      <c r="Q29" s="12"/>
    </row>
    <row r="30" spans="4:17" ht="15" thickBot="1" x14ac:dyDescent="0.35">
      <c r="Q30" s="22"/>
    </row>
    <row r="31" spans="4:17" ht="40.799999999999997" thickBot="1" x14ac:dyDescent="0.35">
      <c r="D31" s="56" t="s">
        <v>19</v>
      </c>
      <c r="E31" s="57"/>
      <c r="G31" s="23" t="s">
        <v>20</v>
      </c>
      <c r="H31" s="24" t="s">
        <v>21</v>
      </c>
      <c r="I31" s="24" t="s">
        <v>22</v>
      </c>
      <c r="J31" s="24" t="s">
        <v>23</v>
      </c>
      <c r="K31" s="24" t="s">
        <v>24</v>
      </c>
      <c r="L31" s="24" t="s">
        <v>25</v>
      </c>
      <c r="M31" s="24" t="s">
        <v>26</v>
      </c>
      <c r="N31" s="24" t="s">
        <v>27</v>
      </c>
      <c r="O31" s="25" t="s">
        <v>28</v>
      </c>
      <c r="P31" s="26"/>
    </row>
    <row r="32" spans="4:17" ht="40.200000000000003" x14ac:dyDescent="0.3">
      <c r="D32" s="27" t="s">
        <v>29</v>
      </c>
      <c r="E32" s="28">
        <v>320</v>
      </c>
      <c r="G32" s="29">
        <v>10</v>
      </c>
      <c r="H32" s="30">
        <f t="shared" ref="H32:H50" si="1">IFERROR(G32/$E$34, )</f>
        <v>54.054054054054056</v>
      </c>
      <c r="I32" s="30">
        <f t="shared" ref="I32:I50" si="2">IFERROR(H32+$E$36,)</f>
        <v>754.05405405405406</v>
      </c>
      <c r="J32" s="31">
        <f>IFERROR(1/((I32/$E$35)/MAX(Q$6:Q$22)),)</f>
        <v>4.8212680887455193</v>
      </c>
      <c r="K32" s="30">
        <f t="shared" ref="K32:K50" si="3">IFERROR(I32/$E$35, )</f>
        <v>188.51351351351352</v>
      </c>
      <c r="L32" s="30">
        <f>_xlfn.FORECAST.LINEAR(K32, $K$7:$K$28, $Q$7:$Q$28)</f>
        <v>24.014859103672379</v>
      </c>
      <c r="M32" s="30">
        <f>IFERROR(L32*$E$35, )</f>
        <v>96.059436414689515</v>
      </c>
      <c r="N32" s="32">
        <f t="shared" ref="N32:N50" si="4">IFERROR(G32/M32, )</f>
        <v>0.10410221393377642</v>
      </c>
      <c r="O32" s="33">
        <f t="shared" ref="O32:O50" si="5">IF(N32*60=0, ,N32*60)</f>
        <v>6.2461328360265851</v>
      </c>
      <c r="P32" s="26"/>
    </row>
    <row r="33" spans="4:16" ht="40.200000000000003" x14ac:dyDescent="0.3">
      <c r="D33" s="27" t="s">
        <v>30</v>
      </c>
      <c r="E33" s="28">
        <f>4*14.8</f>
        <v>59.2</v>
      </c>
      <c r="G33" s="29">
        <v>20</v>
      </c>
      <c r="H33" s="30">
        <f t="shared" si="1"/>
        <v>108.10810810810811</v>
      </c>
      <c r="I33" s="30">
        <f t="shared" si="2"/>
        <v>808.10810810810813</v>
      </c>
      <c r="J33" s="31">
        <f t="shared" ref="J33:J50" si="6">IFERROR(1/((I33/$E$35)/MAX(Q$6:Q$26)), )</f>
        <v>4.4987752399999996</v>
      </c>
      <c r="K33" s="30">
        <f t="shared" si="3"/>
        <v>202.02702702702703</v>
      </c>
      <c r="L33" s="30">
        <f t="shared" ref="L33:L50" si="7">_xlfn.FORECAST.LINEAR(K33, $K$6:$K$22, $Q$6:$Q$22)</f>
        <v>26.611043731459304</v>
      </c>
      <c r="M33" s="30">
        <f>IFERROR(L33*$E$35, )</f>
        <v>106.44417492583722</v>
      </c>
      <c r="N33" s="32">
        <f t="shared" si="4"/>
        <v>0.1878919162456244</v>
      </c>
      <c r="O33" s="33">
        <f t="shared" si="5"/>
        <v>11.273514974737465</v>
      </c>
      <c r="P33" s="26"/>
    </row>
    <row r="34" spans="4:16" ht="40.200000000000003" x14ac:dyDescent="0.3">
      <c r="D34" s="34" t="s">
        <v>31</v>
      </c>
      <c r="E34" s="35">
        <f>IFERROR(E33/E32, )</f>
        <v>0.185</v>
      </c>
      <c r="G34" s="29">
        <v>30</v>
      </c>
      <c r="H34" s="30">
        <f t="shared" si="1"/>
        <v>162.16216216216216</v>
      </c>
      <c r="I34" s="30">
        <f t="shared" si="2"/>
        <v>862.16216216216219</v>
      </c>
      <c r="J34" s="31">
        <f t="shared" si="6"/>
        <v>4.2167203660188086</v>
      </c>
      <c r="K34" s="30">
        <f t="shared" si="3"/>
        <v>215.54054054054055</v>
      </c>
      <c r="L34" s="30">
        <f t="shared" si="7"/>
        <v>29.207228359246237</v>
      </c>
      <c r="M34" s="30">
        <f t="shared" ref="M34:M50" si="8">IFERROR(L34*$E$35, )</f>
        <v>116.82891343698495</v>
      </c>
      <c r="N34" s="36">
        <f t="shared" si="4"/>
        <v>0.25678574864244857</v>
      </c>
      <c r="O34" s="37">
        <f t="shared" si="5"/>
        <v>15.407144918546914</v>
      </c>
      <c r="P34" s="26"/>
    </row>
    <row r="35" spans="4:16" x14ac:dyDescent="0.3">
      <c r="D35" s="17" t="s">
        <v>32</v>
      </c>
      <c r="E35" s="28">
        <v>4</v>
      </c>
      <c r="G35" s="29">
        <v>40</v>
      </c>
      <c r="H35" s="30">
        <f t="shared" si="1"/>
        <v>216.21621621621622</v>
      </c>
      <c r="I35" s="30">
        <f t="shared" si="2"/>
        <v>916.21621621621625</v>
      </c>
      <c r="J35" s="31">
        <f t="shared" si="6"/>
        <v>3.9679463031268436</v>
      </c>
      <c r="K35" s="30">
        <f t="shared" si="3"/>
        <v>229.05405405405406</v>
      </c>
      <c r="L35" s="30">
        <f t="shared" si="7"/>
        <v>31.80341298703317</v>
      </c>
      <c r="M35" s="30">
        <f t="shared" si="8"/>
        <v>127.21365194813268</v>
      </c>
      <c r="N35" s="36">
        <f t="shared" si="4"/>
        <v>0.31443166191242372</v>
      </c>
      <c r="O35" s="33">
        <f t="shared" si="5"/>
        <v>18.865899714745424</v>
      </c>
      <c r="P35" s="26"/>
    </row>
    <row r="36" spans="4:16" ht="54" thickBot="1" x14ac:dyDescent="0.35">
      <c r="D36" s="38" t="s">
        <v>33</v>
      </c>
      <c r="E36" s="39">
        <v>700</v>
      </c>
      <c r="G36" s="29">
        <v>50</v>
      </c>
      <c r="H36" s="30">
        <f t="shared" si="1"/>
        <v>270.27027027027026</v>
      </c>
      <c r="I36" s="30">
        <f t="shared" si="2"/>
        <v>970.2702702702702</v>
      </c>
      <c r="J36" s="31">
        <f t="shared" si="6"/>
        <v>3.7468907987743738</v>
      </c>
      <c r="K36" s="30">
        <f t="shared" si="3"/>
        <v>242.56756756756755</v>
      </c>
      <c r="L36" s="30">
        <f t="shared" si="7"/>
        <v>34.399597614820095</v>
      </c>
      <c r="M36" s="30">
        <f t="shared" si="8"/>
        <v>137.59839045928038</v>
      </c>
      <c r="N36" s="36">
        <f t="shared" si="4"/>
        <v>0.3633763435248652</v>
      </c>
      <c r="O36" s="33">
        <f t="shared" si="5"/>
        <v>21.802580611491912</v>
      </c>
      <c r="P36" s="26"/>
    </row>
    <row r="37" spans="4:16" x14ac:dyDescent="0.3">
      <c r="G37" s="29">
        <v>60</v>
      </c>
      <c r="H37" s="30">
        <f t="shared" si="1"/>
        <v>324.32432432432432</v>
      </c>
      <c r="I37" s="30">
        <f t="shared" si="2"/>
        <v>1024.3243243243244</v>
      </c>
      <c r="J37" s="31">
        <f t="shared" si="6"/>
        <v>3.5491656906596307</v>
      </c>
      <c r="K37" s="30">
        <f t="shared" si="3"/>
        <v>256.08108108108109</v>
      </c>
      <c r="L37" s="30">
        <f t="shared" si="7"/>
        <v>36.995782242607035</v>
      </c>
      <c r="M37" s="30">
        <f t="shared" si="8"/>
        <v>147.98312897042814</v>
      </c>
      <c r="N37" s="36">
        <f t="shared" si="4"/>
        <v>0.40545162423204312</v>
      </c>
      <c r="O37" s="33">
        <f t="shared" si="5"/>
        <v>24.327097453922587</v>
      </c>
      <c r="P37" s="26"/>
    </row>
    <row r="38" spans="4:16" ht="15" thickBot="1" x14ac:dyDescent="0.35">
      <c r="G38" s="29">
        <v>70</v>
      </c>
      <c r="H38" s="30">
        <f t="shared" si="1"/>
        <v>378.37837837837839</v>
      </c>
      <c r="I38" s="30">
        <f t="shared" si="2"/>
        <v>1078.3783783783783</v>
      </c>
      <c r="J38" s="31">
        <f t="shared" si="6"/>
        <v>3.3712626485213035</v>
      </c>
      <c r="K38" s="30">
        <f t="shared" si="3"/>
        <v>269.59459459459458</v>
      </c>
      <c r="L38" s="30">
        <f t="shared" si="7"/>
        <v>39.591966870393961</v>
      </c>
      <c r="M38" s="30">
        <f t="shared" si="8"/>
        <v>158.36786748157584</v>
      </c>
      <c r="N38" s="36">
        <f t="shared" si="4"/>
        <v>0.44200885642501714</v>
      </c>
      <c r="O38" s="33">
        <f t="shared" si="5"/>
        <v>26.520531385501027</v>
      </c>
      <c r="P38" s="26"/>
    </row>
    <row r="39" spans="4:16" ht="54" thickBot="1" x14ac:dyDescent="0.35">
      <c r="D39" s="40" t="s">
        <v>34</v>
      </c>
      <c r="E39" s="41">
        <f>_xlfn.FORECAST.LINEAR(E33, O32:O50, G32:G50)</f>
        <v>23.431734482785551</v>
      </c>
      <c r="G39" s="29">
        <v>80</v>
      </c>
      <c r="H39" s="30">
        <f t="shared" si="1"/>
        <v>432.43243243243245</v>
      </c>
      <c r="I39" s="30">
        <f t="shared" si="2"/>
        <v>1132.4324324324325</v>
      </c>
      <c r="J39" s="31">
        <f t="shared" si="6"/>
        <v>3.2103431903579946</v>
      </c>
      <c r="K39" s="30">
        <f t="shared" si="3"/>
        <v>283.10810810810813</v>
      </c>
      <c r="L39" s="30">
        <f t="shared" si="7"/>
        <v>42.1881514981809</v>
      </c>
      <c r="M39" s="30">
        <f t="shared" si="8"/>
        <v>168.7526059927236</v>
      </c>
      <c r="N39" s="36">
        <f t="shared" si="4"/>
        <v>0.47406675309920548</v>
      </c>
      <c r="O39" s="33">
        <f t="shared" si="5"/>
        <v>28.444005185952328</v>
      </c>
      <c r="P39" s="26"/>
    </row>
    <row r="40" spans="4:16" x14ac:dyDescent="0.3">
      <c r="G40" s="29">
        <v>90</v>
      </c>
      <c r="H40" s="30">
        <f t="shared" si="1"/>
        <v>486.48648648648651</v>
      </c>
      <c r="I40" s="30">
        <f t="shared" si="2"/>
        <v>1186.4864864864865</v>
      </c>
      <c r="J40" s="31">
        <f t="shared" si="6"/>
        <v>3.0640860974031892</v>
      </c>
      <c r="K40" s="30">
        <f t="shared" si="3"/>
        <v>296.62162162162161</v>
      </c>
      <c r="L40" s="30">
        <f t="shared" si="7"/>
        <v>44.784336125967826</v>
      </c>
      <c r="M40" s="30">
        <f t="shared" si="8"/>
        <v>179.1373445038713</v>
      </c>
      <c r="N40" s="36">
        <f t="shared" si="4"/>
        <v>0.50240780474478353</v>
      </c>
      <c r="O40" s="33">
        <f t="shared" si="5"/>
        <v>30.144468284687012</v>
      </c>
    </row>
    <row r="41" spans="4:16" x14ac:dyDescent="0.3">
      <c r="G41" s="29">
        <v>100</v>
      </c>
      <c r="H41" s="30">
        <f t="shared" si="1"/>
        <v>540.54054054054052</v>
      </c>
      <c r="I41" s="30">
        <f t="shared" si="2"/>
        <v>1240.5405405405404</v>
      </c>
      <c r="J41" s="31">
        <f t="shared" si="6"/>
        <v>2.9305747206100219</v>
      </c>
      <c r="K41" s="30">
        <f t="shared" si="3"/>
        <v>310.1351351351351</v>
      </c>
      <c r="L41" s="30">
        <f t="shared" si="7"/>
        <v>47.380520753754752</v>
      </c>
      <c r="M41" s="30">
        <f t="shared" si="8"/>
        <v>189.52208301501901</v>
      </c>
      <c r="N41" s="36">
        <f t="shared" si="4"/>
        <v>0.52764299763460987</v>
      </c>
      <c r="O41" s="33">
        <f t="shared" si="5"/>
        <v>31.658579858076592</v>
      </c>
    </row>
    <row r="42" spans="4:16" x14ac:dyDescent="0.3">
      <c r="G42" s="29">
        <v>125</v>
      </c>
      <c r="H42" s="30">
        <f t="shared" si="1"/>
        <v>675.67567567567573</v>
      </c>
      <c r="I42" s="30">
        <f t="shared" si="2"/>
        <v>1375.6756756756758</v>
      </c>
      <c r="J42" s="31">
        <f t="shared" si="6"/>
        <v>2.642699011316306</v>
      </c>
      <c r="K42" s="30">
        <f t="shared" si="3"/>
        <v>343.91891891891896</v>
      </c>
      <c r="L42" s="30">
        <f t="shared" si="7"/>
        <v>53.870982323222094</v>
      </c>
      <c r="M42" s="30">
        <f t="shared" si="8"/>
        <v>215.48392929288838</v>
      </c>
      <c r="N42" s="36">
        <f t="shared" si="4"/>
        <v>0.58008966334607015</v>
      </c>
      <c r="O42" s="33">
        <f t="shared" si="5"/>
        <v>34.805379800764207</v>
      </c>
    </row>
    <row r="43" spans="4:16" x14ac:dyDescent="0.3">
      <c r="G43" s="29">
        <v>150</v>
      </c>
      <c r="H43" s="30">
        <f t="shared" si="1"/>
        <v>810.81081081081084</v>
      </c>
      <c r="I43" s="30">
        <f t="shared" si="2"/>
        <v>1510.8108108108108</v>
      </c>
      <c r="J43" s="31">
        <f t="shared" si="6"/>
        <v>2.4063216399999998</v>
      </c>
      <c r="K43" s="30">
        <f t="shared" si="3"/>
        <v>377.70270270270271</v>
      </c>
      <c r="L43" s="30">
        <f t="shared" si="7"/>
        <v>60.361443892689422</v>
      </c>
      <c r="M43" s="30">
        <f t="shared" si="8"/>
        <v>241.44577557075769</v>
      </c>
      <c r="N43" s="36">
        <f t="shared" si="4"/>
        <v>0.62125750448692885</v>
      </c>
      <c r="O43" s="33">
        <f t="shared" si="5"/>
        <v>37.275450269215732</v>
      </c>
    </row>
    <row r="44" spans="4:16" x14ac:dyDescent="0.3">
      <c r="G44" s="29">
        <v>175</v>
      </c>
      <c r="H44" s="30">
        <f t="shared" si="1"/>
        <v>945.94594594594594</v>
      </c>
      <c r="I44" s="30">
        <f t="shared" si="2"/>
        <v>1645.9459459459458</v>
      </c>
      <c r="J44" s="31">
        <f t="shared" si="6"/>
        <v>2.2087582869622331</v>
      </c>
      <c r="K44" s="30">
        <f t="shared" si="3"/>
        <v>411.48648648648646</v>
      </c>
      <c r="L44" s="30">
        <f t="shared" si="7"/>
        <v>66.851905462156736</v>
      </c>
      <c r="M44" s="30">
        <f t="shared" si="8"/>
        <v>267.40762184862695</v>
      </c>
      <c r="N44" s="36">
        <f t="shared" si="4"/>
        <v>0.65443160815761381</v>
      </c>
      <c r="O44" s="33">
        <f t="shared" si="5"/>
        <v>39.265896489456829</v>
      </c>
    </row>
    <row r="45" spans="4:16" x14ac:dyDescent="0.3">
      <c r="G45" s="29">
        <v>200</v>
      </c>
      <c r="H45" s="30">
        <f t="shared" si="1"/>
        <v>1081.081081081081</v>
      </c>
      <c r="I45" s="30">
        <f t="shared" si="2"/>
        <v>1781.081081081081</v>
      </c>
      <c r="J45" s="31">
        <f t="shared" si="6"/>
        <v>2.0411741984218512</v>
      </c>
      <c r="K45" s="30">
        <f t="shared" si="3"/>
        <v>445.27027027027026</v>
      </c>
      <c r="L45" s="30">
        <f t="shared" si="7"/>
        <v>73.342367031624079</v>
      </c>
      <c r="M45" s="30">
        <f t="shared" si="8"/>
        <v>293.36946812649632</v>
      </c>
      <c r="N45" s="36">
        <f t="shared" si="4"/>
        <v>0.68173420116698424</v>
      </c>
      <c r="O45" s="33">
        <f t="shared" si="5"/>
        <v>40.904052070019056</v>
      </c>
    </row>
    <row r="46" spans="4:16" x14ac:dyDescent="0.3">
      <c r="G46" s="29">
        <v>250</v>
      </c>
      <c r="H46" s="30">
        <f t="shared" si="1"/>
        <v>1351.3513513513515</v>
      </c>
      <c r="I46" s="30">
        <f t="shared" si="2"/>
        <v>2051.3513513513517</v>
      </c>
      <c r="J46" s="31">
        <f t="shared" si="6"/>
        <v>1.7722447915151514</v>
      </c>
      <c r="K46" s="30">
        <f t="shared" si="3"/>
        <v>512.83783783783792</v>
      </c>
      <c r="L46" s="30">
        <f t="shared" si="7"/>
        <v>86.323290170558749</v>
      </c>
      <c r="M46" s="30">
        <f t="shared" si="8"/>
        <v>345.293160682235</v>
      </c>
      <c r="N46" s="36">
        <f t="shared" si="4"/>
        <v>0.72402244952099992</v>
      </c>
      <c r="O46" s="42">
        <f t="shared" si="5"/>
        <v>43.441346971259996</v>
      </c>
    </row>
    <row r="47" spans="4:16" x14ac:dyDescent="0.3">
      <c r="G47" s="29">
        <v>300</v>
      </c>
      <c r="H47" s="30">
        <f t="shared" si="1"/>
        <v>1621.6216216216217</v>
      </c>
      <c r="I47" s="30">
        <f t="shared" si="2"/>
        <v>2321.6216216216217</v>
      </c>
      <c r="J47" s="31">
        <f t="shared" si="6"/>
        <v>1.5659299147380676</v>
      </c>
      <c r="K47" s="30">
        <f t="shared" si="3"/>
        <v>580.40540540540542</v>
      </c>
      <c r="L47" s="30">
        <f t="shared" si="7"/>
        <v>99.304213309493392</v>
      </c>
      <c r="M47" s="30">
        <f t="shared" si="8"/>
        <v>397.21685323797357</v>
      </c>
      <c r="N47" s="36">
        <f t="shared" si="4"/>
        <v>0.75525496351553156</v>
      </c>
      <c r="O47" s="42">
        <f t="shared" si="5"/>
        <v>45.315297810931895</v>
      </c>
    </row>
    <row r="48" spans="4:16" x14ac:dyDescent="0.3">
      <c r="G48" s="29">
        <v>350</v>
      </c>
      <c r="H48" s="30">
        <f t="shared" si="1"/>
        <v>1891.8918918918919</v>
      </c>
      <c r="I48" s="30">
        <f t="shared" si="2"/>
        <v>2591.8918918918916</v>
      </c>
      <c r="J48" s="31">
        <f t="shared" si="6"/>
        <v>1.4026421238373308</v>
      </c>
      <c r="K48" s="30">
        <f t="shared" si="3"/>
        <v>647.97297297297291</v>
      </c>
      <c r="L48" s="30">
        <f t="shared" si="7"/>
        <v>112.28513644842803</v>
      </c>
      <c r="M48" s="30">
        <f t="shared" si="8"/>
        <v>449.14054579371214</v>
      </c>
      <c r="N48" s="36">
        <f t="shared" si="4"/>
        <v>0.77926609672143277</v>
      </c>
      <c r="O48" s="42">
        <f t="shared" si="5"/>
        <v>46.755965803285967</v>
      </c>
    </row>
    <row r="49" spans="7:15" x14ac:dyDescent="0.3">
      <c r="G49" s="29">
        <v>400</v>
      </c>
      <c r="H49" s="30">
        <f t="shared" si="1"/>
        <v>2162.1621621621621</v>
      </c>
      <c r="I49" s="30">
        <f t="shared" si="2"/>
        <v>2862.1621621621621</v>
      </c>
      <c r="J49" s="31">
        <f t="shared" si="6"/>
        <v>1.2701924426440039</v>
      </c>
      <c r="K49" s="30">
        <f t="shared" si="3"/>
        <v>715.54054054054052</v>
      </c>
      <c r="L49" s="30">
        <f t="shared" si="7"/>
        <v>125.2660595873627</v>
      </c>
      <c r="M49" s="30">
        <f t="shared" si="8"/>
        <v>501.06423834945082</v>
      </c>
      <c r="N49" s="36">
        <f t="shared" si="4"/>
        <v>0.79830083527340689</v>
      </c>
      <c r="O49" s="42">
        <f t="shared" si="5"/>
        <v>47.898050116404413</v>
      </c>
    </row>
    <row r="50" spans="7:15" ht="15" thickBot="1" x14ac:dyDescent="0.35">
      <c r="G50" s="43">
        <v>475</v>
      </c>
      <c r="H50" s="44">
        <f t="shared" si="1"/>
        <v>2567.5675675675675</v>
      </c>
      <c r="I50" s="44">
        <f t="shared" si="2"/>
        <v>3267.5675675675675</v>
      </c>
      <c r="J50" s="45">
        <f t="shared" si="6"/>
        <v>1.1126003281720429</v>
      </c>
      <c r="K50" s="44">
        <f t="shared" si="3"/>
        <v>816.89189189189187</v>
      </c>
      <c r="L50" s="44">
        <f t="shared" si="7"/>
        <v>144.7374442957647</v>
      </c>
      <c r="M50" s="44">
        <f t="shared" si="8"/>
        <v>578.94977718305881</v>
      </c>
      <c r="N50" s="46">
        <f t="shared" si="4"/>
        <v>0.8204511318946569</v>
      </c>
      <c r="O50" s="47">
        <f t="shared" si="5"/>
        <v>49.227067913679413</v>
      </c>
    </row>
    <row r="51" spans="7:15" x14ac:dyDescent="0.3">
      <c r="J51" s="4"/>
      <c r="L51" s="48"/>
      <c r="M51" s="49"/>
    </row>
  </sheetData>
  <mergeCells count="2">
    <mergeCell ref="D4:O5"/>
    <mergeCell ref="D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Ly</dc:creator>
  <cp:lastModifiedBy>Man Ly</cp:lastModifiedBy>
  <dcterms:created xsi:type="dcterms:W3CDTF">2021-08-15T09:01:41Z</dcterms:created>
  <dcterms:modified xsi:type="dcterms:W3CDTF">2021-10-28T10:50:19Z</dcterms:modified>
</cp:coreProperties>
</file>